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firstSheet="3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3M'!#REF!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1M'!$X$26:$X$29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L3" i="33" l="1" a="1"/>
  <c r="L63" i="33" l="1"/>
  <c r="L47" i="33"/>
  <c r="L78" i="33"/>
  <c r="L62" i="33"/>
  <c r="L82" i="33"/>
  <c r="L74" i="33"/>
  <c r="L66" i="33"/>
  <c r="L58" i="33"/>
  <c r="L50" i="33"/>
  <c r="L42" i="33"/>
  <c r="L81" i="33"/>
  <c r="L73" i="33"/>
  <c r="L65" i="33"/>
  <c r="L57" i="33"/>
  <c r="L49" i="33"/>
  <c r="L41" i="33"/>
  <c r="L80" i="33"/>
  <c r="L72" i="33"/>
  <c r="L64" i="33"/>
  <c r="L56" i="33"/>
  <c r="L48" i="33"/>
  <c r="L79" i="33"/>
  <c r="L54" i="33"/>
  <c r="L69" i="33"/>
  <c r="L53" i="33"/>
  <c r="L44" i="33"/>
  <c r="L71" i="33"/>
  <c r="L55" i="33"/>
  <c r="L70" i="33"/>
  <c r="L46" i="33"/>
  <c r="L77" i="33"/>
  <c r="L61" i="33"/>
  <c r="L45" i="33"/>
  <c r="L84" i="33"/>
  <c r="L76" i="33"/>
  <c r="L68" i="33"/>
  <c r="L60" i="33"/>
  <c r="L52" i="33"/>
  <c r="L83" i="33"/>
  <c r="L75" i="33"/>
  <c r="L67" i="33"/>
  <c r="L59" i="33"/>
  <c r="L51" i="33"/>
  <c r="L43" i="33"/>
  <c r="D21" i="51" l="1"/>
  <c r="D22" i="51"/>
  <c r="D23" i="51"/>
  <c r="D24" i="51"/>
  <c r="D25" i="51"/>
  <c r="D26" i="51"/>
  <c r="D27" i="51"/>
  <c r="E1" i="53"/>
  <c r="E1" i="54"/>
  <c r="E3" i="54" l="1"/>
  <c r="E3" i="53"/>
  <c r="D22" i="29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D9" i="53"/>
  <c r="C9" i="53"/>
  <c r="G8" i="53"/>
  <c r="F8" i="53"/>
  <c r="D8" i="53"/>
  <c r="C8" i="53"/>
  <c r="G7" i="53"/>
  <c r="F7" i="53"/>
  <c r="D7" i="53"/>
  <c r="C7" i="53"/>
  <c r="G6" i="53"/>
  <c r="F6" i="53"/>
  <c r="D6" i="53"/>
  <c r="C6" i="53"/>
  <c r="G5" i="53"/>
  <c r="F5" i="53"/>
  <c r="D5" i="53"/>
  <c r="C5" i="53"/>
  <c r="G4" i="53"/>
  <c r="F4" i="53"/>
  <c r="E4" i="53"/>
  <c r="E5" i="53" s="1"/>
  <c r="E6" i="53" s="1"/>
  <c r="E7" i="53" s="1"/>
  <c r="E8" i="53" s="1"/>
  <c r="E9" i="53" s="1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4" i="51"/>
  <c r="D4" i="51" s="1"/>
  <c r="A6" i="51"/>
  <c r="C6" i="51" s="1"/>
  <c r="D5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C7" i="51" s="1"/>
  <c r="D7" i="29"/>
  <c r="L1" i="45"/>
  <c r="L9" i="45"/>
  <c r="U9" i="45" s="1"/>
  <c r="L6" i="45"/>
  <c r="U6" i="45" s="1"/>
  <c r="L8" i="45"/>
  <c r="U8" i="45" s="1"/>
  <c r="L5" i="45"/>
  <c r="U5" i="45" s="1"/>
  <c r="L7" i="45"/>
  <c r="U7" i="45" s="1"/>
  <c r="L4" i="45"/>
  <c r="U4" i="45" s="1"/>
  <c r="J3" i="54" l="1"/>
  <c r="J2" i="53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5" i="40"/>
  <c r="C4" i="40"/>
  <c r="C3" i="40"/>
  <c r="H2" i="42"/>
  <c r="D2" i="42"/>
  <c r="O27" i="45"/>
  <c r="O28" i="45"/>
  <c r="O29" i="45"/>
  <c r="O26" i="45"/>
  <c r="T25" i="45"/>
  <c r="P25" i="45"/>
  <c r="P24" i="45"/>
  <c r="B26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D13" i="51" l="1"/>
  <c r="A14" i="51"/>
  <c r="C14" i="51" s="1"/>
  <c r="C6" i="39"/>
  <c r="C7" i="39"/>
  <c r="C5" i="39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C21" i="51" l="1"/>
  <c r="A22" i="51"/>
  <c r="C12" i="40"/>
  <c r="D12" i="40" s="1"/>
  <c r="A13" i="40"/>
  <c r="I22" i="29"/>
  <c r="I19" i="29"/>
  <c r="A23" i="51" l="1"/>
  <c r="C22" i="5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D10" i="29"/>
  <c r="A24" i="51" l="1"/>
  <c r="C23" i="51"/>
  <c r="C14" i="40"/>
  <c r="D14" i="40" s="1"/>
  <c r="A15" i="40"/>
  <c r="C2" i="33"/>
  <c r="A9" i="33"/>
  <c r="A25" i="51" l="1"/>
  <c r="C24" i="5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A27" i="51"/>
  <c r="C27" i="51" s="1"/>
  <c r="C17" i="40"/>
  <c r="D17" i="40" s="1"/>
  <c r="A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36" i="33"/>
  <c r="D5" i="33"/>
  <c r="D30" i="33"/>
  <c r="D13" i="33"/>
  <c r="D24" i="33"/>
  <c r="D34" i="33"/>
  <c r="D26" i="33"/>
  <c r="D37" i="33"/>
  <c r="D6" i="33"/>
  <c r="D32" i="33"/>
  <c r="D14" i="33"/>
  <c r="D15" i="33"/>
  <c r="D39" i="33"/>
  <c r="D40" i="33"/>
  <c r="D29" i="29"/>
  <c r="D22" i="33"/>
  <c r="D20" i="33"/>
  <c r="D23" i="33"/>
  <c r="D18" i="33"/>
  <c r="D28" i="33"/>
  <c r="D17" i="33"/>
  <c r="D12" i="33"/>
  <c r="D3" i="33"/>
  <c r="D11" i="33"/>
  <c r="D7" i="33"/>
  <c r="D21" i="33"/>
  <c r="D31" i="33"/>
  <c r="D27" i="33"/>
  <c r="D38" i="33"/>
  <c r="B1" i="29"/>
  <c r="D10" i="33"/>
  <c r="D16" i="33"/>
  <c r="D4" i="33"/>
  <c r="D35" i="33"/>
  <c r="D8" i="33"/>
  <c r="D19" i="33"/>
  <c r="D29" i="33"/>
  <c r="D33" i="33"/>
  <c r="D25" i="33"/>
  <c r="D9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7" i="54"/>
  <c r="K15" i="54"/>
  <c r="K28" i="53"/>
  <c r="P4" i="45"/>
  <c r="K15" i="53"/>
  <c r="K27" i="54"/>
  <c r="K5" i="53"/>
  <c r="K20" i="54"/>
  <c r="K9" i="54"/>
  <c r="K20" i="53"/>
  <c r="K33" i="53"/>
  <c r="K32" i="53"/>
  <c r="K21" i="54"/>
  <c r="T9" i="45"/>
  <c r="K9" i="53"/>
  <c r="K18" i="54"/>
  <c r="K35" i="54"/>
  <c r="P9" i="45"/>
  <c r="M7" i="45"/>
  <c r="P5" i="45"/>
  <c r="K4" i="54"/>
  <c r="K17" i="54"/>
  <c r="T8" i="45"/>
  <c r="K6" i="53"/>
  <c r="K16" i="54"/>
  <c r="K11" i="54"/>
  <c r="K13" i="53"/>
  <c r="K22" i="54"/>
  <c r="K10" i="53"/>
  <c r="K13" i="54"/>
  <c r="K18" i="53"/>
  <c r="T6" i="45"/>
  <c r="P7" i="45"/>
  <c r="K10" i="54"/>
  <c r="K8" i="54"/>
  <c r="K25" i="53"/>
  <c r="K31" i="53"/>
  <c r="K24" i="53"/>
  <c r="T4" i="45"/>
  <c r="K7" i="53"/>
  <c r="K21" i="53"/>
  <c r="K33" i="54"/>
  <c r="K5" i="54"/>
  <c r="K8" i="53"/>
  <c r="K27" i="53"/>
  <c r="K11" i="53"/>
  <c r="K14" i="53"/>
  <c r="K12" i="54"/>
  <c r="K23" i="53"/>
  <c r="K6" i="54"/>
  <c r="K36" i="54"/>
  <c r="K16" i="53"/>
  <c r="L3" i="45"/>
  <c r="U3" i="45" s="1"/>
  <c r="K22" i="53"/>
  <c r="K34" i="54"/>
  <c r="K29" i="53"/>
  <c r="K30" i="53"/>
  <c r="K12" i="53"/>
  <c r="K26" i="54"/>
  <c r="K19" i="53"/>
  <c r="K32" i="54"/>
  <c r="K34" i="53"/>
  <c r="K36" i="53"/>
  <c r="K28" i="54"/>
  <c r="K4" i="53"/>
  <c r="T5" i="45"/>
  <c r="K14" i="54"/>
  <c r="K3" i="53"/>
  <c r="K17" i="53"/>
  <c r="K29" i="54"/>
  <c r="K25" i="54"/>
  <c r="K35" i="53"/>
  <c r="D9" i="29"/>
  <c r="K19" i="54"/>
  <c r="E20" i="39"/>
  <c r="D7" i="39"/>
  <c r="M5" i="45"/>
  <c r="K31" i="54"/>
  <c r="K3" i="54"/>
  <c r="K26" i="53"/>
  <c r="K24" i="54"/>
  <c r="E19" i="52"/>
  <c r="D5" i="43"/>
  <c r="K23" i="54"/>
  <c r="K30" i="54"/>
  <c r="E16" i="52"/>
  <c r="E24" i="52"/>
  <c r="E20" i="52"/>
  <c r="E15" i="52"/>
  <c r="E30" i="52"/>
  <c r="E29" i="52"/>
  <c r="D5" i="39"/>
  <c r="C7" i="42"/>
  <c r="E28" i="52"/>
  <c r="D6" i="39"/>
  <c r="E23" i="52"/>
  <c r="E24" i="39"/>
  <c r="E26" i="52"/>
  <c r="D6" i="48"/>
  <c r="E21" i="43"/>
  <c r="E15" i="43"/>
  <c r="E21" i="39"/>
  <c r="E19" i="43"/>
  <c r="E16" i="48"/>
  <c r="E17" i="52"/>
  <c r="E19" i="48"/>
  <c r="E17" i="39"/>
  <c r="E22" i="39"/>
  <c r="E19" i="39"/>
  <c r="D5" i="52"/>
  <c r="E16" i="43"/>
  <c r="E21" i="52"/>
  <c r="E15" i="48"/>
  <c r="E18" i="43"/>
  <c r="D7" i="48"/>
  <c r="E20" i="43"/>
  <c r="D7" i="52"/>
  <c r="E22" i="52"/>
  <c r="E18" i="48"/>
  <c r="E23" i="39"/>
  <c r="D6" i="52"/>
  <c r="D7" i="43"/>
  <c r="E18" i="39"/>
  <c r="E15" i="39"/>
  <c r="E16" i="39"/>
  <c r="D5" i="48"/>
  <c r="E27" i="52"/>
  <c r="D6" i="43"/>
  <c r="E17" i="48"/>
  <c r="E25" i="52"/>
  <c r="E18" i="52"/>
  <c r="E17" i="43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6" i="45"/>
  <c r="AB3" i="48"/>
  <c r="D19" i="43"/>
  <c r="D23" i="39"/>
  <c r="D15" i="43"/>
  <c r="D20" i="39"/>
  <c r="C20" i="40"/>
  <c r="D20" i="40" s="1"/>
  <c r="A21" i="40"/>
  <c r="E5" i="43"/>
  <c r="E7" i="52"/>
  <c r="E5" i="52"/>
  <c r="E24" i="51"/>
  <c r="E21" i="51"/>
  <c r="E26" i="51"/>
  <c r="F26" i="51" s="1"/>
  <c r="G5" i="48"/>
  <c r="K5" i="43"/>
  <c r="E25" i="51"/>
  <c r="M8" i="45"/>
  <c r="E22" i="51"/>
  <c r="P6" i="45"/>
  <c r="K7" i="52"/>
  <c r="E27" i="51"/>
  <c r="K6" i="52"/>
  <c r="K5" i="52"/>
  <c r="E23" i="51"/>
  <c r="E6" i="52"/>
  <c r="C21" i="40" l="1"/>
  <c r="D21" i="40" s="1"/>
  <c r="D2" i="33"/>
  <c r="F24" i="51"/>
  <c r="J25" i="52"/>
  <c r="L16" i="53"/>
  <c r="L17" i="54"/>
  <c r="L35" i="54"/>
  <c r="L12" i="54"/>
  <c r="F22" i="51"/>
  <c r="L36" i="54"/>
  <c r="L30" i="54"/>
  <c r="L29" i="54"/>
  <c r="L27" i="54"/>
  <c r="L16" i="54"/>
  <c r="L22" i="53"/>
  <c r="K7" i="43"/>
  <c r="J16" i="52"/>
  <c r="J21" i="52"/>
  <c r="L14" i="54"/>
  <c r="L33" i="54"/>
  <c r="L30" i="53"/>
  <c r="M9" i="45"/>
  <c r="J19" i="52"/>
  <c r="J29" i="52"/>
  <c r="M4" i="45"/>
  <c r="E5" i="48"/>
  <c r="G7" i="48"/>
  <c r="J23" i="52"/>
  <c r="F27" i="51"/>
  <c r="L34" i="53"/>
  <c r="F21" i="51"/>
  <c r="L21" i="53"/>
  <c r="L7" i="54"/>
  <c r="K4" i="52"/>
  <c r="L6" i="54"/>
  <c r="L25" i="54"/>
  <c r="L27" i="53"/>
  <c r="L9" i="53"/>
  <c r="L5" i="43"/>
  <c r="K6" i="43"/>
  <c r="J28" i="52"/>
  <c r="L3" i="54"/>
  <c r="G24" i="51"/>
  <c r="J17" i="52"/>
  <c r="L8" i="53"/>
  <c r="F23" i="51"/>
  <c r="L29" i="53"/>
  <c r="L25" i="53"/>
  <c r="L11" i="54"/>
  <c r="L10" i="53"/>
  <c r="J24" i="52"/>
  <c r="H7" i="52"/>
  <c r="L23" i="53"/>
  <c r="L26" i="54"/>
  <c r="G23" i="51"/>
  <c r="L6" i="53"/>
  <c r="L14" i="53"/>
  <c r="L35" i="53"/>
  <c r="G26" i="51"/>
  <c r="L17" i="53"/>
  <c r="L3" i="53"/>
  <c r="J22" i="52"/>
  <c r="J30" i="52"/>
  <c r="L18" i="53"/>
  <c r="E4" i="52"/>
  <c r="L8" i="54"/>
  <c r="K4" i="43"/>
  <c r="L6" i="52"/>
  <c r="L5" i="54"/>
  <c r="M6" i="45"/>
  <c r="L10" i="54"/>
  <c r="H5" i="43"/>
  <c r="L12" i="53"/>
  <c r="L32" i="54"/>
  <c r="J27" i="52"/>
  <c r="J15" i="52"/>
  <c r="L24" i="54"/>
  <c r="L22" i="54"/>
  <c r="L26" i="53"/>
  <c r="L4" i="53"/>
  <c r="AF4" i="52"/>
  <c r="T7" i="45"/>
  <c r="H6" i="52"/>
  <c r="L9" i="54"/>
  <c r="L13" i="54"/>
  <c r="J18" i="52"/>
  <c r="L31" i="54"/>
  <c r="L7" i="52"/>
  <c r="L18" i="54"/>
  <c r="J20" i="52"/>
  <c r="L28" i="53"/>
  <c r="L34" i="54"/>
  <c r="L31" i="53"/>
  <c r="L23" i="54"/>
  <c r="F25" i="51"/>
  <c r="L5" i="52"/>
  <c r="L33" i="53"/>
  <c r="L7" i="53"/>
  <c r="L32" i="53"/>
  <c r="L24" i="53"/>
  <c r="AG3" i="52"/>
  <c r="H5" i="52"/>
  <c r="L28" i="54"/>
  <c r="L36" i="53"/>
  <c r="L13" i="53"/>
  <c r="L15" i="53"/>
  <c r="J26" i="52"/>
  <c r="L19" i="53"/>
  <c r="P8" i="45"/>
  <c r="L15" i="54"/>
  <c r="L4" i="54"/>
  <c r="G6" i="48"/>
  <c r="L19" i="54"/>
  <c r="L11" i="53"/>
  <c r="E6" i="48"/>
  <c r="L5" i="53"/>
  <c r="L20" i="54"/>
  <c r="L20" i="53"/>
  <c r="L21" i="54"/>
  <c r="O7" i="52" l="1"/>
  <c r="M7" i="52"/>
  <c r="N7" i="52"/>
  <c r="O5" i="52"/>
  <c r="N5" i="52"/>
  <c r="M5" i="52"/>
  <c r="M5" i="43"/>
  <c r="N6" i="52"/>
  <c r="M6" i="52"/>
  <c r="O6" i="52"/>
  <c r="D7" i="42"/>
  <c r="G27" i="51"/>
  <c r="AF5" i="52"/>
  <c r="J16" i="43"/>
  <c r="G25" i="51"/>
  <c r="J18" i="39"/>
  <c r="K6" i="39"/>
  <c r="AC3" i="48"/>
  <c r="E6" i="43"/>
  <c r="AB4" i="48"/>
  <c r="J24" i="39"/>
  <c r="AF4" i="39"/>
  <c r="J22" i="39"/>
  <c r="F17" i="48"/>
  <c r="E7" i="43"/>
  <c r="AG3" i="43"/>
  <c r="E7" i="48"/>
  <c r="F19" i="48"/>
  <c r="E7" i="39"/>
  <c r="AG4" i="52"/>
  <c r="H5" i="48"/>
  <c r="E4" i="39"/>
  <c r="M3" i="45"/>
  <c r="F15" i="48"/>
  <c r="J21" i="43"/>
  <c r="L4" i="52"/>
  <c r="E4" i="48"/>
  <c r="G22" i="51"/>
  <c r="K5" i="39"/>
  <c r="AF4" i="43"/>
  <c r="J20" i="39"/>
  <c r="P3" i="45"/>
  <c r="G4" i="48"/>
  <c r="J16" i="39"/>
  <c r="E6" i="39"/>
  <c r="J15" i="43"/>
  <c r="E5" i="39"/>
  <c r="J19" i="39"/>
  <c r="H4" i="52"/>
  <c r="F16" i="48"/>
  <c r="AG3" i="39"/>
  <c r="F18" i="48"/>
  <c r="G21" i="51"/>
  <c r="K4" i="39"/>
  <c r="J23" i="39"/>
  <c r="J17" i="43"/>
  <c r="J19" i="43"/>
  <c r="T3" i="45"/>
  <c r="K7" i="39"/>
  <c r="H6" i="48"/>
  <c r="E4" i="43"/>
  <c r="J17" i="39"/>
  <c r="J18" i="43"/>
  <c r="J21" i="39"/>
  <c r="J15" i="39"/>
  <c r="J20" i="43"/>
  <c r="N4" i="52" l="1"/>
  <c r="O4" i="52"/>
  <c r="M4" i="52"/>
  <c r="J6" i="48"/>
  <c r="K6" i="48"/>
  <c r="I6" i="48"/>
  <c r="J5" i="48"/>
  <c r="I5" i="48"/>
  <c r="K5" i="48"/>
  <c r="L4" i="43"/>
  <c r="AG4" i="43"/>
  <c r="H4" i="48"/>
  <c r="L5" i="39"/>
  <c r="AG5" i="52"/>
  <c r="H6" i="39"/>
  <c r="AB5" i="48"/>
  <c r="AC4" i="48"/>
  <c r="L4" i="39"/>
  <c r="AG4" i="39"/>
  <c r="H7" i="39"/>
  <c r="L6" i="43"/>
  <c r="L7" i="43"/>
  <c r="H6" i="43"/>
  <c r="H5" i="39"/>
  <c r="H7" i="48"/>
  <c r="H4" i="43"/>
  <c r="AF6" i="52"/>
  <c r="H4" i="39"/>
  <c r="L6" i="39"/>
  <c r="L7" i="39"/>
  <c r="H7" i="43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7" i="52"/>
  <c r="AF8" i="52"/>
  <c r="AG7" i="52"/>
  <c r="AF9" i="52"/>
  <c r="AG8" i="52"/>
  <c r="AG6" i="52"/>
  <c r="O6" i="43" l="1"/>
  <c r="N6" i="43"/>
  <c r="O7" i="43"/>
  <c r="N7" i="43"/>
  <c r="N5" i="43"/>
  <c r="O5" i="43"/>
  <c r="AG9" i="52"/>
  <c r="N41" i="33" l="1"/>
  <c r="E39" i="33"/>
  <c r="E22" i="33"/>
  <c r="E15" i="33"/>
  <c r="E3" i="33"/>
  <c r="E35" i="33"/>
  <c r="E17" i="33"/>
  <c r="AC5" i="48"/>
  <c r="E30" i="33"/>
  <c r="E32" i="33"/>
  <c r="AB6" i="48"/>
  <c r="E19" i="33"/>
  <c r="E5" i="33"/>
  <c r="E40" i="33"/>
  <c r="E6" i="33"/>
  <c r="E25" i="33"/>
  <c r="E23" i="33"/>
  <c r="E29" i="33"/>
  <c r="E24" i="33"/>
  <c r="E27" i="33"/>
  <c r="E38" i="33"/>
  <c r="E18" i="33"/>
  <c r="E36" i="33"/>
  <c r="E4" i="33"/>
  <c r="AF5" i="43"/>
  <c r="E7" i="33"/>
  <c r="E33" i="33"/>
  <c r="E28" i="33"/>
  <c r="E34" i="33"/>
  <c r="AF5" i="39"/>
  <c r="AG5" i="39" s="1"/>
  <c r="AF10" i="52"/>
  <c r="E26" i="33"/>
  <c r="E20" i="33"/>
  <c r="E21" i="33"/>
  <c r="E31" i="33"/>
  <c r="E37" i="33"/>
  <c r="E16" i="33"/>
  <c r="R3" i="42" l="1"/>
  <c r="R3" i="51"/>
  <c r="R3" i="40"/>
  <c r="E21" i="40"/>
  <c r="R4" i="40"/>
  <c r="E4" i="40"/>
  <c r="AB7" i="48"/>
  <c r="E12" i="40"/>
  <c r="S3" i="42"/>
  <c r="E12" i="51"/>
  <c r="E9" i="40"/>
  <c r="E14" i="51"/>
  <c r="E10" i="51"/>
  <c r="E7" i="40"/>
  <c r="E15" i="40"/>
  <c r="E16" i="51"/>
  <c r="AF6" i="39"/>
  <c r="E11" i="40"/>
  <c r="F3" i="42"/>
  <c r="E15" i="51"/>
  <c r="E8" i="51"/>
  <c r="AG10" i="52"/>
  <c r="AC6" i="48"/>
  <c r="E19" i="40"/>
  <c r="E7" i="51"/>
  <c r="E13" i="51"/>
  <c r="S3" i="40"/>
  <c r="E5" i="42"/>
  <c r="E18" i="51"/>
  <c r="F3" i="40"/>
  <c r="E18" i="40"/>
  <c r="E5" i="40"/>
  <c r="F3" i="51"/>
  <c r="E20" i="51"/>
  <c r="E6" i="40"/>
  <c r="E19" i="51"/>
  <c r="R4" i="42"/>
  <c r="AG5" i="43"/>
  <c r="E10" i="40"/>
  <c r="E17" i="40"/>
  <c r="E14" i="40"/>
  <c r="E13" i="40"/>
  <c r="S3" i="51"/>
  <c r="E6" i="42"/>
  <c r="E20" i="40"/>
  <c r="R4" i="51"/>
  <c r="E4" i="51"/>
  <c r="E8" i="40"/>
  <c r="E9" i="51"/>
  <c r="E7" i="42"/>
  <c r="E6" i="51"/>
  <c r="AF6" i="43"/>
  <c r="AG6" i="43" s="1"/>
  <c r="E17" i="51"/>
  <c r="E5" i="51"/>
  <c r="E16" i="40"/>
  <c r="E11" i="51"/>
  <c r="AF11" i="52"/>
  <c r="AF12" i="52" s="1"/>
  <c r="C8" i="42"/>
  <c r="E4" i="42"/>
  <c r="S4" i="42"/>
  <c r="AG12" i="52"/>
  <c r="D8" i="42" l="1"/>
  <c r="AF13" i="52"/>
  <c r="G3" i="51"/>
  <c r="F11" i="51"/>
  <c r="S4" i="40"/>
  <c r="S4" i="51"/>
  <c r="R5" i="42"/>
  <c r="AF7" i="39"/>
  <c r="G3" i="40"/>
  <c r="AF7" i="43"/>
  <c r="AG13" i="52"/>
  <c r="AF14" i="52"/>
  <c r="R6" i="42"/>
  <c r="S5" i="42"/>
  <c r="AG7" i="43"/>
  <c r="AF8" i="43"/>
  <c r="AG14" i="52"/>
  <c r="AF15" i="52"/>
  <c r="R7" i="42"/>
  <c r="AG8" i="43"/>
  <c r="AF9" i="43"/>
  <c r="AG15" i="52"/>
  <c r="AF16" i="52"/>
  <c r="S7" i="42"/>
  <c r="R8" i="42"/>
  <c r="AG9" i="43"/>
  <c r="AF10" i="43"/>
  <c r="AG16" i="52"/>
  <c r="AF17" i="52"/>
  <c r="S8" i="42"/>
  <c r="R9" i="42"/>
  <c r="AG10" i="43"/>
  <c r="AF11" i="43"/>
  <c r="AG17" i="52"/>
  <c r="AF18" i="52"/>
  <c r="S9" i="42"/>
  <c r="R10" i="42"/>
  <c r="AG11" i="43"/>
  <c r="AF12" i="43"/>
  <c r="AF19" i="52"/>
  <c r="AG18" i="52"/>
  <c r="S10" i="42"/>
  <c r="R11" i="42"/>
  <c r="AG12" i="43"/>
  <c r="AF13" i="43"/>
  <c r="AG19" i="52"/>
  <c r="AF20" i="52"/>
  <c r="R12" i="42"/>
  <c r="S11" i="42"/>
  <c r="AF14" i="43"/>
  <c r="AG13" i="43"/>
  <c r="AF21" i="52"/>
  <c r="AG20" i="52"/>
  <c r="S12" i="42"/>
  <c r="R13" i="42"/>
  <c r="AG14" i="43"/>
  <c r="AF15" i="43"/>
  <c r="AG21" i="52"/>
  <c r="AF22" i="52"/>
  <c r="R14" i="42"/>
  <c r="S13" i="42"/>
  <c r="AF16" i="43"/>
  <c r="AG15" i="43"/>
  <c r="AG22" i="52"/>
  <c r="AF23" i="52"/>
  <c r="R15" i="42"/>
  <c r="S14" i="42"/>
  <c r="AF17" i="43"/>
  <c r="AG16" i="43"/>
  <c r="AG23" i="52"/>
  <c r="AF24" i="52"/>
  <c r="R16" i="42"/>
  <c r="S15" i="42"/>
  <c r="AF18" i="43"/>
  <c r="AG17" i="43"/>
  <c r="AG24" i="52"/>
  <c r="AF25" i="52"/>
  <c r="S16" i="42"/>
  <c r="R17" i="42"/>
  <c r="AF19" i="43"/>
  <c r="AG18" i="43"/>
  <c r="AF26" i="52"/>
  <c r="AG25" i="52"/>
  <c r="S17" i="42"/>
  <c r="R18" i="42"/>
  <c r="AF20" i="43"/>
  <c r="AG19" i="43"/>
  <c r="AG26" i="52"/>
  <c r="AF27" i="52"/>
  <c r="S18" i="42"/>
  <c r="R19" i="42"/>
  <c r="AG20" i="43"/>
  <c r="AF21" i="43"/>
  <c r="AF28" i="52"/>
  <c r="AG27" i="52"/>
  <c r="R20" i="42"/>
  <c r="S19" i="42"/>
  <c r="AG21" i="43"/>
  <c r="AF22" i="43"/>
  <c r="AF29" i="52"/>
  <c r="AG28" i="52"/>
  <c r="S20" i="42"/>
  <c r="R21" i="42"/>
  <c r="AG22" i="43"/>
  <c r="AF23" i="43"/>
  <c r="AF30" i="52"/>
  <c r="AG29" i="52"/>
  <c r="R22" i="42"/>
  <c r="S21" i="42"/>
  <c r="AG23" i="43"/>
  <c r="AF24" i="43"/>
  <c r="AG30" i="52"/>
  <c r="AF31" i="52"/>
  <c r="R23" i="42"/>
  <c r="S22" i="42"/>
  <c r="AG24" i="43"/>
  <c r="AF25" i="43"/>
  <c r="AG31" i="52"/>
  <c r="AF32" i="52"/>
  <c r="R24" i="42"/>
  <c r="S23" i="42"/>
  <c r="AF26" i="43"/>
  <c r="AG25" i="43"/>
  <c r="AG32" i="52"/>
  <c r="AF33" i="52"/>
  <c r="S24" i="42"/>
  <c r="R25" i="42"/>
  <c r="AF27" i="43"/>
  <c r="AG26" i="43"/>
  <c r="AF34" i="52"/>
  <c r="AG33" i="52"/>
  <c r="S25" i="42"/>
  <c r="R26" i="42"/>
  <c r="AF28" i="43"/>
  <c r="AG27" i="43"/>
  <c r="AG34" i="52"/>
  <c r="AF35" i="52"/>
  <c r="R27" i="42"/>
  <c r="S26" i="42"/>
  <c r="AG28" i="43"/>
  <c r="AF29" i="43"/>
  <c r="AF36" i="52"/>
  <c r="AG35" i="52"/>
  <c r="S27" i="42"/>
  <c r="R28" i="42"/>
  <c r="AF30" i="43"/>
  <c r="AG29" i="43"/>
  <c r="AF37" i="52"/>
  <c r="AG36" i="52"/>
  <c r="R29" i="42"/>
  <c r="S28" i="42"/>
  <c r="AG30" i="43"/>
  <c r="AF31" i="43"/>
  <c r="AF38" i="52"/>
  <c r="AG37" i="52"/>
  <c r="R30" i="42"/>
  <c r="S29" i="42"/>
  <c r="AF32" i="43"/>
  <c r="AG31" i="43"/>
  <c r="AF39" i="52"/>
  <c r="AG38" i="52"/>
  <c r="S30" i="42"/>
  <c r="R31" i="42"/>
  <c r="AF33" i="43"/>
  <c r="AG32" i="43"/>
  <c r="AG39" i="52"/>
  <c r="AF40" i="52"/>
  <c r="S31" i="42"/>
  <c r="R32" i="42"/>
  <c r="AG33" i="43"/>
  <c r="AF34" i="43"/>
  <c r="AG40" i="52"/>
  <c r="AF41" i="52"/>
  <c r="R33" i="42"/>
  <c r="S32" i="42"/>
  <c r="AG34" i="43"/>
  <c r="AF35" i="43"/>
  <c r="AF42" i="52"/>
  <c r="AG41" i="52"/>
  <c r="R34" i="42"/>
  <c r="S33" i="42"/>
  <c r="AF36" i="43"/>
  <c r="AG35" i="43"/>
  <c r="AF43" i="52"/>
  <c r="AG42" i="52"/>
  <c r="S34" i="42"/>
  <c r="R35" i="42"/>
  <c r="AF37" i="43"/>
  <c r="AG36" i="43"/>
  <c r="AG43" i="52"/>
  <c r="AF44" i="52"/>
  <c r="S35" i="42"/>
  <c r="R36" i="42"/>
  <c r="AG37" i="43"/>
  <c r="AF38" i="43"/>
  <c r="AF45" i="52"/>
  <c r="AG44" i="52"/>
  <c r="S36" i="42"/>
  <c r="R37" i="42"/>
  <c r="AF39" i="43"/>
  <c r="AG38" i="43"/>
  <c r="AG45" i="52"/>
  <c r="AF46" i="52"/>
  <c r="S37" i="42"/>
  <c r="R38" i="42"/>
  <c r="AF40" i="43"/>
  <c r="AG39" i="43"/>
  <c r="AG46" i="52"/>
  <c r="AF47" i="52"/>
  <c r="S38" i="42"/>
  <c r="R39" i="42"/>
  <c r="AF41" i="43"/>
  <c r="AG40" i="43"/>
  <c r="AF48" i="52"/>
  <c r="AG47" i="52"/>
  <c r="R40" i="42"/>
  <c r="S39" i="42"/>
  <c r="AG41" i="43"/>
  <c r="AF42" i="43"/>
  <c r="AF49" i="52"/>
  <c r="AG48" i="52"/>
  <c r="S40" i="42"/>
  <c r="R41" i="42"/>
  <c r="AF43" i="43"/>
  <c r="AG42" i="43"/>
  <c r="AG49" i="52"/>
  <c r="AF50" i="52"/>
  <c r="R42" i="42"/>
  <c r="S41" i="42"/>
  <c r="AF44" i="43"/>
  <c r="AG43" i="43"/>
  <c r="AG50" i="52"/>
  <c r="AF51" i="52"/>
  <c r="R43" i="42"/>
  <c r="S42" i="42"/>
  <c r="AF45" i="43"/>
  <c r="AG44" i="43"/>
  <c r="AG51" i="52"/>
  <c r="AF52" i="52"/>
  <c r="S43" i="42"/>
  <c r="R44" i="42"/>
  <c r="AF46" i="43"/>
  <c r="AG45" i="43"/>
  <c r="AG52" i="52"/>
  <c r="AF53" i="52"/>
  <c r="R45" i="42"/>
  <c r="S44" i="42"/>
  <c r="AF47" i="43"/>
  <c r="AG46" i="43"/>
  <c r="AF54" i="52"/>
  <c r="AG53" i="52"/>
  <c r="S45" i="42"/>
  <c r="R46" i="42"/>
  <c r="AG47" i="43"/>
  <c r="AF48" i="43"/>
  <c r="AG54" i="52"/>
  <c r="AF55" i="52"/>
  <c r="S46" i="42"/>
  <c r="R47" i="42"/>
  <c r="AG48" i="43"/>
  <c r="AF49" i="43"/>
  <c r="AG55" i="52"/>
  <c r="AF56" i="52"/>
  <c r="R48" i="42"/>
  <c r="S47" i="42"/>
  <c r="AF50" i="43"/>
  <c r="AG49" i="43"/>
  <c r="AF57" i="52"/>
  <c r="AG56" i="52"/>
  <c r="S48" i="42"/>
  <c r="R49" i="42"/>
  <c r="AG50" i="43"/>
  <c r="AF51" i="43"/>
  <c r="AF58" i="52"/>
  <c r="AG57" i="52"/>
  <c r="S49" i="42"/>
  <c r="R50" i="42"/>
  <c r="AG51" i="43"/>
  <c r="AF52" i="43"/>
  <c r="AF59" i="52"/>
  <c r="AG58" i="52"/>
  <c r="R51" i="42"/>
  <c r="S50" i="42"/>
  <c r="AG52" i="43"/>
  <c r="AF53" i="43"/>
  <c r="AF60" i="52"/>
  <c r="AG59" i="52"/>
  <c r="R52" i="42"/>
  <c r="S51" i="42"/>
  <c r="AF54" i="43"/>
  <c r="AG53" i="43"/>
  <c r="AG60" i="52"/>
  <c r="AF61" i="52"/>
  <c r="R53" i="42"/>
  <c r="S52" i="42"/>
  <c r="AG54" i="43"/>
  <c r="AF55" i="43"/>
  <c r="AF62" i="52"/>
  <c r="AG61" i="52"/>
  <c r="R54" i="42"/>
  <c r="S53" i="42"/>
  <c r="AF56" i="43"/>
  <c r="AG55" i="43"/>
  <c r="AG62" i="52"/>
  <c r="AF63" i="52"/>
  <c r="R55" i="42"/>
  <c r="S54" i="42"/>
  <c r="AF57" i="43"/>
  <c r="AG56" i="43"/>
  <c r="AF64" i="52"/>
  <c r="AG63" i="52"/>
  <c r="R56" i="42"/>
  <c r="S55" i="42"/>
  <c r="AG57" i="43"/>
  <c r="AF58" i="43"/>
  <c r="AF65" i="52"/>
  <c r="AG64" i="52"/>
  <c r="R57" i="42"/>
  <c r="S56" i="42"/>
  <c r="AG58" i="43"/>
  <c r="AF59" i="43"/>
  <c r="AG65" i="52"/>
  <c r="AF66" i="52"/>
  <c r="R58" i="42"/>
  <c r="S57" i="42"/>
  <c r="AF60" i="43"/>
  <c r="AG59" i="43"/>
  <c r="AG66" i="52"/>
  <c r="AF67" i="52"/>
  <c r="S58" i="42"/>
  <c r="R59" i="42"/>
  <c r="AF61" i="43"/>
  <c r="AG60" i="43"/>
  <c r="AG67" i="52"/>
  <c r="AF68" i="52"/>
  <c r="S59" i="42"/>
  <c r="R60" i="42"/>
  <c r="AG61" i="43"/>
  <c r="AF62" i="43"/>
  <c r="AF69" i="52"/>
  <c r="AG68" i="52"/>
  <c r="R61" i="42"/>
  <c r="S60" i="42"/>
  <c r="AF63" i="43"/>
  <c r="AG62" i="43"/>
  <c r="AG69" i="52"/>
  <c r="AF70" i="52"/>
  <c r="R62" i="42"/>
  <c r="S61" i="42"/>
  <c r="AF64" i="43"/>
  <c r="AG63" i="43"/>
  <c r="AG70" i="52"/>
  <c r="AF71" i="52"/>
  <c r="S62" i="42"/>
  <c r="R63" i="42"/>
  <c r="AG64" i="43"/>
  <c r="AF65" i="43"/>
  <c r="AG71" i="52"/>
  <c r="AF72" i="52"/>
  <c r="S63" i="42"/>
  <c r="R64" i="42"/>
  <c r="AF73" i="52"/>
  <c r="AG72" i="52"/>
  <c r="S64" i="42"/>
  <c r="R65" i="42"/>
  <c r="AF74" i="52"/>
  <c r="AG73" i="52"/>
  <c r="R66" i="42"/>
  <c r="S65" i="42"/>
  <c r="AF75" i="52"/>
  <c r="AG74" i="52"/>
  <c r="S66" i="42"/>
  <c r="R67" i="42"/>
  <c r="AF76" i="52"/>
  <c r="AG75" i="52"/>
  <c r="S67" i="42"/>
  <c r="R68" i="42"/>
  <c r="AG76" i="52"/>
  <c r="AF77" i="52"/>
  <c r="S68" i="42"/>
  <c r="R69" i="42"/>
  <c r="AF78" i="52"/>
  <c r="AG77" i="52"/>
  <c r="R70" i="42"/>
  <c r="S69" i="42"/>
  <c r="AG78" i="52"/>
  <c r="AF79" i="52"/>
  <c r="R71" i="42"/>
  <c r="S70" i="42"/>
  <c r="AF80" i="52"/>
  <c r="AG79" i="52"/>
  <c r="S71" i="42"/>
  <c r="R72" i="42"/>
  <c r="AF81" i="52"/>
  <c r="AG80" i="52"/>
  <c r="R73" i="42"/>
  <c r="S72" i="42"/>
  <c r="AF82" i="52"/>
  <c r="AG81" i="52"/>
  <c r="R74" i="42"/>
  <c r="S73" i="42"/>
  <c r="AF83" i="52"/>
  <c r="AG82" i="52"/>
  <c r="R75" i="42"/>
  <c r="S74" i="42"/>
  <c r="AG83" i="52"/>
  <c r="AF84" i="52"/>
  <c r="S75" i="42"/>
  <c r="R76" i="42"/>
  <c r="AG84" i="52"/>
  <c r="AF85" i="52"/>
  <c r="R77" i="42"/>
  <c r="S76" i="42"/>
  <c r="AF86" i="52"/>
  <c r="AG85" i="52"/>
  <c r="S77" i="42"/>
  <c r="R78" i="42"/>
  <c r="AG86" i="52"/>
  <c r="AF87" i="52"/>
  <c r="S78" i="42"/>
  <c r="R79" i="42"/>
  <c r="AF88" i="52"/>
  <c r="AG87" i="52"/>
  <c r="S79" i="42"/>
  <c r="R80" i="42"/>
  <c r="AG88" i="52"/>
  <c r="AF89" i="52"/>
  <c r="S80" i="42"/>
  <c r="R81" i="42"/>
  <c r="AF90" i="52"/>
  <c r="AG89" i="52"/>
  <c r="S81" i="42"/>
  <c r="R82" i="42"/>
  <c r="AG90" i="52"/>
  <c r="AF91" i="52"/>
  <c r="S82" i="42"/>
  <c r="R83" i="42"/>
  <c r="AG91" i="52"/>
  <c r="AF92" i="52"/>
  <c r="S83" i="42"/>
  <c r="R84" i="42"/>
  <c r="AF93" i="52"/>
  <c r="AG92" i="52"/>
  <c r="R85" i="42"/>
  <c r="S84" i="42"/>
  <c r="AG93" i="52"/>
  <c r="AF94" i="52"/>
  <c r="S85" i="42"/>
  <c r="R86" i="42"/>
  <c r="AF95" i="52"/>
  <c r="AG94" i="52"/>
  <c r="R87" i="42"/>
  <c r="S86" i="42"/>
  <c r="AG95" i="52"/>
  <c r="AF96" i="52"/>
  <c r="S87" i="42"/>
  <c r="R88" i="42"/>
  <c r="AG96" i="52"/>
  <c r="AF97" i="52"/>
  <c r="S88" i="42"/>
  <c r="R89" i="42"/>
  <c r="AF98" i="52"/>
  <c r="AG97" i="52"/>
  <c r="S89" i="42"/>
  <c r="R90" i="42"/>
  <c r="AG98" i="52"/>
  <c r="AF99" i="52"/>
  <c r="S90" i="42"/>
  <c r="R91" i="42"/>
  <c r="AG99" i="52"/>
  <c r="AF100" i="52"/>
  <c r="R92" i="42"/>
  <c r="S91" i="42"/>
  <c r="AG100" i="52"/>
  <c r="AF101" i="52"/>
  <c r="S92" i="42"/>
  <c r="R93" i="42"/>
  <c r="AF102" i="52"/>
  <c r="AG101" i="52"/>
  <c r="S93" i="42"/>
  <c r="R94" i="42"/>
  <c r="AF103" i="52"/>
  <c r="AG102" i="52"/>
  <c r="R95" i="42"/>
  <c r="S94" i="42"/>
  <c r="AF104" i="52"/>
  <c r="AG103" i="52"/>
  <c r="R96" i="42"/>
  <c r="S95" i="42"/>
  <c r="AG104" i="52"/>
  <c r="AF105" i="52"/>
  <c r="R97" i="42"/>
  <c r="S96" i="42"/>
  <c r="AG105" i="52"/>
  <c r="AF106" i="52"/>
  <c r="S97" i="42"/>
  <c r="R98" i="42"/>
  <c r="AF107" i="52"/>
  <c r="AG106" i="52"/>
  <c r="S98" i="42"/>
  <c r="R99" i="42"/>
  <c r="AG107" i="52"/>
  <c r="AF108" i="52"/>
  <c r="S99" i="42"/>
  <c r="R100" i="42"/>
  <c r="AG108" i="52"/>
  <c r="AF109" i="52"/>
  <c r="S100" i="42"/>
  <c r="R101" i="42"/>
  <c r="AF110" i="52"/>
  <c r="AG109" i="52"/>
  <c r="S101" i="42"/>
  <c r="R102" i="42"/>
  <c r="AG110" i="52"/>
  <c r="AF111" i="52"/>
  <c r="S102" i="42"/>
  <c r="R103" i="42"/>
  <c r="AF112" i="52"/>
  <c r="AG111" i="52"/>
  <c r="R104" i="42"/>
  <c r="S103" i="42"/>
  <c r="AF113" i="52"/>
  <c r="AG112" i="52"/>
  <c r="S104" i="42"/>
  <c r="R105" i="42"/>
  <c r="AF114" i="52"/>
  <c r="AG113" i="52"/>
  <c r="S105" i="42"/>
  <c r="R106" i="42"/>
  <c r="AF115" i="52"/>
  <c r="AG114" i="52"/>
  <c r="S106" i="42"/>
  <c r="R107" i="42"/>
  <c r="AG115" i="52"/>
  <c r="AF116" i="52"/>
  <c r="S107" i="42"/>
  <c r="R108" i="42"/>
  <c r="AF117" i="52"/>
  <c r="AG116" i="52"/>
  <c r="R109" i="42"/>
  <c r="S108" i="42"/>
  <c r="AF118" i="52"/>
  <c r="AG117" i="52"/>
  <c r="S109" i="42"/>
  <c r="R110" i="42"/>
  <c r="AG118" i="52"/>
  <c r="AF119" i="52"/>
  <c r="S110" i="42"/>
  <c r="R111" i="42"/>
  <c r="AG119" i="52"/>
  <c r="AF120" i="52"/>
  <c r="R112" i="42"/>
  <c r="S111" i="42"/>
  <c r="AF121" i="52"/>
  <c r="AG120" i="52"/>
  <c r="R113" i="42"/>
  <c r="S112" i="42"/>
  <c r="AF122" i="52"/>
  <c r="AG121" i="52"/>
  <c r="S113" i="42"/>
  <c r="R114" i="42"/>
  <c r="AF123" i="52"/>
  <c r="AG122" i="52"/>
  <c r="S114" i="42"/>
  <c r="R115" i="42"/>
  <c r="AF124" i="52"/>
  <c r="AG123" i="52"/>
  <c r="S115" i="42"/>
  <c r="R116" i="42"/>
  <c r="AF125" i="52"/>
  <c r="AG124" i="52"/>
  <c r="S116" i="42"/>
  <c r="R117" i="42"/>
  <c r="AF126" i="52"/>
  <c r="AG125" i="52"/>
  <c r="S117" i="42"/>
  <c r="R118" i="42"/>
  <c r="AG126" i="52"/>
  <c r="AF127" i="52"/>
  <c r="S118" i="42"/>
  <c r="R119" i="42"/>
  <c r="AF128" i="52"/>
  <c r="AG127" i="52"/>
  <c r="R120" i="42"/>
  <c r="S119" i="42"/>
  <c r="AG128" i="52"/>
  <c r="AF129" i="52"/>
  <c r="R121" i="42"/>
  <c r="S120" i="42"/>
  <c r="AG129" i="52"/>
  <c r="AF130" i="52"/>
  <c r="R122" i="42"/>
  <c r="S121" i="42"/>
  <c r="AG130" i="52"/>
  <c r="AF131" i="52"/>
  <c r="R123" i="42"/>
  <c r="S122" i="42"/>
  <c r="AF132" i="52"/>
  <c r="AG131" i="52"/>
  <c r="S123" i="42"/>
  <c r="R124" i="42"/>
  <c r="AF133" i="52"/>
  <c r="AG132" i="52"/>
  <c r="S124" i="42"/>
  <c r="R125" i="42"/>
  <c r="AG133" i="52"/>
  <c r="AF134" i="52"/>
  <c r="R126" i="42"/>
  <c r="S125" i="42"/>
  <c r="AG134" i="52"/>
  <c r="AF135" i="52"/>
  <c r="R127" i="42"/>
  <c r="S126" i="42"/>
  <c r="AG135" i="52"/>
  <c r="AF136" i="52"/>
  <c r="R128" i="42"/>
  <c r="S127" i="42"/>
  <c r="AG136" i="52"/>
  <c r="AF137" i="52"/>
  <c r="S128" i="42"/>
  <c r="R129" i="42"/>
  <c r="AF138" i="52"/>
  <c r="AG137" i="52"/>
  <c r="R130" i="42"/>
  <c r="S129" i="42"/>
  <c r="AG138" i="52"/>
  <c r="AF139" i="52"/>
  <c r="S130" i="42"/>
  <c r="R131" i="42"/>
  <c r="AG139" i="52"/>
  <c r="AF140" i="52"/>
  <c r="S131" i="42"/>
  <c r="R132" i="42"/>
  <c r="AG140" i="52"/>
  <c r="AF141" i="52"/>
  <c r="R133" i="42"/>
  <c r="S132" i="42"/>
  <c r="AF142" i="52"/>
  <c r="AG141" i="52"/>
  <c r="R134" i="42"/>
  <c r="S133" i="42"/>
  <c r="AG142" i="52"/>
  <c r="AF143" i="52"/>
  <c r="R135" i="42"/>
  <c r="S134" i="42"/>
  <c r="AF144" i="52"/>
  <c r="AG143" i="52"/>
  <c r="S135" i="42"/>
  <c r="R136" i="42"/>
  <c r="AF145" i="52"/>
  <c r="AG144" i="52"/>
  <c r="S136" i="42"/>
  <c r="R137" i="42"/>
  <c r="AF146" i="52"/>
  <c r="AG145" i="52"/>
  <c r="R138" i="42"/>
  <c r="S137" i="42"/>
  <c r="AG146" i="52"/>
  <c r="AF147" i="52"/>
  <c r="R139" i="42"/>
  <c r="S138" i="42"/>
  <c r="AF148" i="52"/>
  <c r="AG147" i="52"/>
  <c r="R140" i="42"/>
  <c r="S139" i="42"/>
  <c r="AG148" i="52"/>
  <c r="AF149" i="52"/>
  <c r="R141" i="42"/>
  <c r="S140" i="42"/>
  <c r="AG149" i="52"/>
  <c r="AF150" i="52"/>
  <c r="R142" i="42"/>
  <c r="S141" i="42"/>
  <c r="AG150" i="52"/>
  <c r="AF151" i="52"/>
  <c r="S142" i="42"/>
  <c r="R143" i="42"/>
  <c r="AF152" i="52"/>
  <c r="AG151" i="52"/>
  <c r="S143" i="42"/>
  <c r="R144" i="42"/>
  <c r="AG152" i="52"/>
  <c r="AF153" i="52"/>
  <c r="S144" i="42"/>
  <c r="R145" i="42"/>
  <c r="AF154" i="52"/>
  <c r="AG153" i="52"/>
  <c r="R146" i="42"/>
  <c r="S145" i="42"/>
  <c r="AG154" i="52"/>
  <c r="AF155" i="52"/>
  <c r="R147" i="42"/>
  <c r="S146" i="42"/>
  <c r="AF156" i="52"/>
  <c r="AG155" i="52"/>
  <c r="R148" i="42"/>
  <c r="S147" i="42"/>
  <c r="AG156" i="52"/>
  <c r="AF157" i="52"/>
  <c r="R149" i="42"/>
  <c r="S148" i="42"/>
  <c r="AG157" i="52"/>
  <c r="AF158" i="52"/>
  <c r="S149" i="42"/>
  <c r="R150" i="42"/>
  <c r="AF159" i="52"/>
  <c r="AG158" i="52"/>
  <c r="R151" i="42"/>
  <c r="S150" i="42"/>
  <c r="AG159" i="52"/>
  <c r="AF160" i="52"/>
  <c r="S151" i="42"/>
  <c r="R152" i="42"/>
  <c r="AF161" i="52"/>
  <c r="AG160" i="52"/>
  <c r="S152" i="42"/>
  <c r="R153" i="42"/>
  <c r="AF162" i="52"/>
  <c r="AG161" i="52"/>
  <c r="R154" i="42"/>
  <c r="S153" i="42"/>
  <c r="AG162" i="52"/>
  <c r="AF163" i="52"/>
  <c r="R155" i="42"/>
  <c r="S154" i="42"/>
  <c r="AF164" i="52"/>
  <c r="AG163" i="52"/>
  <c r="S155" i="42"/>
  <c r="R156" i="42"/>
  <c r="AG164" i="52"/>
  <c r="AF165" i="52"/>
  <c r="R157" i="42"/>
  <c r="S156" i="42"/>
  <c r="AF166" i="52"/>
  <c r="AG165" i="52"/>
  <c r="R158" i="42"/>
  <c r="S157" i="42"/>
  <c r="AF167" i="52"/>
  <c r="AG166" i="52"/>
  <c r="R159" i="42"/>
  <c r="S158" i="42"/>
  <c r="AF168" i="52"/>
  <c r="AG167" i="52"/>
  <c r="R160" i="42"/>
  <c r="S159" i="42"/>
  <c r="AF169" i="52"/>
  <c r="AG168" i="52"/>
  <c r="R161" i="42"/>
  <c r="S160" i="42"/>
  <c r="AF170" i="52"/>
  <c r="AG169" i="52"/>
  <c r="S161" i="42"/>
  <c r="R162" i="42"/>
  <c r="AG170" i="52"/>
  <c r="AF171" i="52"/>
  <c r="R163" i="42"/>
  <c r="S162" i="42"/>
  <c r="AF172" i="52"/>
  <c r="AG171" i="52"/>
  <c r="R164" i="42"/>
  <c r="S163" i="42"/>
  <c r="AG172" i="52"/>
  <c r="AF173" i="52"/>
  <c r="R165" i="42"/>
  <c r="S164" i="42"/>
  <c r="AG173" i="52"/>
  <c r="AF174" i="52"/>
  <c r="S165" i="42"/>
  <c r="R166" i="42"/>
  <c r="AG174" i="52"/>
  <c r="AF175" i="52"/>
  <c r="S166" i="42"/>
  <c r="R167" i="42"/>
  <c r="AF176" i="52"/>
  <c r="AG175" i="52"/>
  <c r="R168" i="42"/>
  <c r="S167" i="42"/>
  <c r="AG176" i="52"/>
  <c r="AF177" i="52"/>
  <c r="R169" i="42"/>
  <c r="S168" i="42"/>
  <c r="AG177" i="52"/>
  <c r="AF178" i="52"/>
  <c r="S169" i="42"/>
  <c r="R170" i="42"/>
  <c r="AF179" i="52"/>
  <c r="AG178" i="52"/>
  <c r="S170" i="42"/>
  <c r="R171" i="42"/>
  <c r="AG179" i="52"/>
  <c r="AF180" i="52"/>
  <c r="S171" i="42"/>
  <c r="R172" i="42"/>
  <c r="AF181" i="52"/>
  <c r="AG180" i="52"/>
  <c r="S172" i="42"/>
  <c r="R173" i="42"/>
  <c r="AG181" i="52"/>
  <c r="AF182" i="52"/>
  <c r="R174" i="42"/>
  <c r="S173" i="42"/>
  <c r="AG182" i="52"/>
  <c r="AF183" i="52"/>
  <c r="R175" i="42"/>
  <c r="S174" i="42"/>
  <c r="AF184" i="52"/>
  <c r="AG183" i="52"/>
  <c r="S175" i="42"/>
  <c r="R176" i="42"/>
  <c r="AG184" i="52"/>
  <c r="AF185" i="52"/>
  <c r="S176" i="42"/>
  <c r="R177" i="42"/>
  <c r="AG185" i="52"/>
  <c r="AF186" i="52"/>
  <c r="R178" i="42"/>
  <c r="S177" i="42"/>
  <c r="AF187" i="52"/>
  <c r="AG186" i="52"/>
  <c r="R179" i="42"/>
  <c r="S178" i="42"/>
  <c r="AF188" i="52"/>
  <c r="AG187" i="52"/>
  <c r="R180" i="42"/>
  <c r="S179" i="42"/>
  <c r="AG188" i="52"/>
  <c r="AF189" i="52"/>
  <c r="R181" i="42"/>
  <c r="S180" i="42"/>
  <c r="AG189" i="52"/>
  <c r="AF190" i="52"/>
  <c r="R182" i="42"/>
  <c r="S181" i="42"/>
  <c r="AF191" i="52"/>
  <c r="AG190" i="52"/>
  <c r="S182" i="42"/>
  <c r="R183" i="42"/>
  <c r="AF192" i="52"/>
  <c r="AG191" i="52"/>
  <c r="R184" i="42"/>
  <c r="S183" i="42"/>
  <c r="AG192" i="52"/>
  <c r="AF193" i="52"/>
  <c r="S184" i="42"/>
  <c r="R185" i="42"/>
  <c r="AF194" i="52"/>
  <c r="AG193" i="52"/>
  <c r="R186" i="42"/>
  <c r="S185" i="42"/>
  <c r="AF195" i="52"/>
  <c r="AG194" i="52"/>
  <c r="R187" i="42"/>
  <c r="S186" i="42"/>
  <c r="AF196" i="52"/>
  <c r="AG195" i="52"/>
  <c r="S187" i="42"/>
  <c r="R188" i="42"/>
  <c r="AG196" i="52"/>
  <c r="AF197" i="52"/>
  <c r="S188" i="42"/>
  <c r="R189" i="42"/>
  <c r="AG197" i="52"/>
  <c r="AF198" i="52"/>
  <c r="S189" i="42"/>
  <c r="R190" i="42"/>
  <c r="AF199" i="52"/>
  <c r="AG198" i="52"/>
  <c r="S190" i="42"/>
  <c r="R191" i="42"/>
  <c r="AF200" i="52"/>
  <c r="AG199" i="52"/>
  <c r="R192" i="42"/>
  <c r="S191" i="42"/>
  <c r="AG200" i="52"/>
  <c r="AF201" i="52"/>
  <c r="R193" i="42"/>
  <c r="S192" i="42"/>
  <c r="AG201" i="52"/>
  <c r="AF202" i="52"/>
  <c r="R194" i="42"/>
  <c r="S193" i="42"/>
  <c r="AF203" i="52"/>
  <c r="AG202" i="52"/>
  <c r="S194" i="42"/>
  <c r="R195" i="42"/>
  <c r="AG203" i="52"/>
  <c r="AF204" i="52"/>
  <c r="R196" i="42"/>
  <c r="S195" i="42"/>
  <c r="AF205" i="52"/>
  <c r="AG204" i="52"/>
  <c r="R197" i="42"/>
  <c r="S196" i="42"/>
  <c r="AG205" i="52"/>
  <c r="AF206" i="52"/>
  <c r="R198" i="42"/>
  <c r="S197" i="42"/>
  <c r="AF207" i="52"/>
  <c r="AG206" i="52"/>
  <c r="R199" i="42"/>
  <c r="S198" i="42"/>
  <c r="AF208" i="52"/>
  <c r="AG207" i="52"/>
  <c r="R200" i="42"/>
  <c r="S199" i="42"/>
  <c r="AF209" i="52"/>
  <c r="AG208" i="52"/>
  <c r="S200" i="42"/>
  <c r="R201" i="42"/>
  <c r="AF210" i="52"/>
  <c r="AG209" i="52"/>
  <c r="S201" i="42"/>
  <c r="R202" i="42"/>
  <c r="AF211" i="52"/>
  <c r="AG210" i="52"/>
  <c r="R203" i="42"/>
  <c r="S202" i="42"/>
  <c r="AF212" i="52"/>
  <c r="AG211" i="52"/>
  <c r="R204" i="42"/>
  <c r="S203" i="42"/>
  <c r="AF213" i="52"/>
  <c r="AG212" i="52"/>
  <c r="R205" i="42"/>
  <c r="S204" i="42"/>
  <c r="AG213" i="52"/>
  <c r="AF214" i="52"/>
  <c r="R206" i="42"/>
  <c r="S205" i="42"/>
  <c r="AF215" i="52"/>
  <c r="AG214" i="52"/>
  <c r="R207" i="42"/>
  <c r="S206" i="42"/>
  <c r="AF216" i="52"/>
  <c r="AG215" i="52"/>
  <c r="R208" i="42"/>
  <c r="S207" i="42"/>
  <c r="AG216" i="52"/>
  <c r="AF217" i="52"/>
  <c r="S208" i="42"/>
  <c r="R209" i="42"/>
  <c r="AF218" i="52"/>
  <c r="AG217" i="52"/>
  <c r="S209" i="42"/>
  <c r="R210" i="42"/>
  <c r="AG218" i="52"/>
  <c r="AF219" i="52"/>
  <c r="R211" i="42"/>
  <c r="S210" i="42"/>
  <c r="AG219" i="52"/>
  <c r="AF220" i="52"/>
  <c r="S211" i="42"/>
  <c r="R212" i="42"/>
  <c r="AF221" i="52"/>
  <c r="AG220" i="52"/>
  <c r="S212" i="42"/>
  <c r="R213" i="42"/>
  <c r="AG221" i="52"/>
  <c r="AF222" i="52"/>
  <c r="S213" i="42"/>
  <c r="R214" i="42"/>
  <c r="AF223" i="52"/>
  <c r="AG222" i="52"/>
  <c r="S214" i="42"/>
  <c r="R215" i="42"/>
  <c r="AF224" i="52"/>
  <c r="AG223" i="52"/>
  <c r="R216" i="42"/>
  <c r="S215" i="42"/>
  <c r="AG224" i="52"/>
  <c r="AF225" i="52"/>
  <c r="R217" i="42"/>
  <c r="S216" i="42"/>
  <c r="AG225" i="52"/>
  <c r="AF226" i="52"/>
  <c r="R218" i="42"/>
  <c r="S217" i="42"/>
  <c r="AF227" i="52"/>
  <c r="AG226" i="52"/>
  <c r="R219" i="42"/>
  <c r="S218" i="42"/>
  <c r="AG227" i="52"/>
  <c r="AF228" i="52"/>
  <c r="S219" i="42"/>
  <c r="R220" i="42"/>
  <c r="AF229" i="52"/>
  <c r="AG228" i="52"/>
  <c r="S220" i="42"/>
  <c r="R221" i="42"/>
  <c r="AG229" i="52"/>
  <c r="AF230" i="52"/>
  <c r="R222" i="42"/>
  <c r="S221" i="42"/>
  <c r="AF231" i="52"/>
  <c r="AG230" i="52"/>
  <c r="R223" i="42"/>
  <c r="S222" i="42"/>
  <c r="AF232" i="52"/>
  <c r="AG231" i="52"/>
  <c r="S223" i="42"/>
  <c r="R224" i="42"/>
  <c r="AF233" i="52"/>
  <c r="AG232" i="52"/>
  <c r="S224" i="42"/>
  <c r="R225" i="42"/>
  <c r="AF234" i="52"/>
  <c r="AG233" i="52"/>
  <c r="R226" i="42"/>
  <c r="S225" i="42"/>
  <c r="AF235" i="52"/>
  <c r="AG234" i="52"/>
  <c r="R227" i="42"/>
  <c r="S226" i="42"/>
  <c r="AG235" i="52"/>
  <c r="AF236" i="52"/>
  <c r="S227" i="42"/>
  <c r="R228" i="42"/>
  <c r="AF237" i="52"/>
  <c r="AG236" i="52"/>
  <c r="R229" i="42"/>
  <c r="S228" i="42"/>
  <c r="AF238" i="52"/>
  <c r="AG237" i="52"/>
  <c r="R230" i="42"/>
  <c r="S229" i="42"/>
  <c r="AF239" i="52"/>
  <c r="AG238" i="52"/>
  <c r="R231" i="42"/>
  <c r="S230" i="42"/>
  <c r="AF240" i="52"/>
  <c r="AG239" i="52"/>
  <c r="R232" i="42"/>
  <c r="S231" i="42"/>
  <c r="AG240" i="52"/>
  <c r="AF241" i="52"/>
  <c r="S232" i="42"/>
  <c r="R233" i="42"/>
  <c r="AF242" i="52"/>
  <c r="AG241" i="52"/>
  <c r="S233" i="42"/>
  <c r="R234" i="42"/>
  <c r="AF243" i="52"/>
  <c r="AG242" i="52"/>
  <c r="S234" i="42"/>
  <c r="R235" i="42"/>
  <c r="AG243" i="52"/>
  <c r="AF244" i="52"/>
  <c r="S235" i="42"/>
  <c r="R236" i="42"/>
  <c r="AF245" i="52"/>
  <c r="AG244" i="52"/>
  <c r="S236" i="42"/>
  <c r="R237" i="42"/>
  <c r="AG245" i="52"/>
  <c r="AF246" i="52"/>
  <c r="R238" i="42"/>
  <c r="S237" i="42"/>
  <c r="AG246" i="52"/>
  <c r="AF247" i="52"/>
  <c r="R239" i="42"/>
  <c r="S238" i="42"/>
  <c r="AF248" i="52"/>
  <c r="AG247" i="52"/>
  <c r="R240" i="42"/>
  <c r="S239" i="42"/>
  <c r="AG248" i="52"/>
  <c r="AF249" i="52"/>
  <c r="S240" i="42"/>
  <c r="R241" i="42"/>
  <c r="AF250" i="52"/>
  <c r="AG249" i="52"/>
  <c r="S241" i="42"/>
  <c r="R242" i="42"/>
  <c r="AF251" i="52"/>
  <c r="AG250" i="52"/>
  <c r="S242" i="42"/>
  <c r="R243" i="42"/>
  <c r="AG251" i="52"/>
  <c r="AF252" i="52"/>
  <c r="S243" i="42"/>
  <c r="R244" i="42"/>
  <c r="AF253" i="52"/>
  <c r="AG252" i="52"/>
  <c r="R245" i="42"/>
  <c r="S244" i="42"/>
  <c r="R246" i="42"/>
  <c r="S245" i="42"/>
  <c r="R247" i="42"/>
  <c r="S246" i="42"/>
  <c r="R248" i="42"/>
  <c r="S247" i="42"/>
  <c r="R249" i="42"/>
  <c r="S248" i="42"/>
  <c r="S249" i="42"/>
  <c r="R250" i="42"/>
  <c r="S250" i="42"/>
  <c r="R251" i="42"/>
  <c r="S251" i="42"/>
  <c r="R252" i="42"/>
  <c r="S252" i="42"/>
  <c r="R253" i="42"/>
  <c r="S253" i="42"/>
  <c r="R254" i="42"/>
  <c r="S254" i="42"/>
  <c r="R255" i="42"/>
  <c r="S255" i="42"/>
  <c r="R256" i="42"/>
  <c r="R257" i="42"/>
  <c r="S256" i="42"/>
  <c r="S257" i="42"/>
  <c r="R258" i="42"/>
  <c r="R259" i="42"/>
  <c r="S258" i="42"/>
  <c r="S259" i="42"/>
  <c r="R260" i="42"/>
  <c r="R261" i="42"/>
  <c r="S260" i="42"/>
  <c r="S261" i="42"/>
  <c r="R262" i="42"/>
  <c r="F4" i="48" l="1" a="1"/>
  <c r="S6" i="42"/>
  <c r="F14" i="40"/>
  <c r="T156" i="42"/>
  <c r="T259" i="42"/>
  <c r="T200" i="42"/>
  <c r="R263" i="42"/>
  <c r="T89" i="42"/>
  <c r="T112" i="42"/>
  <c r="T9" i="42"/>
  <c r="T242" i="42"/>
  <c r="T256" i="42"/>
  <c r="T137" i="42"/>
  <c r="T18" i="42"/>
  <c r="F21" i="40"/>
  <c r="T106" i="42"/>
  <c r="T243" i="42"/>
  <c r="F5" i="42"/>
  <c r="T246" i="42"/>
  <c r="T249" i="42"/>
  <c r="F19" i="51"/>
  <c r="T133" i="42"/>
  <c r="T186" i="42"/>
  <c r="T144" i="42"/>
  <c r="T128" i="42"/>
  <c r="T44" i="42"/>
  <c r="T75" i="42"/>
  <c r="T165" i="42"/>
  <c r="T110" i="42"/>
  <c r="F5" i="40"/>
  <c r="T164" i="42"/>
  <c r="T218" i="42"/>
  <c r="T185" i="42"/>
  <c r="T148" i="42"/>
  <c r="T97" i="42"/>
  <c r="T214" i="42"/>
  <c r="T114" i="42"/>
  <c r="T177" i="42"/>
  <c r="T74" i="42"/>
  <c r="T33" i="42"/>
  <c r="T70" i="42"/>
  <c r="T240" i="42"/>
  <c r="T175" i="42"/>
  <c r="AG7" i="39"/>
  <c r="F7" i="42"/>
  <c r="F16" i="51"/>
  <c r="T29" i="42"/>
  <c r="T99" i="42"/>
  <c r="T12" i="42"/>
  <c r="T183" i="42"/>
  <c r="T134" i="42"/>
  <c r="S262" i="42"/>
  <c r="T56" i="42"/>
  <c r="T205" i="42"/>
  <c r="T140" i="42"/>
  <c r="T32" i="42"/>
  <c r="T127" i="42"/>
  <c r="T262" i="42"/>
  <c r="T248" i="42"/>
  <c r="T4" i="51"/>
  <c r="T198" i="42"/>
  <c r="T162" i="42"/>
  <c r="F4" i="40"/>
  <c r="T207" i="42"/>
  <c r="T252" i="42"/>
  <c r="T129" i="42"/>
  <c r="T65" i="42"/>
  <c r="T239" i="42"/>
  <c r="G16" i="51"/>
  <c r="T88" i="42"/>
  <c r="T93" i="42"/>
  <c r="T20" i="42"/>
  <c r="T227" i="42"/>
  <c r="AC7" i="48"/>
  <c r="T113" i="42"/>
  <c r="T221" i="42"/>
  <c r="T235" i="42"/>
  <c r="T57" i="42"/>
  <c r="T30" i="42"/>
  <c r="T66" i="42"/>
  <c r="T49" i="42"/>
  <c r="T68" i="42"/>
  <c r="T170" i="42"/>
  <c r="T92" i="42"/>
  <c r="T118" i="42"/>
  <c r="T136" i="42"/>
  <c r="F12" i="51"/>
  <c r="T245" i="42"/>
  <c r="T225" i="42"/>
  <c r="T72" i="42"/>
  <c r="T131" i="42"/>
  <c r="T52" i="42"/>
  <c r="T73" i="42"/>
  <c r="T236" i="42"/>
  <c r="T181" i="42"/>
  <c r="T35" i="42"/>
  <c r="F15" i="40"/>
  <c r="T247" i="42"/>
  <c r="T34" i="42"/>
  <c r="T3" i="42"/>
  <c r="AB8" i="48"/>
  <c r="T224" i="42"/>
  <c r="T55" i="42"/>
  <c r="T64" i="42"/>
  <c r="T15" i="42"/>
  <c r="F18" i="51"/>
  <c r="T212" i="42"/>
  <c r="T166" i="42"/>
  <c r="F6" i="42"/>
  <c r="G5" i="42"/>
  <c r="T145" i="42"/>
  <c r="T255" i="42"/>
  <c r="G3" i="42"/>
  <c r="T139" i="42"/>
  <c r="T237" i="42"/>
  <c r="T28" i="42"/>
  <c r="T206" i="42"/>
  <c r="T176" i="42"/>
  <c r="T211" i="42"/>
  <c r="T250" i="42"/>
  <c r="T76" i="42"/>
  <c r="T48" i="42"/>
  <c r="T107" i="42"/>
  <c r="F5" i="51"/>
  <c r="G19" i="51"/>
  <c r="AG65" i="43"/>
  <c r="T192" i="42"/>
  <c r="T153" i="42"/>
  <c r="T61" i="42"/>
  <c r="T174" i="42"/>
  <c r="T125" i="42"/>
  <c r="T43" i="42"/>
  <c r="F20" i="51"/>
  <c r="F19" i="40"/>
  <c r="T241" i="42"/>
  <c r="T87" i="42"/>
  <c r="R5" i="40"/>
  <c r="T150" i="42"/>
  <c r="T130" i="42"/>
  <c r="T46" i="42"/>
  <c r="T25" i="42"/>
  <c r="T4" i="40"/>
  <c r="T26" i="42"/>
  <c r="T27" i="42"/>
  <c r="T195" i="42"/>
  <c r="T60" i="42"/>
  <c r="T21" i="42"/>
  <c r="F11" i="40"/>
  <c r="T151" i="42"/>
  <c r="T155" i="42"/>
  <c r="T4" i="42"/>
  <c r="T172" i="42"/>
  <c r="T168" i="42"/>
  <c r="T100" i="42"/>
  <c r="T19" i="42"/>
  <c r="G12" i="51"/>
  <c r="T232" i="42"/>
  <c r="T103" i="42"/>
  <c r="T159" i="42"/>
  <c r="T62" i="42"/>
  <c r="F13" i="51"/>
  <c r="T105" i="42"/>
  <c r="T173" i="42"/>
  <c r="G11" i="51"/>
  <c r="T40" i="42"/>
  <c r="T109" i="42"/>
  <c r="T13" i="42"/>
  <c r="T95" i="42"/>
  <c r="T146" i="42"/>
  <c r="T67" i="42"/>
  <c r="T37" i="42"/>
  <c r="F10" i="40"/>
  <c r="F8" i="40"/>
  <c r="T184" i="42"/>
  <c r="T197" i="42"/>
  <c r="T258" i="42"/>
  <c r="T141" i="42"/>
  <c r="T45" i="42"/>
  <c r="T83" i="42"/>
  <c r="T179" i="42"/>
  <c r="T187" i="42"/>
  <c r="F20" i="40"/>
  <c r="G20" i="40" s="1"/>
  <c r="T152" i="42"/>
  <c r="AG253" i="52"/>
  <c r="T8" i="42"/>
  <c r="T234" i="42"/>
  <c r="T157" i="42"/>
  <c r="T260" i="42"/>
  <c r="F4" i="42"/>
  <c r="T220" i="42"/>
  <c r="T154" i="42"/>
  <c r="F6" i="51"/>
  <c r="T215" i="42"/>
  <c r="T116" i="42"/>
  <c r="T182" i="42"/>
  <c r="T190" i="42"/>
  <c r="T120" i="42"/>
  <c r="T42" i="42"/>
  <c r="T180" i="42"/>
  <c r="T230" i="42"/>
  <c r="F9" i="40"/>
  <c r="G9" i="40" s="1"/>
  <c r="T178" i="42"/>
  <c r="T223" i="42"/>
  <c r="T11" i="42"/>
  <c r="T210" i="42"/>
  <c r="T261" i="42"/>
  <c r="T189" i="42"/>
  <c r="F7" i="40"/>
  <c r="G7" i="40" s="1"/>
  <c r="T196" i="42"/>
  <c r="T94" i="42"/>
  <c r="T71" i="42"/>
  <c r="T69" i="42"/>
  <c r="T36" i="42"/>
  <c r="AG11" i="52"/>
  <c r="T147" i="42"/>
  <c r="T222" i="42"/>
  <c r="F18" i="40"/>
  <c r="G18" i="40" s="1"/>
  <c r="T82" i="42"/>
  <c r="T31" i="42"/>
  <c r="F16" i="40"/>
  <c r="F4" i="51"/>
  <c r="G4" i="51" s="1"/>
  <c r="T135" i="42"/>
  <c r="G15" i="40"/>
  <c r="T22" i="42"/>
  <c r="F7" i="51"/>
  <c r="G7" i="51" s="1"/>
  <c r="T79" i="42"/>
  <c r="AG6" i="39"/>
  <c r="T39" i="42"/>
  <c r="T158" i="42"/>
  <c r="T50" i="42"/>
  <c r="T194" i="42"/>
  <c r="T143" i="42"/>
  <c r="T161" i="42"/>
  <c r="T5" i="42"/>
  <c r="T163" i="42"/>
  <c r="F8" i="51"/>
  <c r="E8" i="42"/>
  <c r="G8" i="51"/>
  <c r="T209" i="42"/>
  <c r="T101" i="42"/>
  <c r="T47" i="42"/>
  <c r="T244" i="42"/>
  <c r="F14" i="51"/>
  <c r="G14" i="51" s="1"/>
  <c r="T23" i="42"/>
  <c r="T124" i="42"/>
  <c r="T213" i="42"/>
  <c r="T104" i="42"/>
  <c r="T253" i="42"/>
  <c r="T204" i="42"/>
  <c r="T3" i="40"/>
  <c r="T7" i="42"/>
  <c r="T59" i="42"/>
  <c r="T149" i="42"/>
  <c r="T91" i="42"/>
  <c r="T98" i="42"/>
  <c r="F10" i="51"/>
  <c r="F17" i="51"/>
  <c r="G17" i="51" s="1"/>
  <c r="T191" i="42"/>
  <c r="G21" i="40"/>
  <c r="T233" i="42"/>
  <c r="T86" i="42"/>
  <c r="T229" i="42"/>
  <c r="T41" i="42"/>
  <c r="G16" i="40"/>
  <c r="T142" i="42"/>
  <c r="AF8" i="39"/>
  <c r="T119" i="42"/>
  <c r="G6" i="51"/>
  <c r="T160" i="42"/>
  <c r="T96" i="42"/>
  <c r="T251" i="42"/>
  <c r="T238" i="42"/>
  <c r="T108" i="42"/>
  <c r="T51" i="42"/>
  <c r="T202" i="42"/>
  <c r="T84" i="42"/>
  <c r="G11" i="40"/>
  <c r="T90" i="42"/>
  <c r="T167" i="42"/>
  <c r="T81" i="42"/>
  <c r="T188" i="42"/>
  <c r="T6" i="42"/>
  <c r="G14" i="40"/>
  <c r="F9" i="51"/>
  <c r="T24" i="42"/>
  <c r="T203" i="42"/>
  <c r="F6" i="40"/>
  <c r="F12" i="40"/>
  <c r="G12" i="40" s="1"/>
  <c r="G9" i="51"/>
  <c r="T126" i="42"/>
  <c r="T77" i="42"/>
  <c r="T54" i="42"/>
  <c r="T123" i="42"/>
  <c r="T138" i="42"/>
  <c r="T10" i="42"/>
  <c r="S5" i="40"/>
  <c r="AF9" i="39"/>
  <c r="T80" i="42"/>
  <c r="T111" i="42"/>
  <c r="T257" i="42"/>
  <c r="T226" i="42"/>
  <c r="T199" i="42"/>
  <c r="T3" i="51"/>
  <c r="T115" i="42"/>
  <c r="T216" i="42"/>
  <c r="F17" i="40"/>
  <c r="G17" i="40" s="1"/>
  <c r="T122" i="42"/>
  <c r="T16" i="42"/>
  <c r="T193" i="42"/>
  <c r="T228" i="42"/>
  <c r="F15" i="51"/>
  <c r="G5" i="40"/>
  <c r="AG8" i="39"/>
  <c r="T169" i="42"/>
  <c r="T17" i="42"/>
  <c r="T117" i="42"/>
  <c r="F13" i="40"/>
  <c r="G13" i="40" s="1"/>
  <c r="T102" i="42"/>
  <c r="T38" i="42"/>
  <c r="G20" i="51"/>
  <c r="T219" i="42"/>
  <c r="R5" i="51"/>
  <c r="T208" i="42"/>
  <c r="T78" i="42"/>
  <c r="T58" i="42"/>
  <c r="T63" i="42"/>
  <c r="G18" i="51"/>
  <c r="F8" i="42"/>
  <c r="T14" i="42"/>
  <c r="T132" i="42"/>
  <c r="T53" i="42"/>
  <c r="R264" i="42"/>
  <c r="T254" i="42"/>
  <c r="T85" i="42"/>
  <c r="T171" i="42"/>
  <c r="T201" i="42"/>
  <c r="T121" i="42"/>
  <c r="T231" i="42"/>
  <c r="T217" i="42"/>
  <c r="G5" i="51"/>
  <c r="G4" i="40"/>
  <c r="T5" i="40"/>
  <c r="G4" i="42"/>
  <c r="G7" i="42"/>
  <c r="G19" i="40"/>
  <c r="G6" i="40"/>
  <c r="G8" i="42"/>
  <c r="S263" i="42"/>
  <c r="AB9" i="48"/>
  <c r="AG9" i="39"/>
  <c r="AF10" i="39"/>
  <c r="S5" i="51"/>
  <c r="T5" i="51" s="1"/>
  <c r="S264" i="42"/>
  <c r="T264" i="42" s="1"/>
  <c r="AC9" i="48"/>
  <c r="AG10" i="39"/>
  <c r="AF11" i="39"/>
  <c r="AG11" i="39"/>
  <c r="AF12" i="39"/>
  <c r="AG12" i="39"/>
  <c r="AF13" i="39"/>
  <c r="AF14" i="39"/>
  <c r="AG13" i="39"/>
  <c r="AG14" i="39"/>
  <c r="AF15" i="39"/>
  <c r="AG15" i="39"/>
  <c r="AF16" i="39"/>
  <c r="AF17" i="39"/>
  <c r="AG16" i="39"/>
  <c r="AF18" i="39"/>
  <c r="AG17" i="39"/>
  <c r="AF19" i="39"/>
  <c r="AG18" i="39"/>
  <c r="AF20" i="39"/>
  <c r="AG19" i="39"/>
  <c r="AF21" i="39"/>
  <c r="AG20" i="39"/>
  <c r="AF22" i="39"/>
  <c r="AG21" i="39"/>
  <c r="AG22" i="39"/>
  <c r="AF23" i="39"/>
  <c r="AG23" i="39"/>
  <c r="AF24" i="39"/>
  <c r="AF25" i="39"/>
  <c r="AG24" i="39"/>
  <c r="AF26" i="39"/>
  <c r="AG25" i="39"/>
  <c r="AG26" i="39"/>
  <c r="AF27" i="39"/>
  <c r="AF28" i="39"/>
  <c r="AG27" i="39"/>
  <c r="AG28" i="39"/>
  <c r="AF29" i="39"/>
  <c r="AG29" i="39"/>
  <c r="AF30" i="39"/>
  <c r="AG30" i="39"/>
  <c r="AF31" i="39"/>
  <c r="AF32" i="39"/>
  <c r="AG31" i="39"/>
  <c r="AG32" i="39"/>
  <c r="AF33" i="39"/>
  <c r="AF34" i="39"/>
  <c r="AG33" i="39"/>
  <c r="AG34" i="39"/>
  <c r="AF35" i="39"/>
  <c r="AF36" i="39"/>
  <c r="AG35" i="39"/>
  <c r="AG36" i="39"/>
  <c r="AF37" i="39"/>
  <c r="AG37" i="39"/>
  <c r="AF38" i="39"/>
  <c r="AG38" i="39"/>
  <c r="AF39" i="39"/>
  <c r="AG39" i="39"/>
  <c r="AF40" i="39"/>
  <c r="AG40" i="39"/>
  <c r="AF41" i="39"/>
  <c r="AF42" i="39"/>
  <c r="AG41" i="39"/>
  <c r="AG42" i="39"/>
  <c r="AF43" i="39"/>
  <c r="AG43" i="39"/>
  <c r="AF44" i="39"/>
  <c r="AG44" i="39"/>
  <c r="AF45" i="39"/>
  <c r="AG45" i="39"/>
  <c r="AF46" i="39"/>
  <c r="AG46" i="39"/>
  <c r="AF47" i="39"/>
  <c r="AF48" i="39"/>
  <c r="AG47" i="39"/>
  <c r="AF49" i="39"/>
  <c r="AG48" i="39"/>
  <c r="AF50" i="39"/>
  <c r="AG49" i="39"/>
  <c r="AF51" i="39"/>
  <c r="AG50" i="39"/>
  <c r="AF52" i="39"/>
  <c r="AG51" i="39"/>
  <c r="AF53" i="39"/>
  <c r="AG52" i="39"/>
  <c r="AF54" i="39"/>
  <c r="AG53" i="39"/>
  <c r="AF55" i="39"/>
  <c r="AG54" i="39"/>
  <c r="AG55" i="39"/>
  <c r="AF56" i="39"/>
  <c r="AF57" i="39"/>
  <c r="AG56" i="39"/>
  <c r="AG57" i="39"/>
  <c r="AF58" i="39"/>
  <c r="AF59" i="39"/>
  <c r="AG58" i="39"/>
  <c r="AG59" i="39"/>
  <c r="AF60" i="39"/>
  <c r="AG60" i="39"/>
  <c r="AF61" i="39"/>
  <c r="AG61" i="39"/>
  <c r="AF62" i="39"/>
  <c r="AG62" i="39"/>
  <c r="AF63" i="39"/>
  <c r="AG63" i="39"/>
  <c r="AF64" i="39"/>
  <c r="AF65" i="39"/>
  <c r="AG64" i="39"/>
  <c r="AG65" i="39"/>
  <c r="AF66" i="39"/>
  <c r="AF67" i="39"/>
  <c r="AG66" i="39"/>
  <c r="AG67" i="39"/>
  <c r="AF68" i="39"/>
  <c r="AF69" i="39"/>
  <c r="AG68" i="39"/>
  <c r="AF70" i="39"/>
  <c r="AG69" i="39"/>
  <c r="AG70" i="39"/>
  <c r="AF71" i="39"/>
  <c r="AF72" i="39"/>
  <c r="AG71" i="39"/>
  <c r="AG72" i="39"/>
  <c r="AF73" i="39"/>
  <c r="AG73" i="39"/>
  <c r="AF74" i="39"/>
  <c r="AG74" i="39"/>
  <c r="AF75" i="39"/>
  <c r="AF76" i="39"/>
  <c r="AG75" i="39"/>
  <c r="AG76" i="39"/>
  <c r="AF77" i="39"/>
  <c r="AF78" i="39"/>
  <c r="AG77" i="39"/>
  <c r="AF79" i="39"/>
  <c r="AG78" i="39"/>
  <c r="AF80" i="39"/>
  <c r="AG79" i="39"/>
  <c r="AF81" i="39"/>
  <c r="AG80" i="39"/>
  <c r="AF82" i="39"/>
  <c r="AG81" i="39"/>
  <c r="AG82" i="39"/>
  <c r="AF83" i="39"/>
  <c r="AF84" i="39"/>
  <c r="AG83" i="39"/>
  <c r="AG84" i="39"/>
  <c r="AF85" i="39"/>
  <c r="AG85" i="39"/>
  <c r="AF86" i="39"/>
  <c r="AF87" i="39"/>
  <c r="AG86" i="39"/>
  <c r="AF88" i="39"/>
  <c r="AG87" i="39"/>
  <c r="AF89" i="39"/>
  <c r="AG88" i="39"/>
  <c r="AF90" i="39"/>
  <c r="AG89" i="39"/>
  <c r="AF91" i="39"/>
  <c r="AG90" i="39"/>
  <c r="AG91" i="39"/>
  <c r="AF92" i="39"/>
  <c r="AF93" i="39"/>
  <c r="AG92" i="39"/>
  <c r="AF94" i="39"/>
  <c r="AG93" i="39"/>
  <c r="AG94" i="39"/>
  <c r="AF95" i="39"/>
  <c r="AG95" i="39"/>
  <c r="AF96" i="39"/>
  <c r="AG96" i="39"/>
  <c r="AF97" i="39"/>
  <c r="AF98" i="39"/>
  <c r="AG97" i="39"/>
  <c r="AG98" i="39"/>
  <c r="AF99" i="39"/>
  <c r="AG99" i="39"/>
  <c r="AF100" i="39"/>
  <c r="AF101" i="39"/>
  <c r="AG100" i="39"/>
  <c r="AF102" i="39"/>
  <c r="AG101" i="39"/>
  <c r="AF103" i="39"/>
  <c r="AG102" i="39"/>
  <c r="AG103" i="39"/>
  <c r="AF104" i="39"/>
  <c r="AF105" i="39"/>
  <c r="AG104" i="39"/>
  <c r="AF106" i="39"/>
  <c r="AG105" i="39"/>
  <c r="AG106" i="39"/>
  <c r="AF107" i="39"/>
  <c r="AF108" i="39"/>
  <c r="AG107" i="39"/>
  <c r="AF109" i="39"/>
  <c r="AG108" i="39"/>
  <c r="AF110" i="39"/>
  <c r="AG109" i="39"/>
  <c r="AF111" i="39"/>
  <c r="AG110" i="39"/>
  <c r="AG111" i="39"/>
  <c r="AF112" i="39"/>
  <c r="AG112" i="39"/>
  <c r="AF113" i="39"/>
  <c r="AF114" i="39"/>
  <c r="AG113" i="39"/>
  <c r="AG114" i="39"/>
  <c r="AF115" i="39"/>
  <c r="AF116" i="39"/>
  <c r="AG115" i="39"/>
  <c r="AG116" i="39"/>
  <c r="AF117" i="39"/>
  <c r="AF118" i="39"/>
  <c r="AG117" i="39"/>
  <c r="AG118" i="39"/>
  <c r="AF119" i="39"/>
  <c r="AG119" i="39"/>
  <c r="AF120" i="39"/>
  <c r="AG120" i="39"/>
  <c r="AF121" i="39"/>
  <c r="AG121" i="39"/>
  <c r="AF122" i="39"/>
  <c r="AF123" i="39"/>
  <c r="AG122" i="39"/>
  <c r="AG123" i="39"/>
  <c r="AF124" i="39"/>
  <c r="AG124" i="39"/>
  <c r="AF125" i="39"/>
  <c r="AF126" i="39"/>
  <c r="AG125" i="39"/>
  <c r="AF127" i="39"/>
  <c r="AG126" i="39"/>
  <c r="AF128" i="39"/>
  <c r="AG127" i="39"/>
  <c r="AF129" i="39"/>
  <c r="AG128" i="39"/>
  <c r="AF130" i="39"/>
  <c r="AG129" i="39"/>
  <c r="AG130" i="39"/>
  <c r="AF131" i="39"/>
  <c r="AG131" i="39"/>
  <c r="AF132" i="39"/>
  <c r="AG132" i="39"/>
  <c r="G8" i="40"/>
  <c r="AB10" i="48"/>
  <c r="G10" i="40"/>
  <c r="T263" i="42"/>
  <c r="G13" i="51"/>
  <c r="R265" i="42"/>
  <c r="R6" i="40"/>
  <c r="R6" i="51"/>
  <c r="G6" i="42"/>
  <c r="G15" i="51"/>
  <c r="G10" i="51"/>
  <c r="AC8" i="48"/>
  <c r="C9" i="42"/>
  <c r="AC10" i="48"/>
  <c r="AB11" i="48"/>
  <c r="R266" i="42"/>
  <c r="S265" i="42"/>
  <c r="T265" i="42" s="1"/>
  <c r="R7" i="40"/>
  <c r="S6" i="40"/>
  <c r="T6" i="40" s="1"/>
  <c r="S6" i="51"/>
  <c r="T6" i="51" s="1"/>
  <c r="R7" i="51"/>
  <c r="E9" i="42"/>
  <c r="AB12" i="48"/>
  <c r="AC11" i="48"/>
  <c r="R267" i="42"/>
  <c r="S266" i="42"/>
  <c r="T266" i="42" s="1"/>
  <c r="R8" i="40"/>
  <c r="S7" i="40"/>
  <c r="T7" i="40" s="1"/>
  <c r="R8" i="51"/>
  <c r="F9" i="42"/>
  <c r="C10" i="42"/>
  <c r="AC12" i="48"/>
  <c r="AB13" i="48"/>
  <c r="S267" i="42"/>
  <c r="T267" i="42" s="1"/>
  <c r="R268" i="42"/>
  <c r="R9" i="40"/>
  <c r="S8" i="40"/>
  <c r="T8" i="40" s="1"/>
  <c r="S8" i="51"/>
  <c r="T8" i="51" s="1"/>
  <c r="R9" i="51"/>
  <c r="E10" i="42"/>
  <c r="AC13" i="48"/>
  <c r="AB14" i="48"/>
  <c r="R269" i="42"/>
  <c r="S268" i="42"/>
  <c r="T268" i="42" s="1"/>
  <c r="S9" i="40"/>
  <c r="T9" i="40" s="1"/>
  <c r="R10" i="40"/>
  <c r="R10" i="51"/>
  <c r="S9" i="51"/>
  <c r="T9" i="51" s="1"/>
  <c r="F10" i="42"/>
  <c r="G10" i="42" s="1"/>
  <c r="C11" i="42"/>
  <c r="AC14" i="48"/>
  <c r="AB15" i="48"/>
  <c r="S269" i="42"/>
  <c r="T269" i="42" s="1"/>
  <c r="R270" i="42"/>
  <c r="R11" i="40"/>
  <c r="S10" i="40"/>
  <c r="T10" i="40" s="1"/>
  <c r="S10" i="51"/>
  <c r="T10" i="51" s="1"/>
  <c r="R11" i="51"/>
  <c r="E11" i="42"/>
  <c r="AC15" i="48"/>
  <c r="AB16" i="48"/>
  <c r="S270" i="42"/>
  <c r="T270" i="42" s="1"/>
  <c r="R271" i="42"/>
  <c r="S11" i="40"/>
  <c r="T11" i="40" s="1"/>
  <c r="R12" i="40"/>
  <c r="S11" i="51"/>
  <c r="T11" i="51" s="1"/>
  <c r="R12" i="51"/>
  <c r="F11" i="42"/>
  <c r="G11" i="42" s="1"/>
  <c r="C12" i="42"/>
  <c r="AB17" i="48"/>
  <c r="AC16" i="48"/>
  <c r="R272" i="42"/>
  <c r="S271" i="42"/>
  <c r="T271" i="42" s="1"/>
  <c r="S12" i="40"/>
  <c r="T12" i="40" s="1"/>
  <c r="R13" i="40"/>
  <c r="R13" i="51"/>
  <c r="S12" i="51"/>
  <c r="T12" i="51" s="1"/>
  <c r="E12" i="42"/>
  <c r="AB18" i="48"/>
  <c r="AC17" i="48"/>
  <c r="R273" i="42"/>
  <c r="S272" i="42"/>
  <c r="S13" i="40"/>
  <c r="T13" i="40" s="1"/>
  <c r="R14" i="40"/>
  <c r="R14" i="51"/>
  <c r="S13" i="51"/>
  <c r="T13" i="51" s="1"/>
  <c r="C13" i="42"/>
  <c r="F12" i="42"/>
  <c r="G12" i="42" s="1"/>
  <c r="AB19" i="48"/>
  <c r="AC18" i="48"/>
  <c r="S273" i="42"/>
  <c r="T273" i="42" s="1"/>
  <c r="R274" i="42"/>
  <c r="R15" i="40"/>
  <c r="S14" i="40"/>
  <c r="T14" i="40" s="1"/>
  <c r="R15" i="51"/>
  <c r="S14" i="51"/>
  <c r="T14" i="51" s="1"/>
  <c r="E13" i="42"/>
  <c r="AB20" i="48"/>
  <c r="AC19" i="48"/>
  <c r="R275" i="42"/>
  <c r="S274" i="42"/>
  <c r="T274" i="42" s="1"/>
  <c r="R16" i="40"/>
  <c r="S15" i="40"/>
  <c r="T15" i="40" s="1"/>
  <c r="S15" i="51"/>
  <c r="T15" i="51" s="1"/>
  <c r="R16" i="51"/>
  <c r="C14" i="42"/>
  <c r="F13" i="42"/>
  <c r="AB21" i="48"/>
  <c r="AC20" i="48"/>
  <c r="R276" i="42"/>
  <c r="S275" i="42"/>
  <c r="R17" i="40"/>
  <c r="S16" i="40"/>
  <c r="T16" i="40" s="1"/>
  <c r="R17" i="51"/>
  <c r="S16" i="51"/>
  <c r="T16" i="51" s="1"/>
  <c r="E14" i="42"/>
  <c r="AC21" i="48"/>
  <c r="AB22" i="48"/>
  <c r="S276" i="42"/>
  <c r="R277" i="42"/>
  <c r="S17" i="40"/>
  <c r="T17" i="40" s="1"/>
  <c r="R18" i="40"/>
  <c r="R18" i="51"/>
  <c r="S17" i="51"/>
  <c r="T17" i="51" s="1"/>
  <c r="C15" i="42"/>
  <c r="F14" i="42"/>
  <c r="G14" i="42" s="1"/>
  <c r="AC22" i="48"/>
  <c r="AB23" i="48"/>
  <c r="R278" i="42"/>
  <c r="S277" i="42"/>
  <c r="R19" i="40"/>
  <c r="S18" i="40"/>
  <c r="T18" i="40" s="1"/>
  <c r="S18" i="51"/>
  <c r="T18" i="51" s="1"/>
  <c r="R19" i="51"/>
  <c r="E15" i="42"/>
  <c r="F15" i="42" s="1"/>
  <c r="AB24" i="48"/>
  <c r="AC23" i="48"/>
  <c r="S278" i="42"/>
  <c r="R279" i="42"/>
  <c r="R20" i="40"/>
  <c r="S19" i="40"/>
  <c r="T19" i="40" s="1"/>
  <c r="S19" i="51"/>
  <c r="T19" i="51" s="1"/>
  <c r="R20" i="51"/>
  <c r="AB25" i="48"/>
  <c r="AC24" i="48"/>
  <c r="S279" i="42"/>
  <c r="R280" i="42"/>
  <c r="S20" i="40"/>
  <c r="T20" i="40" s="1"/>
  <c r="R21" i="40"/>
  <c r="R21" i="51"/>
  <c r="S20" i="51"/>
  <c r="T20" i="51" s="1"/>
  <c r="AB26" i="48"/>
  <c r="AC26" i="48" s="1"/>
  <c r="AC25" i="48"/>
  <c r="S280" i="42"/>
  <c r="T280" i="42" s="1"/>
  <c r="R281" i="42"/>
  <c r="S21" i="40"/>
  <c r="T21" i="40" s="1"/>
  <c r="R22" i="40"/>
  <c r="S21" i="51"/>
  <c r="T21" i="51" s="1"/>
  <c r="R22" i="51"/>
  <c r="R282" i="42"/>
  <c r="S281" i="42"/>
  <c r="S22" i="40"/>
  <c r="T22" i="40" s="1"/>
  <c r="R23" i="40"/>
  <c r="R23" i="51"/>
  <c r="S22" i="51"/>
  <c r="T22" i="51" s="1"/>
  <c r="S282" i="42"/>
  <c r="R283" i="42"/>
  <c r="R24" i="40"/>
  <c r="S23" i="40"/>
  <c r="T23" i="40" s="1"/>
  <c r="S23" i="51"/>
  <c r="T23" i="51" s="1"/>
  <c r="R24" i="51"/>
  <c r="S283" i="42"/>
  <c r="R284" i="42"/>
  <c r="R25" i="40"/>
  <c r="S24" i="40"/>
  <c r="T24" i="40" s="1"/>
  <c r="S24" i="51"/>
  <c r="T24" i="51" s="1"/>
  <c r="R25" i="51"/>
  <c r="S284" i="42"/>
  <c r="R285" i="42"/>
  <c r="S25" i="40"/>
  <c r="T25" i="40" s="1"/>
  <c r="R26" i="40"/>
  <c r="R26" i="51"/>
  <c r="S25" i="51"/>
  <c r="T25" i="51" s="1"/>
  <c r="S285" i="42"/>
  <c r="T285" i="42" s="1"/>
  <c r="R286" i="42"/>
  <c r="R27" i="40"/>
  <c r="S26" i="40"/>
  <c r="T26" i="40" s="1"/>
  <c r="R27" i="51"/>
  <c r="S26" i="51"/>
  <c r="T26" i="51" s="1"/>
  <c r="R287" i="42"/>
  <c r="S286" i="42"/>
  <c r="R28" i="40"/>
  <c r="S27" i="40"/>
  <c r="T27" i="40" s="1"/>
  <c r="R28" i="51"/>
  <c r="S27" i="51"/>
  <c r="T27" i="51" s="1"/>
  <c r="R288" i="42"/>
  <c r="S287" i="42"/>
  <c r="R29" i="40"/>
  <c r="S28" i="40"/>
  <c r="T28" i="40" s="1"/>
  <c r="R29" i="51"/>
  <c r="S28" i="51"/>
  <c r="T28" i="51" s="1"/>
  <c r="R289" i="42"/>
  <c r="S288" i="42"/>
  <c r="S29" i="40"/>
  <c r="T29" i="40" s="1"/>
  <c r="R30" i="40"/>
  <c r="R30" i="51"/>
  <c r="S29" i="51"/>
  <c r="T29" i="51" s="1"/>
  <c r="R31" i="40"/>
  <c r="S30" i="40"/>
  <c r="T30" i="40" s="1"/>
  <c r="R31" i="51"/>
  <c r="S30" i="51"/>
  <c r="T30" i="51" s="1"/>
  <c r="R32" i="40"/>
  <c r="S31" i="40"/>
  <c r="T31" i="40" s="1"/>
  <c r="S31" i="51"/>
  <c r="T31" i="51" s="1"/>
  <c r="R32" i="51"/>
  <c r="R33" i="40"/>
  <c r="S32" i="40"/>
  <c r="T32" i="40" s="1"/>
  <c r="R33" i="51"/>
  <c r="S32" i="51"/>
  <c r="T32" i="51" s="1"/>
  <c r="R34" i="40"/>
  <c r="S33" i="40"/>
  <c r="T33" i="40" s="1"/>
  <c r="S33" i="51"/>
  <c r="T33" i="51" s="1"/>
  <c r="R34" i="51"/>
  <c r="S34" i="40"/>
  <c r="T34" i="40" s="1"/>
  <c r="R35" i="40"/>
  <c r="S34" i="51"/>
  <c r="T34" i="51" s="1"/>
  <c r="R35" i="51"/>
  <c r="R36" i="40"/>
  <c r="S35" i="40"/>
  <c r="T35" i="40" s="1"/>
  <c r="R36" i="51"/>
  <c r="S35" i="51"/>
  <c r="T35" i="51" s="1"/>
  <c r="R37" i="40"/>
  <c r="S36" i="40"/>
  <c r="T36" i="40" s="1"/>
  <c r="R37" i="51"/>
  <c r="S36" i="51"/>
  <c r="T36" i="51" s="1"/>
  <c r="R38" i="40"/>
  <c r="S37" i="40"/>
  <c r="T37" i="40" s="1"/>
  <c r="R38" i="51"/>
  <c r="S37" i="51"/>
  <c r="T37" i="51" s="1"/>
  <c r="S38" i="40"/>
  <c r="T38" i="40" s="1"/>
  <c r="R39" i="40"/>
  <c r="S38" i="51"/>
  <c r="T38" i="51" s="1"/>
  <c r="R39" i="51"/>
  <c r="R40" i="40"/>
  <c r="S39" i="40"/>
  <c r="T39" i="40" s="1"/>
  <c r="R40" i="51"/>
  <c r="S39" i="51"/>
  <c r="T39" i="51" s="1"/>
  <c r="S40" i="40"/>
  <c r="T40" i="40" s="1"/>
  <c r="R41" i="40"/>
  <c r="R41" i="51"/>
  <c r="S40" i="51"/>
  <c r="T40" i="51" s="1"/>
  <c r="S41" i="40"/>
  <c r="T41" i="40" s="1"/>
  <c r="R42" i="40"/>
  <c r="S41" i="51"/>
  <c r="T41" i="51" s="1"/>
  <c r="R42" i="51"/>
  <c r="R43" i="40"/>
  <c r="S42" i="40"/>
  <c r="T42" i="40" s="1"/>
  <c r="S42" i="51"/>
  <c r="T42" i="51" s="1"/>
  <c r="R43" i="51"/>
  <c r="R44" i="40"/>
  <c r="S43" i="40"/>
  <c r="T43" i="40" s="1"/>
  <c r="R44" i="51"/>
  <c r="S43" i="51"/>
  <c r="T43" i="51" s="1"/>
  <c r="R45" i="40"/>
  <c r="S44" i="40"/>
  <c r="T44" i="40" s="1"/>
  <c r="S44" i="51"/>
  <c r="T44" i="51" s="1"/>
  <c r="R45" i="51"/>
  <c r="S45" i="40"/>
  <c r="T45" i="40" s="1"/>
  <c r="R46" i="40"/>
  <c r="R46" i="51"/>
  <c r="S45" i="51"/>
  <c r="T45" i="51" s="1"/>
  <c r="R47" i="40"/>
  <c r="S46" i="40"/>
  <c r="T46" i="40" s="1"/>
  <c r="S46" i="51"/>
  <c r="T46" i="51" s="1"/>
  <c r="R47" i="51"/>
  <c r="R48" i="40"/>
  <c r="S47" i="40"/>
  <c r="T47" i="40" s="1"/>
  <c r="S47" i="51"/>
  <c r="T47" i="51" s="1"/>
  <c r="R48" i="51"/>
  <c r="S48" i="40"/>
  <c r="T48" i="40" s="1"/>
  <c r="R49" i="40"/>
  <c r="R49" i="51"/>
  <c r="S48" i="51"/>
  <c r="T48" i="51" s="1"/>
  <c r="S49" i="40"/>
  <c r="T49" i="40" s="1"/>
  <c r="R50" i="40"/>
  <c r="R50" i="51"/>
  <c r="S49" i="51"/>
  <c r="T49" i="51" s="1"/>
  <c r="R51" i="40"/>
  <c r="S50" i="40"/>
  <c r="T50" i="40" s="1"/>
  <c r="R51" i="51"/>
  <c r="S50" i="51"/>
  <c r="T50" i="51" s="1"/>
  <c r="S51" i="40"/>
  <c r="T51" i="40" s="1"/>
  <c r="R52" i="40"/>
  <c r="R52" i="51"/>
  <c r="S51" i="51"/>
  <c r="T51" i="51" s="1"/>
  <c r="S52" i="40"/>
  <c r="T52" i="40" s="1"/>
  <c r="R53" i="40"/>
  <c r="R53" i="51"/>
  <c r="S52" i="51"/>
  <c r="T52" i="51" s="1"/>
  <c r="R54" i="40"/>
  <c r="S53" i="40"/>
  <c r="T53" i="40" s="1"/>
  <c r="R54" i="51"/>
  <c r="S53" i="51"/>
  <c r="T53" i="51" s="1"/>
  <c r="S54" i="40"/>
  <c r="T54" i="40" s="1"/>
  <c r="R55" i="40"/>
  <c r="R55" i="51"/>
  <c r="S54" i="51"/>
  <c r="T54" i="51" s="1"/>
  <c r="R56" i="40"/>
  <c r="S55" i="40"/>
  <c r="T55" i="40" s="1"/>
  <c r="R56" i="51"/>
  <c r="S55" i="51"/>
  <c r="T55" i="51" s="1"/>
  <c r="R57" i="40"/>
  <c r="S56" i="40"/>
  <c r="T56" i="40" s="1"/>
  <c r="S56" i="51"/>
  <c r="T56" i="51" s="1"/>
  <c r="R57" i="51"/>
  <c r="R58" i="40"/>
  <c r="S57" i="40"/>
  <c r="T57" i="40" s="1"/>
  <c r="S57" i="51"/>
  <c r="T57" i="51" s="1"/>
  <c r="R58" i="51"/>
  <c r="S58" i="40"/>
  <c r="T58" i="40" s="1"/>
  <c r="R59" i="40"/>
  <c r="R59" i="51"/>
  <c r="S58" i="51"/>
  <c r="T58" i="51" s="1"/>
  <c r="R60" i="40"/>
  <c r="S59" i="40"/>
  <c r="T59" i="40" s="1"/>
  <c r="S59" i="51"/>
  <c r="T59" i="51" s="1"/>
  <c r="R60" i="51"/>
  <c r="R61" i="40"/>
  <c r="S60" i="40"/>
  <c r="T60" i="40" s="1"/>
  <c r="S60" i="51"/>
  <c r="T60" i="51" s="1"/>
  <c r="R61" i="51"/>
  <c r="R62" i="40"/>
  <c r="S61" i="40"/>
  <c r="T61" i="40" s="1"/>
  <c r="R62" i="51"/>
  <c r="S61" i="51"/>
  <c r="T61" i="51" s="1"/>
  <c r="S62" i="40"/>
  <c r="T62" i="40" s="1"/>
  <c r="R63" i="40"/>
  <c r="S62" i="51"/>
  <c r="T62" i="51" s="1"/>
  <c r="R63" i="51"/>
  <c r="R64" i="40"/>
  <c r="S63" i="40"/>
  <c r="T63" i="40" s="1"/>
  <c r="R64" i="51"/>
  <c r="S63" i="51"/>
  <c r="T63" i="51" s="1"/>
  <c r="R65" i="40"/>
  <c r="S64" i="40"/>
  <c r="T64" i="40" s="1"/>
  <c r="R65" i="51"/>
  <c r="S64" i="51"/>
  <c r="T64" i="51" s="1"/>
  <c r="R66" i="40"/>
  <c r="S65" i="40"/>
  <c r="T65" i="40" s="1"/>
  <c r="R66" i="51"/>
  <c r="S65" i="51"/>
  <c r="T65" i="51" s="1"/>
  <c r="R67" i="40"/>
  <c r="S66" i="40"/>
  <c r="T66" i="40" s="1"/>
  <c r="R67" i="51"/>
  <c r="S66" i="51"/>
  <c r="T66" i="51" s="1"/>
  <c r="S67" i="40"/>
  <c r="T67" i="40" s="1"/>
  <c r="R68" i="40"/>
  <c r="R68" i="51"/>
  <c r="S67" i="51"/>
  <c r="T67" i="51" s="1"/>
  <c r="S68" i="40"/>
  <c r="T68" i="40" s="1"/>
  <c r="R69" i="40"/>
  <c r="S68" i="51"/>
  <c r="T68" i="51" s="1"/>
  <c r="R69" i="51"/>
  <c r="S69" i="40"/>
  <c r="T69" i="40" s="1"/>
  <c r="R70" i="40"/>
  <c r="R70" i="51"/>
  <c r="S69" i="51"/>
  <c r="T69" i="51" s="1"/>
  <c r="S70" i="40"/>
  <c r="T70" i="40" s="1"/>
  <c r="R71" i="40"/>
  <c r="S70" i="51"/>
  <c r="T70" i="51" s="1"/>
  <c r="R71" i="51"/>
  <c r="S71" i="40"/>
  <c r="T71" i="40" s="1"/>
  <c r="R72" i="40"/>
  <c r="S71" i="51"/>
  <c r="T71" i="51" s="1"/>
  <c r="R72" i="51"/>
  <c r="R73" i="40"/>
  <c r="S72" i="40"/>
  <c r="T72" i="40" s="1"/>
  <c r="R73" i="51"/>
  <c r="S72" i="51"/>
  <c r="T72" i="51" s="1"/>
  <c r="S73" i="40"/>
  <c r="T73" i="40" s="1"/>
  <c r="R74" i="40"/>
  <c r="S73" i="51"/>
  <c r="T73" i="51" s="1"/>
  <c r="R74" i="51"/>
  <c r="S74" i="40"/>
  <c r="T74" i="40" s="1"/>
  <c r="R75" i="40"/>
  <c r="R75" i="51"/>
  <c r="S74" i="51"/>
  <c r="T74" i="51" s="1"/>
  <c r="R76" i="40"/>
  <c r="S75" i="40"/>
  <c r="T75" i="40" s="1"/>
  <c r="R76" i="51"/>
  <c r="S75" i="51"/>
  <c r="T75" i="51" s="1"/>
  <c r="S76" i="40"/>
  <c r="T76" i="40" s="1"/>
  <c r="R77" i="40"/>
  <c r="R77" i="51"/>
  <c r="S76" i="51"/>
  <c r="T76" i="51" s="1"/>
  <c r="S77" i="40"/>
  <c r="T77" i="40" s="1"/>
  <c r="R78" i="40"/>
  <c r="S77" i="51"/>
  <c r="T77" i="51" s="1"/>
  <c r="R78" i="51"/>
  <c r="R79" i="40"/>
  <c r="S78" i="40"/>
  <c r="T78" i="40" s="1"/>
  <c r="S78" i="51"/>
  <c r="T78" i="51" s="1"/>
  <c r="R79" i="51"/>
  <c r="S79" i="40"/>
  <c r="T79" i="40" s="1"/>
  <c r="R80" i="40"/>
  <c r="R80" i="51"/>
  <c r="S79" i="51"/>
  <c r="T79" i="51" s="1"/>
  <c r="S80" i="40"/>
  <c r="T80" i="40" s="1"/>
  <c r="R81" i="40"/>
  <c r="R81" i="51"/>
  <c r="S80" i="51"/>
  <c r="T80" i="51" s="1"/>
  <c r="R82" i="40"/>
  <c r="S81" i="40"/>
  <c r="T81" i="40" s="1"/>
  <c r="S81" i="51"/>
  <c r="T81" i="51" s="1"/>
  <c r="R82" i="51"/>
  <c r="R83" i="40"/>
  <c r="S82" i="40"/>
  <c r="T82" i="40" s="1"/>
  <c r="R83" i="51"/>
  <c r="S82" i="51"/>
  <c r="T82" i="51" s="1"/>
  <c r="S83" i="40"/>
  <c r="T83" i="40" s="1"/>
  <c r="R84" i="40"/>
  <c r="R84" i="51"/>
  <c r="S83" i="51"/>
  <c r="T83" i="51" s="1"/>
  <c r="R85" i="40"/>
  <c r="S84" i="40"/>
  <c r="T84" i="40" s="1"/>
  <c r="S84" i="51"/>
  <c r="T84" i="51" s="1"/>
  <c r="R85" i="51"/>
  <c r="R86" i="40"/>
  <c r="S85" i="40"/>
  <c r="T85" i="40" s="1"/>
  <c r="S85" i="51"/>
  <c r="T85" i="51" s="1"/>
  <c r="R86" i="51"/>
  <c r="R87" i="40"/>
  <c r="S86" i="40"/>
  <c r="T86" i="40" s="1"/>
  <c r="S86" i="51"/>
  <c r="T86" i="51" s="1"/>
  <c r="R87" i="51"/>
  <c r="R88" i="40"/>
  <c r="S87" i="40"/>
  <c r="T87" i="40" s="1"/>
  <c r="S87" i="51"/>
  <c r="T87" i="51" s="1"/>
  <c r="R88" i="51"/>
  <c r="R89" i="40"/>
  <c r="S88" i="40"/>
  <c r="T88" i="40" s="1"/>
  <c r="R89" i="51"/>
  <c r="S88" i="51"/>
  <c r="T88" i="51" s="1"/>
  <c r="S89" i="40"/>
  <c r="T89" i="40" s="1"/>
  <c r="R90" i="40"/>
  <c r="S89" i="51"/>
  <c r="T89" i="51" s="1"/>
  <c r="R90" i="51"/>
  <c r="S90" i="40"/>
  <c r="T90" i="40" s="1"/>
  <c r="R91" i="40"/>
  <c r="S90" i="51"/>
  <c r="T90" i="51" s="1"/>
  <c r="R91" i="51"/>
  <c r="R92" i="40"/>
  <c r="S91" i="40"/>
  <c r="T91" i="40" s="1"/>
  <c r="S91" i="51"/>
  <c r="T91" i="51" s="1"/>
  <c r="R92" i="51"/>
  <c r="R93" i="40"/>
  <c r="S92" i="40"/>
  <c r="T92" i="40" s="1"/>
  <c r="R93" i="51"/>
  <c r="S92" i="51"/>
  <c r="T92" i="51" s="1"/>
  <c r="R94" i="40"/>
  <c r="S93" i="40"/>
  <c r="T93" i="40" s="1"/>
  <c r="S93" i="51"/>
  <c r="T93" i="51" s="1"/>
  <c r="R94" i="51"/>
  <c r="S94" i="40"/>
  <c r="T94" i="40" s="1"/>
  <c r="R95" i="40"/>
  <c r="S94" i="51"/>
  <c r="T94" i="51" s="1"/>
  <c r="R95" i="51"/>
  <c r="S95" i="40"/>
  <c r="R96" i="40"/>
  <c r="S95" i="51"/>
  <c r="T95" i="51" s="1"/>
  <c r="R96" i="51"/>
  <c r="R97" i="40"/>
  <c r="S96" i="40"/>
  <c r="T96" i="40" s="1"/>
  <c r="R97" i="51"/>
  <c r="S96" i="51"/>
  <c r="T96" i="51" s="1"/>
  <c r="R98" i="40"/>
  <c r="S97" i="40"/>
  <c r="T97" i="40" s="1"/>
  <c r="S97" i="51"/>
  <c r="T97" i="51" s="1"/>
  <c r="R98" i="51"/>
  <c r="S98" i="40"/>
  <c r="T98" i="40" s="1"/>
  <c r="R99" i="40"/>
  <c r="R99" i="51"/>
  <c r="S98" i="51"/>
  <c r="T98" i="51" s="1"/>
  <c r="R100" i="40"/>
  <c r="S99" i="40"/>
  <c r="T99" i="40" s="1"/>
  <c r="R100" i="51"/>
  <c r="S99" i="51"/>
  <c r="T99" i="51" s="1"/>
  <c r="S100" i="40"/>
  <c r="T100" i="40" s="1"/>
  <c r="R101" i="40"/>
  <c r="R101" i="51"/>
  <c r="S100" i="51"/>
  <c r="T100" i="51" s="1"/>
  <c r="S101" i="40"/>
  <c r="T101" i="40" s="1"/>
  <c r="R102" i="40"/>
  <c r="S101" i="51"/>
  <c r="T101" i="51" s="1"/>
  <c r="R102" i="51"/>
  <c r="S102" i="40"/>
  <c r="T102" i="40" s="1"/>
  <c r="R103" i="40"/>
  <c r="S102" i="51"/>
  <c r="T102" i="51" s="1"/>
  <c r="R103" i="51"/>
  <c r="R104" i="40"/>
  <c r="S103" i="40"/>
  <c r="T103" i="40" s="1"/>
  <c r="S103" i="51"/>
  <c r="T103" i="51" s="1"/>
  <c r="R104" i="51"/>
  <c r="S104" i="40"/>
  <c r="T104" i="40" s="1"/>
  <c r="R105" i="40"/>
  <c r="R105" i="51"/>
  <c r="S104" i="51"/>
  <c r="T104" i="51" s="1"/>
  <c r="S105" i="40"/>
  <c r="T105" i="40" s="1"/>
  <c r="R106" i="40"/>
  <c r="S105" i="51"/>
  <c r="T105" i="51" s="1"/>
  <c r="R106" i="51"/>
  <c r="S106" i="40"/>
  <c r="T106" i="40" s="1"/>
  <c r="R107" i="40"/>
  <c r="R107" i="51"/>
  <c r="S106" i="51"/>
  <c r="T106" i="51" s="1"/>
  <c r="S107" i="40"/>
  <c r="T107" i="40" s="1"/>
  <c r="R108" i="40"/>
  <c r="S107" i="51"/>
  <c r="T107" i="51" s="1"/>
  <c r="R108" i="51"/>
  <c r="R109" i="40"/>
  <c r="S108" i="40"/>
  <c r="T108" i="40" s="1"/>
  <c r="S108" i="51"/>
  <c r="T108" i="51" s="1"/>
  <c r="R109" i="51"/>
  <c r="S109" i="40"/>
  <c r="T109" i="40" s="1"/>
  <c r="R110" i="40"/>
  <c r="R110" i="51"/>
  <c r="S109" i="51"/>
  <c r="T109" i="51" s="1"/>
  <c r="S110" i="40"/>
  <c r="T110" i="40" s="1"/>
  <c r="R111" i="40"/>
  <c r="R111" i="51"/>
  <c r="S110" i="51"/>
  <c r="T110" i="51" s="1"/>
  <c r="S111" i="40"/>
  <c r="T111" i="40" s="1"/>
  <c r="R112" i="40"/>
  <c r="R112" i="51"/>
  <c r="S111" i="51"/>
  <c r="T111" i="51" s="1"/>
  <c r="R113" i="40"/>
  <c r="S112" i="40"/>
  <c r="T112" i="40" s="1"/>
  <c r="S112" i="51"/>
  <c r="T112" i="51" s="1"/>
  <c r="R113" i="51"/>
  <c r="R114" i="40"/>
  <c r="S113" i="40"/>
  <c r="T113" i="40" s="1"/>
  <c r="R114" i="51"/>
  <c r="S113" i="51"/>
  <c r="T113" i="51" s="1"/>
  <c r="S114" i="40"/>
  <c r="T114" i="40" s="1"/>
  <c r="R115" i="40"/>
  <c r="S114" i="51"/>
  <c r="T114" i="51" s="1"/>
  <c r="R115" i="51"/>
  <c r="R116" i="40"/>
  <c r="S115" i="40"/>
  <c r="T115" i="40" s="1"/>
  <c r="R116" i="51"/>
  <c r="S115" i="51"/>
  <c r="T115" i="51" s="1"/>
  <c r="S116" i="40"/>
  <c r="T116" i="40" s="1"/>
  <c r="R117" i="40"/>
  <c r="S116" i="51"/>
  <c r="T116" i="51" s="1"/>
  <c r="R117" i="51"/>
  <c r="R118" i="40"/>
  <c r="S117" i="40"/>
  <c r="T117" i="40" s="1"/>
  <c r="R118" i="51"/>
  <c r="S117" i="51"/>
  <c r="T117" i="51" s="1"/>
  <c r="S118" i="40"/>
  <c r="T118" i="40" s="1"/>
  <c r="R119" i="40"/>
  <c r="R119" i="51"/>
  <c r="S118" i="51"/>
  <c r="T118" i="51" s="1"/>
  <c r="R120" i="40"/>
  <c r="S119" i="40"/>
  <c r="T119" i="40" s="1"/>
  <c r="S119" i="51"/>
  <c r="T119" i="51" s="1"/>
  <c r="R120" i="51"/>
  <c r="R121" i="40"/>
  <c r="S120" i="40"/>
  <c r="T120" i="40" s="1"/>
  <c r="R121" i="51"/>
  <c r="S120" i="51"/>
  <c r="T120" i="51" s="1"/>
  <c r="R122" i="40"/>
  <c r="S121" i="40"/>
  <c r="T121" i="40" s="1"/>
  <c r="R122" i="51"/>
  <c r="S121" i="51"/>
  <c r="T121" i="51" s="1"/>
  <c r="R123" i="40"/>
  <c r="S122" i="40"/>
  <c r="T122" i="40" s="1"/>
  <c r="S122" i="51"/>
  <c r="T122" i="51" s="1"/>
  <c r="R123" i="51"/>
  <c r="R124" i="40"/>
  <c r="S123" i="40"/>
  <c r="T123" i="40" s="1"/>
  <c r="S123" i="51"/>
  <c r="T123" i="51" s="1"/>
  <c r="R124" i="51"/>
  <c r="R125" i="40"/>
  <c r="S124" i="40"/>
  <c r="T124" i="40" s="1"/>
  <c r="R125" i="51"/>
  <c r="S124" i="51"/>
  <c r="T124" i="51" s="1"/>
  <c r="S125" i="40"/>
  <c r="T125" i="40" s="1"/>
  <c r="R126" i="40"/>
  <c r="S125" i="51"/>
  <c r="T125" i="51" s="1"/>
  <c r="R126" i="51"/>
  <c r="R127" i="40"/>
  <c r="S126" i="40"/>
  <c r="T126" i="40" s="1"/>
  <c r="S126" i="51"/>
  <c r="T126" i="51" s="1"/>
  <c r="R127" i="51"/>
  <c r="R128" i="40"/>
  <c r="S127" i="40"/>
  <c r="T127" i="40" s="1"/>
  <c r="R128" i="51"/>
  <c r="S127" i="51"/>
  <c r="T127" i="51" s="1"/>
  <c r="R129" i="40"/>
  <c r="S128" i="40"/>
  <c r="T128" i="40" s="1"/>
  <c r="S128" i="51"/>
  <c r="T128" i="51" s="1"/>
  <c r="R129" i="51"/>
  <c r="R130" i="40"/>
  <c r="S129" i="40"/>
  <c r="T129" i="40" s="1"/>
  <c r="S129" i="51"/>
  <c r="T129" i="51" s="1"/>
  <c r="R130" i="51"/>
  <c r="S130" i="40"/>
  <c r="T130" i="40" s="1"/>
  <c r="R131" i="40"/>
  <c r="S130" i="51"/>
  <c r="T130" i="51" s="1"/>
  <c r="R131" i="51"/>
  <c r="S131" i="40"/>
  <c r="T131" i="40" s="1"/>
  <c r="R132" i="40"/>
  <c r="S131" i="51"/>
  <c r="T131" i="51" s="1"/>
  <c r="R132" i="51"/>
  <c r="S132" i="40"/>
  <c r="T132" i="40" s="1"/>
  <c r="R133" i="40"/>
  <c r="R133" i="51"/>
  <c r="S132" i="51"/>
  <c r="T132" i="51" s="1"/>
  <c r="R134" i="40"/>
  <c r="S133" i="40"/>
  <c r="T133" i="40" s="1"/>
  <c r="S133" i="51"/>
  <c r="T133" i="51" s="1"/>
  <c r="R134" i="51"/>
  <c r="S134" i="40"/>
  <c r="T134" i="40" s="1"/>
  <c r="R135" i="40"/>
  <c r="R135" i="51"/>
  <c r="S134" i="51"/>
  <c r="T134" i="51" s="1"/>
  <c r="R136" i="40"/>
  <c r="S135" i="40"/>
  <c r="T135" i="40" s="1"/>
  <c r="S135" i="51"/>
  <c r="T135" i="51" s="1"/>
  <c r="R136" i="51"/>
  <c r="S136" i="40"/>
  <c r="T136" i="40" s="1"/>
  <c r="R137" i="40"/>
  <c r="R137" i="51"/>
  <c r="S136" i="51"/>
  <c r="T136" i="51" s="1"/>
  <c r="S137" i="40"/>
  <c r="T137" i="40" s="1"/>
  <c r="R138" i="40"/>
  <c r="S137" i="51"/>
  <c r="T137" i="51" s="1"/>
  <c r="R138" i="51"/>
  <c r="R139" i="40"/>
  <c r="S138" i="40"/>
  <c r="T138" i="40" s="1"/>
  <c r="R139" i="51"/>
  <c r="S138" i="51"/>
  <c r="T138" i="51" s="1"/>
  <c r="R140" i="40"/>
  <c r="S139" i="40"/>
  <c r="T139" i="40" s="1"/>
  <c r="R140" i="51"/>
  <c r="S139" i="51"/>
  <c r="T139" i="51" s="1"/>
  <c r="S140" i="40"/>
  <c r="T140" i="40" s="1"/>
  <c r="R141" i="40"/>
  <c r="S140" i="51"/>
  <c r="R141" i="51"/>
  <c r="S141" i="40"/>
  <c r="T141" i="40" s="1"/>
  <c r="R142" i="40"/>
  <c r="S141" i="51"/>
  <c r="T141" i="51" s="1"/>
  <c r="R142" i="51"/>
  <c r="S142" i="40"/>
  <c r="T142" i="40" s="1"/>
  <c r="R143" i="40"/>
  <c r="R143" i="51"/>
  <c r="S142" i="51"/>
  <c r="T142" i="51" s="1"/>
  <c r="S143" i="40"/>
  <c r="T143" i="40" s="1"/>
  <c r="R144" i="40"/>
  <c r="S143" i="51"/>
  <c r="T143" i="51" s="1"/>
  <c r="R144" i="51"/>
  <c r="S144" i="40"/>
  <c r="T144" i="40" s="1"/>
  <c r="R145" i="40"/>
  <c r="R145" i="51"/>
  <c r="S144" i="51"/>
  <c r="T144" i="51" s="1"/>
  <c r="R146" i="40"/>
  <c r="S145" i="40"/>
  <c r="T145" i="40" s="1"/>
  <c r="S145" i="51"/>
  <c r="T145" i="51" s="1"/>
  <c r="R146" i="51"/>
  <c r="R147" i="40"/>
  <c r="S146" i="40"/>
  <c r="T146" i="40" s="1"/>
  <c r="S146" i="51"/>
  <c r="T146" i="51" s="1"/>
  <c r="R147" i="51"/>
  <c r="R148" i="40"/>
  <c r="S147" i="40"/>
  <c r="T147" i="40" s="1"/>
  <c r="S147" i="51"/>
  <c r="T147" i="51" s="1"/>
  <c r="R148" i="51"/>
  <c r="R149" i="40"/>
  <c r="S148" i="40"/>
  <c r="T148" i="40" s="1"/>
  <c r="R149" i="51"/>
  <c r="S148" i="51"/>
  <c r="T148" i="51" s="1"/>
  <c r="S149" i="40"/>
  <c r="T149" i="40" s="1"/>
  <c r="R150" i="40"/>
  <c r="R150" i="51"/>
  <c r="S149" i="51"/>
  <c r="T149" i="51" s="1"/>
  <c r="S150" i="40"/>
  <c r="T150" i="40" s="1"/>
  <c r="R151" i="40"/>
  <c r="R151" i="51"/>
  <c r="S150" i="51"/>
  <c r="T150" i="51" s="1"/>
  <c r="S151" i="40"/>
  <c r="T151" i="40" s="1"/>
  <c r="R152" i="40"/>
  <c r="R152" i="51"/>
  <c r="S151" i="51"/>
  <c r="T151" i="51" s="1"/>
  <c r="R153" i="40"/>
  <c r="S152" i="40"/>
  <c r="T152" i="40" s="1"/>
  <c r="R153" i="51"/>
  <c r="S152" i="51"/>
  <c r="T152" i="51" s="1"/>
  <c r="R154" i="40"/>
  <c r="S153" i="40"/>
  <c r="T153" i="40" s="1"/>
  <c r="S153" i="51"/>
  <c r="T153" i="51" s="1"/>
  <c r="R154" i="51"/>
  <c r="S154" i="40"/>
  <c r="T154" i="40" s="1"/>
  <c r="R155" i="40"/>
  <c r="R155" i="51"/>
  <c r="S154" i="51"/>
  <c r="T154" i="51" s="1"/>
  <c r="S155" i="40"/>
  <c r="T155" i="40" s="1"/>
  <c r="R156" i="40"/>
  <c r="R156" i="51"/>
  <c r="S155" i="51"/>
  <c r="T155" i="51" s="1"/>
  <c r="R157" i="40"/>
  <c r="S156" i="40"/>
  <c r="T156" i="40" s="1"/>
  <c r="R157" i="51"/>
  <c r="S156" i="51"/>
  <c r="T156" i="51" s="1"/>
  <c r="R158" i="40"/>
  <c r="S157" i="40"/>
  <c r="T157" i="40" s="1"/>
  <c r="S157" i="51"/>
  <c r="T157" i="51" s="1"/>
  <c r="R158" i="51"/>
  <c r="R159" i="40"/>
  <c r="S158" i="40"/>
  <c r="T158" i="40" s="1"/>
  <c r="S158" i="51"/>
  <c r="T158" i="51" s="1"/>
  <c r="R159" i="51"/>
  <c r="S159" i="40"/>
  <c r="T159" i="40" s="1"/>
  <c r="R160" i="40"/>
  <c r="R160" i="51"/>
  <c r="S159" i="51"/>
  <c r="T159" i="51" s="1"/>
  <c r="S160" i="40"/>
  <c r="T160" i="40" s="1"/>
  <c r="R161" i="40"/>
  <c r="R161" i="51"/>
  <c r="S160" i="51"/>
  <c r="T160" i="51" s="1"/>
  <c r="R162" i="40"/>
  <c r="S161" i="40"/>
  <c r="T161" i="40" s="1"/>
  <c r="S161" i="51"/>
  <c r="T161" i="51" s="1"/>
  <c r="R162" i="51"/>
  <c r="S162" i="40"/>
  <c r="T162" i="40" s="1"/>
  <c r="R163" i="40"/>
  <c r="R163" i="51"/>
  <c r="S162" i="51"/>
  <c r="T162" i="51" s="1"/>
  <c r="S163" i="40"/>
  <c r="T163" i="40" s="1"/>
  <c r="R164" i="40"/>
  <c r="R164" i="51"/>
  <c r="S163" i="51"/>
  <c r="T163" i="51" s="1"/>
  <c r="R165" i="40"/>
  <c r="S164" i="40"/>
  <c r="T164" i="40" s="1"/>
  <c r="S164" i="51"/>
  <c r="T164" i="51" s="1"/>
  <c r="R165" i="51"/>
  <c r="S165" i="40"/>
  <c r="T165" i="40" s="1"/>
  <c r="R166" i="40"/>
  <c r="S165" i="51"/>
  <c r="T165" i="51" s="1"/>
  <c r="R166" i="51"/>
  <c r="R167" i="40"/>
  <c r="S166" i="40"/>
  <c r="T166" i="40" s="1"/>
  <c r="R167" i="51"/>
  <c r="S166" i="51"/>
  <c r="T166" i="51" s="1"/>
  <c r="S167" i="40"/>
  <c r="T167" i="40" s="1"/>
  <c r="R168" i="40"/>
  <c r="S167" i="51"/>
  <c r="T167" i="51" s="1"/>
  <c r="R168" i="51"/>
  <c r="R169" i="40"/>
  <c r="S168" i="40"/>
  <c r="T168" i="40" s="1"/>
  <c r="S168" i="51"/>
  <c r="T168" i="51" s="1"/>
  <c r="R169" i="51"/>
  <c r="S169" i="40"/>
  <c r="T169" i="40" s="1"/>
  <c r="R170" i="40"/>
  <c r="S169" i="51"/>
  <c r="T169" i="51" s="1"/>
  <c r="R170" i="51"/>
  <c r="R171" i="40"/>
  <c r="S170" i="40"/>
  <c r="T170" i="40" s="1"/>
  <c r="R171" i="51"/>
  <c r="S170" i="51"/>
  <c r="T170" i="51" s="1"/>
  <c r="S171" i="40"/>
  <c r="T171" i="40" s="1"/>
  <c r="R172" i="40"/>
  <c r="R172" i="51"/>
  <c r="S171" i="51"/>
  <c r="T171" i="51" s="1"/>
  <c r="S172" i="40"/>
  <c r="T172" i="40" s="1"/>
  <c r="R173" i="40"/>
  <c r="R173" i="51"/>
  <c r="S172" i="51"/>
  <c r="T172" i="51" s="1"/>
  <c r="S173" i="40"/>
  <c r="T173" i="40" s="1"/>
  <c r="R174" i="40"/>
  <c r="R174" i="51"/>
  <c r="S173" i="51"/>
  <c r="T173" i="51" s="1"/>
  <c r="S174" i="40"/>
  <c r="R175" i="40"/>
  <c r="R175" i="51"/>
  <c r="S174" i="51"/>
  <c r="T174" i="51" s="1"/>
  <c r="S175" i="40"/>
  <c r="T175" i="40" s="1"/>
  <c r="R176" i="40"/>
  <c r="S175" i="51"/>
  <c r="T175" i="51" s="1"/>
  <c r="R176" i="51"/>
  <c r="R177" i="40"/>
  <c r="S176" i="40"/>
  <c r="T176" i="40" s="1"/>
  <c r="S176" i="51"/>
  <c r="T176" i="51" s="1"/>
  <c r="R177" i="51"/>
  <c r="R178" i="40"/>
  <c r="S177" i="40"/>
  <c r="T177" i="40" s="1"/>
  <c r="R178" i="51"/>
  <c r="S177" i="51"/>
  <c r="T177" i="51" s="1"/>
  <c r="R179" i="40"/>
  <c r="S178" i="40"/>
  <c r="T178" i="40" s="1"/>
  <c r="R179" i="51"/>
  <c r="S178" i="51"/>
  <c r="T178" i="51" s="1"/>
  <c r="R180" i="40"/>
  <c r="S179" i="40"/>
  <c r="T179" i="40" s="1"/>
  <c r="S179" i="51"/>
  <c r="T179" i="51" s="1"/>
  <c r="R180" i="51"/>
  <c r="S180" i="40"/>
  <c r="T180" i="40" s="1"/>
  <c r="R181" i="40"/>
  <c r="S180" i="51"/>
  <c r="T180" i="51" s="1"/>
  <c r="R181" i="51"/>
  <c r="R182" i="40"/>
  <c r="S181" i="40"/>
  <c r="T181" i="40" s="1"/>
  <c r="S181" i="51"/>
  <c r="T181" i="51" s="1"/>
  <c r="R182" i="51"/>
  <c r="R183" i="40"/>
  <c r="S182" i="40"/>
  <c r="T182" i="40" s="1"/>
  <c r="S182" i="51"/>
  <c r="T182" i="51" s="1"/>
  <c r="R183" i="51"/>
  <c r="S183" i="40"/>
  <c r="T183" i="40" s="1"/>
  <c r="R184" i="40"/>
  <c r="R184" i="51"/>
  <c r="S183" i="51"/>
  <c r="T183" i="51" s="1"/>
  <c r="S184" i="40"/>
  <c r="T184" i="40" s="1"/>
  <c r="R185" i="40"/>
  <c r="S184" i="51"/>
  <c r="T184" i="51" s="1"/>
  <c r="R185" i="51"/>
  <c r="S185" i="40"/>
  <c r="T185" i="40" s="1"/>
  <c r="R186" i="40"/>
  <c r="S185" i="51"/>
  <c r="T185" i="51" s="1"/>
  <c r="R186" i="51"/>
  <c r="S186" i="40"/>
  <c r="T186" i="40" s="1"/>
  <c r="R187" i="40"/>
  <c r="R187" i="51"/>
  <c r="S186" i="51"/>
  <c r="T186" i="51" s="1"/>
  <c r="R188" i="40"/>
  <c r="S187" i="40"/>
  <c r="T187" i="40" s="1"/>
  <c r="S187" i="51"/>
  <c r="T187" i="51" s="1"/>
  <c r="R188" i="51"/>
  <c r="S188" i="40"/>
  <c r="T188" i="40" s="1"/>
  <c r="R189" i="40"/>
  <c r="S188" i="51"/>
  <c r="T188" i="51" s="1"/>
  <c r="R189" i="51"/>
  <c r="S189" i="40"/>
  <c r="R190" i="40"/>
  <c r="R190" i="51"/>
  <c r="S189" i="51"/>
  <c r="T189" i="51" s="1"/>
  <c r="S190" i="40"/>
  <c r="T190" i="40" s="1"/>
  <c r="R191" i="40"/>
  <c r="S190" i="51"/>
  <c r="T190" i="51" s="1"/>
  <c r="R191" i="51"/>
  <c r="R192" i="40"/>
  <c r="S191" i="40"/>
  <c r="T191" i="40" s="1"/>
  <c r="S191" i="51"/>
  <c r="T191" i="51" s="1"/>
  <c r="R192" i="51"/>
  <c r="S192" i="40"/>
  <c r="T192" i="40" s="1"/>
  <c r="R193" i="40"/>
  <c r="S192" i="51"/>
  <c r="T192" i="51" s="1"/>
  <c r="R193" i="51"/>
  <c r="S193" i="40"/>
  <c r="T193" i="40" s="1"/>
  <c r="R194" i="40"/>
  <c r="S193" i="51"/>
  <c r="T193" i="51" s="1"/>
  <c r="R194" i="51"/>
  <c r="S194" i="40"/>
  <c r="T194" i="40" s="1"/>
  <c r="R195" i="40"/>
  <c r="R195" i="51"/>
  <c r="S194" i="51"/>
  <c r="T194" i="51" s="1"/>
  <c r="S195" i="40"/>
  <c r="T195" i="40" s="1"/>
  <c r="R196" i="40"/>
  <c r="S195" i="51"/>
  <c r="T195" i="51" s="1"/>
  <c r="R196" i="51"/>
  <c r="S196" i="40"/>
  <c r="T196" i="40" s="1"/>
  <c r="R197" i="40"/>
  <c r="R197" i="51"/>
  <c r="S196" i="51"/>
  <c r="T196" i="51" s="1"/>
  <c r="S197" i="40"/>
  <c r="T197" i="40" s="1"/>
  <c r="R198" i="40"/>
  <c r="S197" i="51"/>
  <c r="T197" i="51" s="1"/>
  <c r="R198" i="51"/>
  <c r="R199" i="40"/>
  <c r="S198" i="40"/>
  <c r="T198" i="40" s="1"/>
  <c r="S198" i="51"/>
  <c r="T198" i="51" s="1"/>
  <c r="R199" i="51"/>
  <c r="R200" i="40"/>
  <c r="S199" i="40"/>
  <c r="T199" i="40" s="1"/>
  <c r="R200" i="51"/>
  <c r="S199" i="51"/>
  <c r="T199" i="51" s="1"/>
  <c r="R201" i="40"/>
  <c r="S200" i="40"/>
  <c r="T200" i="40" s="1"/>
  <c r="S200" i="51"/>
  <c r="T200" i="51" s="1"/>
  <c r="R201" i="51"/>
  <c r="S201" i="40"/>
  <c r="T201" i="40" s="1"/>
  <c r="R202" i="40"/>
  <c r="R202" i="51"/>
  <c r="S201" i="51"/>
  <c r="T201" i="51" s="1"/>
  <c r="S202" i="40"/>
  <c r="T202" i="40" s="1"/>
  <c r="R203" i="40"/>
  <c r="R203" i="51"/>
  <c r="S202" i="51"/>
  <c r="T202" i="51" s="1"/>
  <c r="S203" i="40"/>
  <c r="R204" i="40"/>
  <c r="R204" i="51"/>
  <c r="S203" i="51"/>
  <c r="R205" i="40"/>
  <c r="S204" i="40"/>
  <c r="T204" i="40" s="1"/>
  <c r="S204" i="51"/>
  <c r="T204" i="51" s="1"/>
  <c r="R205" i="51"/>
  <c r="S205" i="40"/>
  <c r="T205" i="40" s="1"/>
  <c r="R206" i="40"/>
  <c r="S205" i="51"/>
  <c r="T205" i="51" s="1"/>
  <c r="R206" i="51"/>
  <c r="S206" i="40"/>
  <c r="T206" i="40" s="1"/>
  <c r="R207" i="40"/>
  <c r="R207" i="51"/>
  <c r="S206" i="51"/>
  <c r="T206" i="51" s="1"/>
  <c r="R208" i="40"/>
  <c r="S207" i="40"/>
  <c r="T207" i="40" s="1"/>
  <c r="S207" i="51"/>
  <c r="T207" i="51" s="1"/>
  <c r="R208" i="51"/>
  <c r="S208" i="40"/>
  <c r="T208" i="40" s="1"/>
  <c r="R209" i="40"/>
  <c r="R209" i="51"/>
  <c r="S208" i="51"/>
  <c r="T208" i="51" s="1"/>
  <c r="R210" i="40"/>
  <c r="S209" i="40"/>
  <c r="T209" i="40" s="1"/>
  <c r="R210" i="51"/>
  <c r="S209" i="51"/>
  <c r="T209" i="51" s="1"/>
  <c r="R211" i="40"/>
  <c r="S210" i="40"/>
  <c r="T210" i="40" s="1"/>
  <c r="S210" i="51"/>
  <c r="T210" i="51" s="1"/>
  <c r="R211" i="51"/>
  <c r="R212" i="40"/>
  <c r="S211" i="40"/>
  <c r="T211" i="40" s="1"/>
  <c r="R212" i="51"/>
  <c r="S211" i="51"/>
  <c r="T211" i="51" s="1"/>
  <c r="S212" i="40"/>
  <c r="T212" i="40" s="1"/>
  <c r="R213" i="40"/>
  <c r="R213" i="51"/>
  <c r="S212" i="51"/>
  <c r="T212" i="51" s="1"/>
  <c r="S213" i="40"/>
  <c r="T213" i="40" s="1"/>
  <c r="R214" i="40"/>
  <c r="R214" i="51"/>
  <c r="S213" i="51"/>
  <c r="T213" i="51" s="1"/>
  <c r="R215" i="40"/>
  <c r="S214" i="40"/>
  <c r="T214" i="40" s="1"/>
  <c r="R215" i="51"/>
  <c r="S214" i="51"/>
  <c r="T214" i="51" s="1"/>
  <c r="S215" i="40"/>
  <c r="T215" i="40" s="1"/>
  <c r="R216" i="40"/>
  <c r="R216" i="51"/>
  <c r="S215" i="51"/>
  <c r="T215" i="51" s="1"/>
  <c r="S216" i="40"/>
  <c r="T216" i="40" s="1"/>
  <c r="R217" i="40"/>
  <c r="R217" i="51"/>
  <c r="S216" i="51"/>
  <c r="T216" i="51" s="1"/>
  <c r="R218" i="40"/>
  <c r="S217" i="40"/>
  <c r="T217" i="40" s="1"/>
  <c r="R218" i="51"/>
  <c r="S217" i="51"/>
  <c r="T217" i="51" s="1"/>
  <c r="S218" i="40"/>
  <c r="T218" i="40" s="1"/>
  <c r="R219" i="40"/>
  <c r="R219" i="51"/>
  <c r="S218" i="51"/>
  <c r="T218" i="51" s="1"/>
  <c r="R220" i="40"/>
  <c r="S219" i="40"/>
  <c r="T219" i="40" s="1"/>
  <c r="R220" i="51"/>
  <c r="S219" i="51"/>
  <c r="T219" i="51" s="1"/>
  <c r="R221" i="40"/>
  <c r="S220" i="40"/>
  <c r="T220" i="40" s="1"/>
  <c r="R221" i="51"/>
  <c r="S220" i="51"/>
  <c r="T220" i="51" s="1"/>
  <c r="R222" i="40"/>
  <c r="S221" i="40"/>
  <c r="T221" i="40" s="1"/>
  <c r="S221" i="51"/>
  <c r="T221" i="51" s="1"/>
  <c r="R222" i="51"/>
  <c r="S222" i="40"/>
  <c r="R223" i="40"/>
  <c r="S222" i="51"/>
  <c r="T222" i="51" s="1"/>
  <c r="R223" i="51"/>
  <c r="S223" i="40"/>
  <c r="T223" i="40" s="1"/>
  <c r="R224" i="40"/>
  <c r="S223" i="51"/>
  <c r="T223" i="51" s="1"/>
  <c r="R224" i="51"/>
  <c r="S224" i="40"/>
  <c r="T224" i="40" s="1"/>
  <c r="R225" i="40"/>
  <c r="S224" i="51"/>
  <c r="T224" i="51" s="1"/>
  <c r="R225" i="51"/>
  <c r="R226" i="40"/>
  <c r="S225" i="40"/>
  <c r="T225" i="40" s="1"/>
  <c r="S225" i="51"/>
  <c r="T225" i="51" s="1"/>
  <c r="R226" i="51"/>
  <c r="S226" i="40"/>
  <c r="T226" i="40" s="1"/>
  <c r="R227" i="40"/>
  <c r="S226" i="51"/>
  <c r="T226" i="51" s="1"/>
  <c r="R227" i="51"/>
  <c r="S227" i="40"/>
  <c r="T227" i="40" s="1"/>
  <c r="R228" i="40"/>
  <c r="S227" i="51"/>
  <c r="T227" i="51" s="1"/>
  <c r="R228" i="51"/>
  <c r="S228" i="40"/>
  <c r="T228" i="40" s="1"/>
  <c r="R229" i="40"/>
  <c r="R229" i="51"/>
  <c r="S228" i="51"/>
  <c r="T228" i="51" s="1"/>
  <c r="S229" i="40"/>
  <c r="T229" i="40" s="1"/>
  <c r="R230" i="40"/>
  <c r="S229" i="51"/>
  <c r="T229" i="51" s="1"/>
  <c r="R230" i="51"/>
  <c r="R231" i="40"/>
  <c r="S230" i="40"/>
  <c r="T230" i="40" s="1"/>
  <c r="S230" i="51"/>
  <c r="T230" i="51" s="1"/>
  <c r="R231" i="51"/>
  <c r="R232" i="40"/>
  <c r="S231" i="40"/>
  <c r="T231" i="40" s="1"/>
  <c r="S231" i="51"/>
  <c r="T231" i="51" s="1"/>
  <c r="R232" i="51"/>
  <c r="R233" i="40"/>
  <c r="S232" i="40"/>
  <c r="T232" i="40" s="1"/>
  <c r="S232" i="51"/>
  <c r="T232" i="51" s="1"/>
  <c r="R233" i="51"/>
  <c r="S233" i="40"/>
  <c r="T233" i="40" s="1"/>
  <c r="R234" i="40"/>
  <c r="R234" i="51"/>
  <c r="S233" i="51"/>
  <c r="T233" i="51" s="1"/>
  <c r="R235" i="40"/>
  <c r="S234" i="40"/>
  <c r="T234" i="40" s="1"/>
  <c r="R235" i="51"/>
  <c r="S234" i="51"/>
  <c r="T234" i="51" s="1"/>
  <c r="S235" i="40"/>
  <c r="T235" i="40" s="1"/>
  <c r="R236" i="40"/>
  <c r="S235" i="51"/>
  <c r="T235" i="51" s="1"/>
  <c r="R236" i="51"/>
  <c r="S236" i="40"/>
  <c r="T236" i="40" s="1"/>
  <c r="R237" i="40"/>
  <c r="S236" i="51"/>
  <c r="T236" i="51" s="1"/>
  <c r="R237" i="51"/>
  <c r="S237" i="40"/>
  <c r="T237" i="40" s="1"/>
  <c r="R238" i="40"/>
  <c r="S237" i="51"/>
  <c r="T237" i="51" s="1"/>
  <c r="R238" i="51"/>
  <c r="R239" i="40"/>
  <c r="S238" i="40"/>
  <c r="T238" i="40" s="1"/>
  <c r="R239" i="51"/>
  <c r="S238" i="51"/>
  <c r="T238" i="51" s="1"/>
  <c r="R240" i="40"/>
  <c r="S239" i="40"/>
  <c r="T239" i="40" s="1"/>
  <c r="S239" i="51"/>
  <c r="T239" i="51" s="1"/>
  <c r="R240" i="51"/>
  <c r="S240" i="40"/>
  <c r="T240" i="40" s="1"/>
  <c r="R241" i="40"/>
  <c r="R241" i="51"/>
  <c r="S240" i="51"/>
  <c r="T240" i="51" s="1"/>
  <c r="S241" i="40"/>
  <c r="T241" i="40" s="1"/>
  <c r="R242" i="40"/>
  <c r="S241" i="51"/>
  <c r="T241" i="51" s="1"/>
  <c r="R242" i="51"/>
  <c r="R243" i="40"/>
  <c r="S242" i="40"/>
  <c r="T242" i="40" s="1"/>
  <c r="S242" i="51"/>
  <c r="T242" i="51" s="1"/>
  <c r="R243" i="51"/>
  <c r="R244" i="40"/>
  <c r="S243" i="40"/>
  <c r="T243" i="40" s="1"/>
  <c r="R244" i="51"/>
  <c r="S243" i="51"/>
  <c r="T243" i="51" s="1"/>
  <c r="S244" i="40"/>
  <c r="T244" i="40" s="1"/>
  <c r="R245" i="40"/>
  <c r="S244" i="51"/>
  <c r="T244" i="51" s="1"/>
  <c r="R245" i="51"/>
  <c r="R246" i="40"/>
  <c r="S245" i="40"/>
  <c r="T245" i="40" s="1"/>
  <c r="S245" i="51"/>
  <c r="T245" i="51" s="1"/>
  <c r="R246" i="51"/>
  <c r="R247" i="40"/>
  <c r="S246" i="40"/>
  <c r="T246" i="40" s="1"/>
  <c r="S246" i="51"/>
  <c r="T246" i="51" s="1"/>
  <c r="R247" i="51"/>
  <c r="S247" i="40"/>
  <c r="T247" i="40" s="1"/>
  <c r="R248" i="40"/>
  <c r="S247" i="51"/>
  <c r="T247" i="51" s="1"/>
  <c r="R248" i="51"/>
  <c r="R249" i="40"/>
  <c r="S248" i="40"/>
  <c r="T248" i="40" s="1"/>
  <c r="R249" i="51"/>
  <c r="S248" i="51"/>
  <c r="T248" i="51" s="1"/>
  <c r="R250" i="40"/>
  <c r="S249" i="40"/>
  <c r="T249" i="40" s="1"/>
  <c r="S249" i="51"/>
  <c r="T249" i="51" s="1"/>
  <c r="R250" i="51"/>
  <c r="R251" i="40"/>
  <c r="S250" i="40"/>
  <c r="T250" i="40" s="1"/>
  <c r="S250" i="51"/>
  <c r="T250" i="51" s="1"/>
  <c r="R251" i="51"/>
  <c r="S251" i="40"/>
  <c r="T251" i="40" s="1"/>
  <c r="R252" i="40"/>
  <c r="R252" i="51"/>
  <c r="S251" i="51"/>
  <c r="T251" i="51" s="1"/>
  <c r="R253" i="40"/>
  <c r="S252" i="40"/>
  <c r="T252" i="40" s="1"/>
  <c r="S252" i="51"/>
  <c r="T252" i="51" s="1"/>
  <c r="R253" i="51"/>
  <c r="S253" i="40"/>
  <c r="T253" i="40" s="1"/>
  <c r="R254" i="40"/>
  <c r="S253" i="51"/>
  <c r="T253" i="51" s="1"/>
  <c r="R254" i="51"/>
  <c r="S254" i="40"/>
  <c r="T254" i="40" s="1"/>
  <c r="R255" i="40"/>
  <c r="R255" i="51"/>
  <c r="S254" i="51"/>
  <c r="T254" i="51" s="1"/>
  <c r="R256" i="40"/>
  <c r="S255" i="40"/>
  <c r="T255" i="40" s="1"/>
  <c r="S255" i="51"/>
  <c r="T255" i="51" s="1"/>
  <c r="R256" i="51"/>
  <c r="S256" i="40"/>
  <c r="T256" i="40" s="1"/>
  <c r="R257" i="40"/>
  <c r="S256" i="51"/>
  <c r="T256" i="51" s="1"/>
  <c r="R257" i="51"/>
  <c r="R258" i="40"/>
  <c r="S257" i="40"/>
  <c r="T257" i="40" s="1"/>
  <c r="R258" i="51"/>
  <c r="S257" i="51"/>
  <c r="T257" i="51" s="1"/>
  <c r="S258" i="40"/>
  <c r="T258" i="40" s="1"/>
  <c r="R259" i="40"/>
  <c r="S258" i="51"/>
  <c r="T258" i="51" s="1"/>
  <c r="R259" i="51"/>
  <c r="S259" i="40"/>
  <c r="T259" i="40" s="1"/>
  <c r="R260" i="40"/>
  <c r="S259" i="51"/>
  <c r="T259" i="51" s="1"/>
  <c r="R260" i="51"/>
  <c r="S260" i="40"/>
  <c r="T260" i="40" s="1"/>
  <c r="R261" i="40"/>
  <c r="S260" i="51"/>
  <c r="T260" i="51" s="1"/>
  <c r="R261" i="51"/>
  <c r="S261" i="40"/>
  <c r="T261" i="40" s="1"/>
  <c r="R262" i="40"/>
  <c r="S261" i="51"/>
  <c r="T261" i="51" s="1"/>
  <c r="R262" i="51"/>
  <c r="S262" i="51"/>
  <c r="T262" i="51" s="1"/>
  <c r="R263" i="51"/>
  <c r="R264" i="51"/>
  <c r="S263" i="51"/>
  <c r="T263" i="51" s="1"/>
  <c r="S264" i="51"/>
  <c r="T264" i="51" s="1"/>
  <c r="R265" i="51"/>
  <c r="R266" i="51"/>
  <c r="S265" i="51"/>
  <c r="T265" i="51" s="1"/>
  <c r="S266" i="51"/>
  <c r="T266" i="51" s="1"/>
  <c r="R267" i="51"/>
  <c r="D15" i="42" l="1"/>
  <c r="D14" i="42"/>
  <c r="D13" i="42"/>
  <c r="D12" i="42"/>
  <c r="D11" i="42"/>
  <c r="D10" i="42"/>
  <c r="D9" i="42"/>
  <c r="S267" i="51"/>
  <c r="T267" i="51" s="1"/>
  <c r="T95" i="40"/>
  <c r="T281" i="42"/>
  <c r="G13" i="42"/>
  <c r="S7" i="51"/>
  <c r="T7" i="51" s="1"/>
  <c r="S262" i="40"/>
  <c r="T262" i="40" s="1"/>
  <c r="T288" i="42"/>
  <c r="T279" i="42"/>
  <c r="T222" i="40"/>
  <c r="S289" i="42"/>
  <c r="T289" i="42" s="1"/>
  <c r="T278" i="42"/>
  <c r="T203" i="51"/>
  <c r="T287" i="42"/>
  <c r="G15" i="42"/>
  <c r="T272" i="42"/>
  <c r="T203" i="40"/>
  <c r="T286" i="42"/>
  <c r="T277" i="42"/>
  <c r="T189" i="40"/>
  <c r="T284" i="42"/>
  <c r="T174" i="40"/>
  <c r="T276" i="42"/>
  <c r="T140" i="51"/>
  <c r="T282" i="42"/>
  <c r="G9" i="42"/>
  <c r="T283" i="42"/>
  <c r="T275" i="42"/>
  <c r="I21" i="29" l="1"/>
  <c r="H3" i="42"/>
  <c r="D3" i="43"/>
  <c r="D3" i="39"/>
  <c r="D3" i="52"/>
  <c r="H3" i="40"/>
  <c r="H3" i="51"/>
  <c r="D3" i="48"/>
  <c r="K3" i="43"/>
  <c r="E3" i="43"/>
  <c r="E3" i="39"/>
  <c r="K3" i="39"/>
  <c r="K3" i="52"/>
  <c r="E3" i="52"/>
  <c r="E3" i="48"/>
  <c r="H3" i="48" s="1"/>
  <c r="G3" i="48"/>
  <c r="H3" i="43"/>
  <c r="L3" i="43"/>
  <c r="H3" i="39"/>
  <c r="L3" i="39"/>
  <c r="H3" i="52"/>
  <c r="L3" i="52"/>
  <c r="N3" i="52" l="1"/>
  <c r="O3" i="52"/>
  <c r="M3" i="52"/>
  <c r="N3" i="39"/>
  <c r="O3" i="39"/>
  <c r="M3" i="39"/>
  <c r="M3" i="43"/>
  <c r="O3" i="43"/>
  <c r="N3" i="43"/>
  <c r="K3" i="48"/>
  <c r="J3" i="48"/>
  <c r="I3" i="48"/>
  <c r="T9" i="52" a="1"/>
  <c r="T3" i="52" a="1"/>
  <c r="T9" i="43" a="1"/>
  <c r="T3" i="43" a="1"/>
  <c r="S3" i="52" a="1"/>
  <c r="O3" i="48" a="1"/>
  <c r="U9" i="52" a="1"/>
  <c r="U3" i="52" a="1"/>
  <c r="U13" i="52" a="1"/>
  <c r="P9" i="48" a="1"/>
  <c r="P3" i="48" a="1"/>
  <c r="T9" i="39" a="1"/>
  <c r="T3" i="39" a="1"/>
  <c r="Q9" i="48" a="1"/>
  <c r="Q3" i="48" a="1"/>
  <c r="Q13" i="48" a="1"/>
  <c r="S3" i="39" a="1"/>
  <c r="U13" i="39" a="1"/>
  <c r="U3" i="39" a="1"/>
  <c r="U9" i="39" a="1"/>
  <c r="U13" i="43" a="1"/>
  <c r="U9" i="43" a="1"/>
  <c r="U3" i="43" a="1"/>
  <c r="S3" i="43" a="1"/>
  <c r="I20" i="29" l="1"/>
  <c r="S4" i="43"/>
  <c r="S3" i="43"/>
  <c r="S5" i="43"/>
  <c r="U5" i="43"/>
  <c r="U4" i="43"/>
  <c r="U3" i="43"/>
  <c r="U10" i="43"/>
  <c r="U9" i="43"/>
  <c r="U13" i="43"/>
  <c r="AA13" i="43" s="1"/>
  <c r="U10" i="39"/>
  <c r="U9" i="39"/>
  <c r="U5" i="39"/>
  <c r="U4" i="39"/>
  <c r="U3" i="39"/>
  <c r="U13" i="39"/>
  <c r="AA13" i="39" s="1"/>
  <c r="S3" i="39"/>
  <c r="S5" i="39"/>
  <c r="S4" i="39"/>
  <c r="Q13" i="48"/>
  <c r="W13" i="48" s="1"/>
  <c r="Q5" i="48"/>
  <c r="Q3" i="48"/>
  <c r="Q4" i="48"/>
  <c r="Q10" i="48"/>
  <c r="Q9" i="48"/>
  <c r="T5" i="39"/>
  <c r="T3" i="39"/>
  <c r="T4" i="39"/>
  <c r="T9" i="39"/>
  <c r="T10" i="39"/>
  <c r="P4" i="48"/>
  <c r="P5" i="48"/>
  <c r="P3" i="48"/>
  <c r="P9" i="48"/>
  <c r="P10" i="48"/>
  <c r="U13" i="52"/>
  <c r="AA13" i="52" s="1"/>
  <c r="U5" i="52"/>
  <c r="U3" i="52"/>
  <c r="U4" i="52"/>
  <c r="U10" i="52"/>
  <c r="U9" i="52"/>
  <c r="O4" i="48"/>
  <c r="O3" i="48"/>
  <c r="O5" i="48"/>
  <c r="S4" i="52"/>
  <c r="S5" i="52"/>
  <c r="S3" i="52"/>
  <c r="T3" i="43"/>
  <c r="T4" i="43"/>
  <c r="T5" i="43"/>
  <c r="T9" i="43"/>
  <c r="T10" i="43"/>
  <c r="T3" i="52"/>
  <c r="T5" i="52"/>
  <c r="T4" i="52"/>
  <c r="T10" i="52"/>
  <c r="T9" i="52"/>
  <c r="G3" i="52"/>
  <c r="G3" i="39"/>
  <c r="G3" i="43"/>
  <c r="F3" i="52"/>
  <c r="F3" i="39"/>
  <c r="F3" i="43"/>
  <c r="K22" i="39"/>
  <c r="H16" i="40"/>
  <c r="J18" i="51"/>
  <c r="H11" i="40"/>
  <c r="J10" i="51"/>
  <c r="H19" i="40"/>
  <c r="I3" i="40"/>
  <c r="K18" i="39"/>
  <c r="J15" i="51"/>
  <c r="I4" i="51"/>
  <c r="L23" i="39"/>
  <c r="H10" i="42"/>
  <c r="K20" i="39"/>
  <c r="H7" i="51"/>
  <c r="I20" i="40"/>
  <c r="F6" i="39"/>
  <c r="H6" i="42"/>
  <c r="L16" i="43"/>
  <c r="I13" i="40"/>
  <c r="F7" i="39"/>
  <c r="K15" i="39"/>
  <c r="L27" i="52"/>
  <c r="K24" i="39"/>
  <c r="H27" i="51"/>
  <c r="H13" i="42"/>
  <c r="H24" i="51"/>
  <c r="I21" i="51"/>
  <c r="H8" i="42"/>
  <c r="I6" i="51"/>
  <c r="L21" i="52"/>
  <c r="K16" i="52"/>
  <c r="L18" i="43"/>
  <c r="I5" i="40"/>
  <c r="H19" i="48"/>
  <c r="I7" i="42"/>
  <c r="J22" i="51"/>
  <c r="J16" i="51"/>
  <c r="J14" i="51"/>
  <c r="I15" i="40"/>
  <c r="G18" i="48"/>
  <c r="I19" i="51"/>
  <c r="F5" i="39"/>
  <c r="Q4" i="45"/>
  <c r="J21" i="51"/>
  <c r="K15" i="52"/>
  <c r="J11" i="40"/>
  <c r="J12" i="51"/>
  <c r="H21" i="51"/>
  <c r="R8" i="45"/>
  <c r="I13" i="51"/>
  <c r="J15" i="40"/>
  <c r="J4" i="51"/>
  <c r="H10" i="40"/>
  <c r="G5" i="43"/>
  <c r="L20" i="52"/>
  <c r="J21" i="40"/>
  <c r="K18" i="52"/>
  <c r="I23" i="51"/>
  <c r="H21" i="40"/>
  <c r="I8" i="42"/>
  <c r="J4" i="40"/>
  <c r="H4" i="42"/>
  <c r="I6" i="40"/>
  <c r="K19" i="52"/>
  <c r="H12" i="51"/>
  <c r="L26" i="52"/>
  <c r="H18" i="51"/>
  <c r="K25" i="52"/>
  <c r="J8" i="51"/>
  <c r="I24" i="51"/>
  <c r="K20" i="52"/>
  <c r="J5" i="42"/>
  <c r="I10" i="40"/>
  <c r="L22" i="52"/>
  <c r="I16" i="40"/>
  <c r="J12" i="40"/>
  <c r="R9" i="45"/>
  <c r="G7" i="43"/>
  <c r="J20" i="51"/>
  <c r="I18" i="40"/>
  <c r="H5" i="40"/>
  <c r="L18" i="39"/>
  <c r="G7" i="52"/>
  <c r="R7" i="45"/>
  <c r="J19" i="40"/>
  <c r="J9" i="40"/>
  <c r="H12" i="40"/>
  <c r="I21" i="40"/>
  <c r="H11" i="42"/>
  <c r="H12" i="42"/>
  <c r="H17" i="51"/>
  <c r="J12" i="42"/>
  <c r="H15" i="51"/>
  <c r="K17" i="43"/>
  <c r="H15" i="48"/>
  <c r="I22" i="51"/>
  <c r="H19" i="51"/>
  <c r="H18" i="48"/>
  <c r="H16" i="48"/>
  <c r="H8" i="51"/>
  <c r="H9" i="40"/>
  <c r="H17" i="48"/>
  <c r="J14" i="40"/>
  <c r="J6" i="42"/>
  <c r="F5" i="43"/>
  <c r="H6" i="51"/>
  <c r="F4" i="52"/>
  <c r="G16" i="48"/>
  <c r="I18" i="51"/>
  <c r="J19" i="51"/>
  <c r="I19" i="40"/>
  <c r="I5" i="42"/>
  <c r="F4" i="43"/>
  <c r="J7" i="40"/>
  <c r="J3" i="51"/>
  <c r="H6" i="40"/>
  <c r="I11" i="40"/>
  <c r="I20" i="51"/>
  <c r="L21" i="43"/>
  <c r="K30" i="52"/>
  <c r="K22" i="52"/>
  <c r="J7" i="42"/>
  <c r="L25" i="52"/>
  <c r="F7" i="43"/>
  <c r="K26" i="52"/>
  <c r="I25" i="51"/>
  <c r="L17" i="52"/>
  <c r="H17" i="40"/>
  <c r="J25" i="51"/>
  <c r="I10" i="42"/>
  <c r="I3" i="51"/>
  <c r="H23" i="51"/>
  <c r="H4" i="51"/>
  <c r="J27" i="51"/>
  <c r="L15" i="39"/>
  <c r="J24" i="51"/>
  <c r="J13" i="42"/>
  <c r="K21" i="43"/>
  <c r="I17" i="40"/>
  <c r="Q8" i="45"/>
  <c r="H5" i="51"/>
  <c r="H8" i="40"/>
  <c r="L21" i="39"/>
  <c r="R5" i="45"/>
  <c r="H15" i="40"/>
  <c r="F4" i="39"/>
  <c r="I10" i="51"/>
  <c r="K16" i="39"/>
  <c r="I16" i="51"/>
  <c r="K18" i="43"/>
  <c r="J6" i="51"/>
  <c r="K27" i="52"/>
  <c r="K17" i="52"/>
  <c r="K17" i="39"/>
  <c r="G7" i="39"/>
  <c r="I4" i="42"/>
  <c r="H9" i="51"/>
  <c r="F6" i="52"/>
  <c r="J13" i="51"/>
  <c r="L23" i="52"/>
  <c r="I14" i="42"/>
  <c r="I27" i="51"/>
  <c r="J26" i="51"/>
  <c r="H16" i="51"/>
  <c r="H25" i="51"/>
  <c r="L18" i="52"/>
  <c r="L19" i="52"/>
  <c r="Q9" i="45"/>
  <c r="G5" i="39"/>
  <c r="H22" i="51"/>
  <c r="I15" i="51"/>
  <c r="H9" i="42"/>
  <c r="K23" i="52"/>
  <c r="I4" i="40"/>
  <c r="H5" i="42"/>
  <c r="I12" i="51"/>
  <c r="J16" i="40"/>
  <c r="K15" i="43"/>
  <c r="J11" i="51"/>
  <c r="H11" i="51"/>
  <c r="L28" i="52"/>
  <c r="G6" i="39"/>
  <c r="L17" i="43"/>
  <c r="I5" i="51"/>
  <c r="J18" i="40"/>
  <c r="L15" i="43"/>
  <c r="H20" i="51"/>
  <c r="J3" i="40"/>
  <c r="K21" i="52"/>
  <c r="H14" i="40"/>
  <c r="H13" i="40"/>
  <c r="K19" i="43"/>
  <c r="H15" i="42"/>
  <c r="H26" i="51"/>
  <c r="I13" i="42"/>
  <c r="K29" i="52"/>
  <c r="J4" i="42"/>
  <c r="J9" i="42"/>
  <c r="J17" i="40"/>
  <c r="L16" i="39"/>
  <c r="I11" i="51"/>
  <c r="I3" i="42"/>
  <c r="L20" i="43"/>
  <c r="I14" i="40"/>
  <c r="L30" i="52"/>
  <c r="I11" i="42"/>
  <c r="H13" i="51"/>
  <c r="K16" i="43"/>
  <c r="F6" i="43"/>
  <c r="Q5" i="45"/>
  <c r="J6" i="40"/>
  <c r="L29" i="52"/>
  <c r="K19" i="39"/>
  <c r="J15" i="42"/>
  <c r="H10" i="51"/>
  <c r="J5" i="40"/>
  <c r="J23" i="51"/>
  <c r="K20" i="43"/>
  <c r="J14" i="42"/>
  <c r="I26" i="51"/>
  <c r="I7" i="51"/>
  <c r="L19" i="43"/>
  <c r="K21" i="39"/>
  <c r="G4" i="52"/>
  <c r="J8" i="40"/>
  <c r="J5" i="51"/>
  <c r="G4" i="39"/>
  <c r="H20" i="40"/>
  <c r="R4" i="45"/>
  <c r="J8" i="42"/>
  <c r="H7" i="40"/>
  <c r="G6" i="43"/>
  <c r="Q7" i="45"/>
  <c r="L19" i="39"/>
  <c r="G19" i="48"/>
  <c r="Q3" i="45"/>
  <c r="J7" i="51"/>
  <c r="G4" i="43"/>
  <c r="F5" i="52"/>
  <c r="L20" i="39"/>
  <c r="V26" i="45"/>
  <c r="I8" i="40"/>
  <c r="J9" i="51"/>
  <c r="J10" i="42"/>
  <c r="I9" i="51"/>
  <c r="H14" i="51"/>
  <c r="L17" i="39"/>
  <c r="L24" i="39"/>
  <c r="J17" i="51"/>
  <c r="J11" i="42"/>
  <c r="H4" i="40"/>
  <c r="L15" i="52"/>
  <c r="J13" i="40"/>
  <c r="G5" i="52"/>
  <c r="J10" i="40"/>
  <c r="I14" i="51"/>
  <c r="I12" i="40"/>
  <c r="L24" i="52"/>
  <c r="Q6" i="45"/>
  <c r="K24" i="52"/>
  <c r="J3" i="42"/>
  <c r="K23" i="39"/>
  <c r="K28" i="52"/>
  <c r="I9" i="42"/>
  <c r="J20" i="40"/>
  <c r="I9" i="40"/>
  <c r="G6" i="52"/>
  <c r="G17" i="48"/>
  <c r="H7" i="42"/>
  <c r="H14" i="42"/>
  <c r="I8" i="51"/>
  <c r="I7" i="40"/>
  <c r="I12" i="42"/>
  <c r="I6" i="42"/>
  <c r="H18" i="40"/>
  <c r="G15" i="48"/>
  <c r="F7" i="52"/>
  <c r="L16" i="52"/>
  <c r="I15" i="42"/>
  <c r="L22" i="39"/>
  <c r="I17" i="51"/>
  <c r="R6" i="45"/>
  <c r="S6" i="45" l="1"/>
  <c r="S7" i="45"/>
  <c r="S5" i="45"/>
  <c r="S9" i="45"/>
  <c r="S8" i="45"/>
  <c r="S4" i="45"/>
  <c r="S3" i="45"/>
  <c r="K17" i="51"/>
  <c r="P17" i="51" s="1"/>
  <c r="K15" i="42"/>
  <c r="P15" i="42" s="1"/>
  <c r="I7" i="52"/>
  <c r="I15" i="48"/>
  <c r="M18" i="40"/>
  <c r="K6" i="42"/>
  <c r="L6" i="42" s="1"/>
  <c r="K12" i="42"/>
  <c r="L12" i="42" s="1"/>
  <c r="K7" i="40"/>
  <c r="P7" i="40" s="1"/>
  <c r="K8" i="51"/>
  <c r="P8" i="51" s="1"/>
  <c r="I17" i="48"/>
  <c r="K9" i="40"/>
  <c r="P9" i="40" s="1"/>
  <c r="K9" i="42"/>
  <c r="L9" i="42" s="1"/>
  <c r="M28" i="52"/>
  <c r="M23" i="39"/>
  <c r="M24" i="52"/>
  <c r="K12" i="40"/>
  <c r="P12" i="40" s="1"/>
  <c r="K14" i="51"/>
  <c r="P14" i="51" s="1"/>
  <c r="M4" i="40"/>
  <c r="M14" i="51"/>
  <c r="K9" i="51"/>
  <c r="L9" i="51" s="1"/>
  <c r="K8" i="40"/>
  <c r="P8" i="40" s="1"/>
  <c r="I5" i="52"/>
  <c r="I19" i="48"/>
  <c r="M7" i="40"/>
  <c r="M20" i="40"/>
  <c r="M21" i="39"/>
  <c r="K7" i="51"/>
  <c r="P7" i="51" s="1"/>
  <c r="K26" i="51"/>
  <c r="L26" i="51" s="1"/>
  <c r="M20" i="43"/>
  <c r="M10" i="51"/>
  <c r="M19" i="39"/>
  <c r="I6" i="43"/>
  <c r="M16" i="43"/>
  <c r="M13" i="51"/>
  <c r="K11" i="42"/>
  <c r="P11" i="42" s="1"/>
  <c r="K14" i="40"/>
  <c r="P14" i="40" s="1"/>
  <c r="K3" i="42"/>
  <c r="K11" i="51"/>
  <c r="P11" i="51" s="1"/>
  <c r="M29" i="52"/>
  <c r="K13" i="42"/>
  <c r="L13" i="42" s="1"/>
  <c r="M26" i="51"/>
  <c r="M19" i="43"/>
  <c r="M13" i="40"/>
  <c r="M14" i="40"/>
  <c r="M21" i="52"/>
  <c r="M20" i="51"/>
  <c r="K5" i="51"/>
  <c r="L5" i="51" s="1"/>
  <c r="M11" i="51"/>
  <c r="M15" i="43"/>
  <c r="K12" i="51"/>
  <c r="L12" i="51" s="1"/>
  <c r="K4" i="40"/>
  <c r="P4" i="40" s="1"/>
  <c r="M23" i="52"/>
  <c r="K15" i="51"/>
  <c r="L15" i="51" s="1"/>
  <c r="M22" i="51"/>
  <c r="M25" i="51"/>
  <c r="M16" i="51"/>
  <c r="K27" i="51"/>
  <c r="L27" i="51" s="1"/>
  <c r="K14" i="42"/>
  <c r="L14" i="42" s="1"/>
  <c r="I6" i="52"/>
  <c r="M9" i="51"/>
  <c r="K4" i="42"/>
  <c r="P4" i="42" s="1"/>
  <c r="M17" i="39"/>
  <c r="M17" i="52"/>
  <c r="M27" i="52"/>
  <c r="M18" i="43"/>
  <c r="K16" i="51"/>
  <c r="P16" i="51" s="1"/>
  <c r="M16" i="39"/>
  <c r="K10" i="51"/>
  <c r="P10" i="51" s="1"/>
  <c r="I4" i="39"/>
  <c r="M15" i="40"/>
  <c r="M8" i="40"/>
  <c r="M5" i="51"/>
  <c r="K17" i="40"/>
  <c r="P17" i="40" s="1"/>
  <c r="M21" i="43"/>
  <c r="M4" i="51"/>
  <c r="M23" i="51"/>
  <c r="K3" i="51"/>
  <c r="K10" i="42"/>
  <c r="P10" i="42" s="1"/>
  <c r="M17" i="40"/>
  <c r="K25" i="51"/>
  <c r="P25" i="51" s="1"/>
  <c r="M26" i="52"/>
  <c r="I7" i="43"/>
  <c r="M22" i="52"/>
  <c r="M30" i="52"/>
  <c r="K20" i="51"/>
  <c r="L20" i="51" s="1"/>
  <c r="K11" i="40"/>
  <c r="P11" i="40" s="1"/>
  <c r="M6" i="40"/>
  <c r="I4" i="43"/>
  <c r="K5" i="42"/>
  <c r="P5" i="42" s="1"/>
  <c r="K19" i="40"/>
  <c r="P19" i="40" s="1"/>
  <c r="K18" i="51"/>
  <c r="L18" i="51" s="1"/>
  <c r="I16" i="48"/>
  <c r="I4" i="52"/>
  <c r="M6" i="51"/>
  <c r="I5" i="43"/>
  <c r="M9" i="40"/>
  <c r="M8" i="51"/>
  <c r="M19" i="51"/>
  <c r="K22" i="51"/>
  <c r="P22" i="51" s="1"/>
  <c r="M17" i="43"/>
  <c r="M15" i="51"/>
  <c r="M17" i="51"/>
  <c r="K21" i="40"/>
  <c r="P21" i="40" s="1"/>
  <c r="M12" i="40"/>
  <c r="M5" i="40"/>
  <c r="K18" i="40"/>
  <c r="P18" i="40" s="1"/>
  <c r="K16" i="40"/>
  <c r="P16" i="40" s="1"/>
  <c r="K10" i="40"/>
  <c r="P10" i="40" s="1"/>
  <c r="M20" i="52"/>
  <c r="K24" i="51"/>
  <c r="L24" i="51" s="1"/>
  <c r="M25" i="52"/>
  <c r="M18" i="51"/>
  <c r="M12" i="51"/>
  <c r="M19" i="52"/>
  <c r="K6" i="40"/>
  <c r="P6" i="40" s="1"/>
  <c r="K8" i="42"/>
  <c r="L8" i="42" s="1"/>
  <c r="M21" i="40"/>
  <c r="K23" i="51"/>
  <c r="P23" i="51" s="1"/>
  <c r="M18" i="52"/>
  <c r="M10" i="40"/>
  <c r="K13" i="51"/>
  <c r="L13" i="51" s="1"/>
  <c r="M21" i="51"/>
  <c r="M15" i="52"/>
  <c r="I5" i="39"/>
  <c r="K19" i="51"/>
  <c r="P19" i="51" s="1"/>
  <c r="I18" i="48"/>
  <c r="K15" i="40"/>
  <c r="P15" i="40" s="1"/>
  <c r="K7" i="42"/>
  <c r="L7" i="42" s="1"/>
  <c r="K5" i="40"/>
  <c r="P5" i="40" s="1"/>
  <c r="M16" i="52"/>
  <c r="K6" i="51"/>
  <c r="L6" i="51" s="1"/>
  <c r="K21" i="51"/>
  <c r="L21" i="51" s="1"/>
  <c r="M24" i="51"/>
  <c r="M27" i="51"/>
  <c r="M24" i="39"/>
  <c r="M15" i="39"/>
  <c r="I7" i="39"/>
  <c r="K13" i="40"/>
  <c r="P13" i="40" s="1"/>
  <c r="I6" i="39"/>
  <c r="K20" i="40"/>
  <c r="P20" i="40" s="1"/>
  <c r="M7" i="51"/>
  <c r="M20" i="39"/>
  <c r="K4" i="51"/>
  <c r="P4" i="51" s="1"/>
  <c r="M18" i="39"/>
  <c r="K3" i="40"/>
  <c r="M19" i="40"/>
  <c r="M11" i="40"/>
  <c r="M16" i="40"/>
  <c r="M22" i="39"/>
  <c r="I3" i="43"/>
  <c r="I3" i="39"/>
  <c r="I3" i="52"/>
  <c r="AA3" i="52" a="1"/>
  <c r="AA9" i="39" a="1"/>
  <c r="AA9" i="43" a="1"/>
  <c r="W3" i="48" a="1"/>
  <c r="W9" i="48" a="1"/>
  <c r="AA3" i="43" a="1"/>
  <c r="AA9" i="52" a="1"/>
  <c r="AA3" i="39" a="1"/>
  <c r="R13" i="45" a="1"/>
  <c r="P13" i="45" a="1"/>
  <c r="S13" i="45" a="1"/>
  <c r="T13" i="45" a="1"/>
  <c r="M13" i="45" a="1"/>
  <c r="M18" i="45" l="1"/>
  <c r="M13" i="45"/>
  <c r="M19" i="45"/>
  <c r="M17" i="45"/>
  <c r="M21" i="45"/>
  <c r="M15" i="45"/>
  <c r="M16" i="45"/>
  <c r="M14" i="45"/>
  <c r="M20" i="45"/>
  <c r="T21" i="45"/>
  <c r="T17" i="45"/>
  <c r="T13" i="45"/>
  <c r="T20" i="45"/>
  <c r="T16" i="45"/>
  <c r="T19" i="45"/>
  <c r="T18" i="45"/>
  <c r="T15" i="45"/>
  <c r="T14" i="45"/>
  <c r="S16" i="45"/>
  <c r="S17" i="45"/>
  <c r="S13" i="45"/>
  <c r="S15" i="45"/>
  <c r="S19" i="45"/>
  <c r="S18" i="45"/>
  <c r="S20" i="45"/>
  <c r="S21" i="45"/>
  <c r="S14" i="45"/>
  <c r="P15" i="45"/>
  <c r="P19" i="45"/>
  <c r="P14" i="45"/>
  <c r="P20" i="45"/>
  <c r="P17" i="45"/>
  <c r="P16" i="45"/>
  <c r="P21" i="45"/>
  <c r="P13" i="45"/>
  <c r="P18" i="45"/>
  <c r="R13" i="45"/>
  <c r="R20" i="45"/>
  <c r="R17" i="45"/>
  <c r="R14" i="45"/>
  <c r="R19" i="45"/>
  <c r="R15" i="45"/>
  <c r="R21" i="45"/>
  <c r="R16" i="45"/>
  <c r="R18" i="45"/>
  <c r="L14" i="40"/>
  <c r="L25" i="51"/>
  <c r="L17" i="40"/>
  <c r="P12" i="51"/>
  <c r="L8" i="51"/>
  <c r="L17" i="51"/>
  <c r="L11" i="42"/>
  <c r="P9" i="51"/>
  <c r="P15" i="51"/>
  <c r="L9" i="40"/>
  <c r="P7" i="42"/>
  <c r="P5" i="51"/>
  <c r="L16" i="40"/>
  <c r="L19" i="51"/>
  <c r="L5" i="42"/>
  <c r="P12" i="42"/>
  <c r="L10" i="42"/>
  <c r="P14" i="42"/>
  <c r="L19" i="40"/>
  <c r="L5" i="40"/>
  <c r="P27" i="51"/>
  <c r="P18" i="51"/>
  <c r="L22" i="51"/>
  <c r="P26" i="51"/>
  <c r="P13" i="51"/>
  <c r="L21" i="40"/>
  <c r="P8" i="42"/>
  <c r="L20" i="40"/>
  <c r="AB10" i="43"/>
  <c r="AA10" i="43"/>
  <c r="AB9" i="43"/>
  <c r="AA9" i="43"/>
  <c r="AA10" i="39"/>
  <c r="AB9" i="39"/>
  <c r="AA9" i="39"/>
  <c r="AB10" i="39"/>
  <c r="L11" i="40"/>
  <c r="AC4" i="52"/>
  <c r="AC5" i="52"/>
  <c r="AA5" i="52"/>
  <c r="AA4" i="52"/>
  <c r="AA3" i="52"/>
  <c r="AB5" i="52"/>
  <c r="AB3" i="52"/>
  <c r="AC3" i="52"/>
  <c r="AB4" i="52"/>
  <c r="AA3" i="39"/>
  <c r="AB4" i="39"/>
  <c r="AC3" i="39"/>
  <c r="AC4" i="39"/>
  <c r="AB5" i="39"/>
  <c r="AB3" i="39"/>
  <c r="AA5" i="39"/>
  <c r="AC5" i="39"/>
  <c r="AA4" i="39"/>
  <c r="L7" i="51"/>
  <c r="P3" i="51"/>
  <c r="J3" i="52" s="1"/>
  <c r="L3" i="51"/>
  <c r="AB10" i="52"/>
  <c r="AA10" i="52"/>
  <c r="AB9" i="52"/>
  <c r="AA9" i="52"/>
  <c r="P21" i="51"/>
  <c r="L23" i="51"/>
  <c r="L11" i="51"/>
  <c r="L13" i="40"/>
  <c r="L14" i="51"/>
  <c r="AC5" i="43"/>
  <c r="AC4" i="43"/>
  <c r="AA3" i="43"/>
  <c r="AA5" i="43"/>
  <c r="AC3" i="43"/>
  <c r="AB5" i="43"/>
  <c r="AA4" i="43"/>
  <c r="AB3" i="43"/>
  <c r="AB4" i="43"/>
  <c r="L12" i="40"/>
  <c r="L8" i="40"/>
  <c r="P3" i="42"/>
  <c r="J3" i="43" s="1"/>
  <c r="L3" i="42"/>
  <c r="L10" i="51"/>
  <c r="L7" i="40"/>
  <c r="X9" i="48"/>
  <c r="W9" i="48"/>
  <c r="X10" i="48"/>
  <c r="W10" i="48"/>
  <c r="L3" i="40"/>
  <c r="P3" i="40"/>
  <c r="J3" i="39" s="1"/>
  <c r="P13" i="42"/>
  <c r="L4" i="42"/>
  <c r="L4" i="51"/>
  <c r="P9" i="42"/>
  <c r="L4" i="40"/>
  <c r="Y3" i="48"/>
  <c r="Y5" i="48"/>
  <c r="W5" i="48"/>
  <c r="W3" i="48"/>
  <c r="W4" i="48"/>
  <c r="Y4" i="48"/>
  <c r="X4" i="48"/>
  <c r="X3" i="48"/>
  <c r="X5" i="48"/>
  <c r="P6" i="42"/>
  <c r="P24" i="51"/>
  <c r="L10" i="40"/>
  <c r="P6" i="51"/>
  <c r="L6" i="40"/>
  <c r="L15" i="40"/>
  <c r="L16" i="51"/>
  <c r="P20" i="51"/>
  <c r="L15" i="42"/>
  <c r="L18" i="40"/>
  <c r="N1" i="51"/>
  <c r="N1" i="40"/>
  <c r="N14" i="51"/>
  <c r="U152" i="51"/>
  <c r="U192" i="51"/>
  <c r="U9" i="51"/>
  <c r="U53" i="51"/>
  <c r="U251" i="51"/>
  <c r="U252" i="51"/>
  <c r="U30" i="51"/>
  <c r="U179" i="51"/>
  <c r="U69" i="51"/>
  <c r="U97" i="51"/>
  <c r="U72" i="51"/>
  <c r="U129" i="51"/>
  <c r="U83" i="51"/>
  <c r="U178" i="51"/>
  <c r="U236" i="51"/>
  <c r="U161" i="51"/>
  <c r="U234" i="51"/>
  <c r="U175" i="51"/>
  <c r="U3" i="51"/>
  <c r="U57" i="51"/>
  <c r="U257" i="51"/>
  <c r="U238" i="51"/>
  <c r="U164" i="51"/>
  <c r="U90" i="51"/>
  <c r="U33" i="51"/>
  <c r="U157" i="51"/>
  <c r="U94" i="51"/>
  <c r="U149" i="51"/>
  <c r="U63" i="51"/>
  <c r="U246" i="51"/>
  <c r="U227" i="51"/>
  <c r="U189" i="51"/>
  <c r="U41" i="51"/>
  <c r="U52" i="51"/>
  <c r="U247" i="51"/>
  <c r="U177" i="51"/>
  <c r="U212" i="51"/>
  <c r="U31" i="51"/>
  <c r="U182" i="51"/>
  <c r="U239" i="51"/>
  <c r="U185" i="51"/>
  <c r="U58" i="51"/>
  <c r="N15" i="51"/>
  <c r="U190" i="51"/>
  <c r="U74" i="51"/>
  <c r="U27" i="51"/>
  <c r="N6" i="51"/>
  <c r="U89" i="51"/>
  <c r="U32" i="51"/>
  <c r="U65" i="51"/>
  <c r="U40" i="51"/>
  <c r="N9" i="51"/>
  <c r="U6" i="51"/>
  <c r="U124" i="51"/>
  <c r="U244" i="51"/>
  <c r="U91" i="51"/>
  <c r="U250" i="51"/>
  <c r="U48" i="51"/>
  <c r="U176" i="51"/>
  <c r="U128" i="51"/>
  <c r="U122" i="51"/>
  <c r="U209" i="51"/>
  <c r="U217" i="51"/>
  <c r="N27" i="51"/>
  <c r="U79" i="51"/>
  <c r="U14" i="51"/>
  <c r="U15" i="51"/>
  <c r="U167" i="51"/>
  <c r="U218" i="51"/>
  <c r="U242" i="51"/>
  <c r="U20" i="51"/>
  <c r="U64" i="51"/>
  <c r="U114" i="51"/>
  <c r="N11" i="51"/>
  <c r="U115" i="51"/>
  <c r="U61" i="51"/>
  <c r="U17" i="51"/>
  <c r="U215" i="51"/>
  <c r="U62" i="51"/>
  <c r="U261" i="51"/>
  <c r="U131" i="51"/>
  <c r="U82" i="51"/>
  <c r="J4" i="52"/>
  <c r="U87" i="51"/>
  <c r="N3" i="51"/>
  <c r="U125" i="51"/>
  <c r="U226" i="51"/>
  <c r="U160" i="51"/>
  <c r="J6" i="52"/>
  <c r="U49" i="51"/>
  <c r="U96" i="51"/>
  <c r="U107" i="51"/>
  <c r="U174" i="51"/>
  <c r="U163" i="51"/>
  <c r="U19" i="51"/>
  <c r="U43" i="51"/>
  <c r="U145" i="51"/>
  <c r="U68" i="51"/>
  <c r="U206" i="51"/>
  <c r="U10" i="51"/>
  <c r="U240" i="51"/>
  <c r="U113" i="51"/>
  <c r="U214" i="51"/>
  <c r="U263" i="51"/>
  <c r="N20" i="51"/>
  <c r="U248" i="51"/>
  <c r="U151" i="51"/>
  <c r="U120" i="51"/>
  <c r="N10" i="51"/>
  <c r="U264" i="51"/>
  <c r="U172" i="51"/>
  <c r="U156" i="51"/>
  <c r="U44" i="51"/>
  <c r="U8" i="51"/>
  <c r="U211" i="51"/>
  <c r="U119" i="51"/>
  <c r="U207" i="51"/>
  <c r="N23" i="51"/>
  <c r="U66" i="51"/>
  <c r="U92" i="51"/>
  <c r="U50" i="51"/>
  <c r="U233" i="51"/>
  <c r="U78" i="51"/>
  <c r="U140" i="51"/>
  <c r="U108" i="51"/>
  <c r="U158" i="51"/>
  <c r="U188" i="51"/>
  <c r="U180" i="51"/>
  <c r="U75" i="51"/>
  <c r="U46" i="51"/>
  <c r="U11" i="51"/>
  <c r="U141" i="51"/>
  <c r="U154" i="51"/>
  <c r="U213" i="51"/>
  <c r="U147" i="51"/>
  <c r="U230" i="51"/>
  <c r="U196" i="51"/>
  <c r="U45" i="51"/>
  <c r="U132" i="51"/>
  <c r="U222" i="51"/>
  <c r="J7" i="52"/>
  <c r="U80" i="51"/>
  <c r="U255" i="51"/>
  <c r="U232" i="51"/>
  <c r="U201" i="51"/>
  <c r="U181" i="51"/>
  <c r="U105" i="51"/>
  <c r="U37" i="51"/>
  <c r="U110" i="51"/>
  <c r="U38" i="51"/>
  <c r="U267" i="51"/>
  <c r="U36" i="51"/>
  <c r="U243" i="51"/>
  <c r="N22" i="51"/>
  <c r="U106" i="51"/>
  <c r="U162" i="51"/>
  <c r="U16" i="51"/>
  <c r="U148" i="51"/>
  <c r="U56" i="51"/>
  <c r="U123" i="51"/>
  <c r="U99" i="51"/>
  <c r="J5" i="52"/>
  <c r="U4" i="51"/>
  <c r="U138" i="51"/>
  <c r="U159" i="51"/>
  <c r="N5" i="51"/>
  <c r="U73" i="51"/>
  <c r="N18" i="51"/>
  <c r="U146" i="51"/>
  <c r="U197" i="51"/>
  <c r="U67" i="51"/>
  <c r="U77" i="51"/>
  <c r="N25" i="51"/>
  <c r="N17" i="51"/>
  <c r="U235" i="51"/>
  <c r="U130" i="51"/>
  <c r="U59" i="51"/>
  <c r="U137" i="51"/>
  <c r="U26" i="51"/>
  <c r="U54" i="51"/>
  <c r="U198" i="51"/>
  <c r="U155" i="51"/>
  <c r="U116" i="51"/>
  <c r="U29" i="51"/>
  <c r="U150" i="51"/>
  <c r="U195" i="51"/>
  <c r="U135" i="51"/>
  <c r="N8" i="51"/>
  <c r="U98" i="51"/>
  <c r="U186" i="51"/>
  <c r="U237" i="51"/>
  <c r="U55" i="51"/>
  <c r="U12" i="51"/>
  <c r="U100" i="51"/>
  <c r="U254" i="51"/>
  <c r="U76" i="51"/>
  <c r="U93" i="51"/>
  <c r="U216" i="51"/>
  <c r="U193" i="51"/>
  <c r="U183" i="51"/>
  <c r="U102" i="51"/>
  <c r="U95" i="51"/>
  <c r="U260" i="51"/>
  <c r="U144" i="51"/>
  <c r="U229" i="51"/>
  <c r="U35" i="51"/>
  <c r="U23" i="51"/>
  <c r="N21" i="51"/>
  <c r="N4" i="51"/>
  <c r="U28" i="51"/>
  <c r="N13" i="51"/>
  <c r="U173" i="51"/>
  <c r="U7" i="51"/>
  <c r="U139" i="51"/>
  <c r="U34" i="51"/>
  <c r="N16" i="51"/>
  <c r="U47" i="51"/>
  <c r="U51" i="51"/>
  <c r="U134" i="51"/>
  <c r="U112" i="51"/>
  <c r="U231" i="51"/>
  <c r="U224" i="51"/>
  <c r="U241" i="51"/>
  <c r="U101" i="51"/>
  <c r="U184" i="51"/>
  <c r="U256" i="51"/>
  <c r="U84" i="51"/>
  <c r="U21" i="51"/>
  <c r="U259" i="51"/>
  <c r="U85" i="51"/>
  <c r="U202" i="51"/>
  <c r="U42" i="51"/>
  <c r="U208" i="51"/>
  <c r="U169" i="51"/>
  <c r="U253" i="51"/>
  <c r="U86" i="51"/>
  <c r="U245" i="51"/>
  <c r="U219" i="51"/>
  <c r="U205" i="51"/>
  <c r="U111" i="51"/>
  <c r="U168" i="51"/>
  <c r="U170" i="51"/>
  <c r="U24" i="51"/>
  <c r="U220" i="51"/>
  <c r="U136" i="51"/>
  <c r="U153" i="51"/>
  <c r="U228" i="51"/>
  <c r="U210" i="51"/>
  <c r="U166" i="51"/>
  <c r="U104" i="51"/>
  <c r="U127" i="51"/>
  <c r="U88" i="51"/>
  <c r="U60" i="51"/>
  <c r="U171" i="51"/>
  <c r="U133" i="51"/>
  <c r="U71" i="51"/>
  <c r="N7" i="51"/>
  <c r="U118" i="51"/>
  <c r="U81" i="51"/>
  <c r="U18" i="51"/>
  <c r="U121" i="51"/>
  <c r="U187" i="51"/>
  <c r="U25" i="51"/>
  <c r="U39" i="51"/>
  <c r="N12" i="51"/>
  <c r="U221" i="51"/>
  <c r="U70" i="51"/>
  <c r="U143" i="51"/>
  <c r="U266" i="51"/>
  <c r="U5" i="51"/>
  <c r="U200" i="51"/>
  <c r="U199" i="51"/>
  <c r="N24" i="51"/>
  <c r="U265" i="51"/>
  <c r="U191" i="51"/>
  <c r="U223" i="51"/>
  <c r="U258" i="51"/>
  <c r="U204" i="51"/>
  <c r="U142" i="51"/>
  <c r="N26" i="51"/>
  <c r="U109" i="51"/>
  <c r="U249" i="51"/>
  <c r="U203" i="51"/>
  <c r="U225" i="51"/>
  <c r="U13" i="51"/>
  <c r="N19" i="51"/>
  <c r="U165" i="51"/>
  <c r="U22" i="51"/>
  <c r="U194" i="51"/>
  <c r="U117" i="51"/>
  <c r="U262" i="51"/>
  <c r="U126" i="51"/>
  <c r="U103" i="51"/>
  <c r="U32" i="40"/>
  <c r="U50" i="40"/>
  <c r="U183" i="40"/>
  <c r="U244" i="40"/>
  <c r="U211" i="40"/>
  <c r="U181" i="40"/>
  <c r="U96" i="40"/>
  <c r="U121" i="40"/>
  <c r="U115" i="40"/>
  <c r="U110" i="40"/>
  <c r="N18" i="40"/>
  <c r="U200" i="40"/>
  <c r="U100" i="40"/>
  <c r="U33" i="40"/>
  <c r="U111" i="40"/>
  <c r="U169" i="40"/>
  <c r="N8" i="40"/>
  <c r="U186" i="40"/>
  <c r="U160" i="40"/>
  <c r="U53" i="40"/>
  <c r="U179" i="40"/>
  <c r="U26" i="40"/>
  <c r="U237" i="40"/>
  <c r="U154" i="40"/>
  <c r="U249" i="40"/>
  <c r="U215" i="40"/>
  <c r="U239" i="40"/>
  <c r="N6" i="40"/>
  <c r="U24" i="40"/>
  <c r="U90" i="40"/>
  <c r="U223" i="40"/>
  <c r="U143" i="40"/>
  <c r="U130" i="40"/>
  <c r="U153" i="40"/>
  <c r="U107" i="40"/>
  <c r="U207" i="40"/>
  <c r="U147" i="40"/>
  <c r="U113" i="40"/>
  <c r="N10" i="40"/>
  <c r="U168" i="40"/>
  <c r="U163" i="40"/>
  <c r="U248" i="40"/>
  <c r="U214" i="40"/>
  <c r="U106" i="40"/>
  <c r="N21" i="40"/>
  <c r="U3" i="40"/>
  <c r="U187" i="40"/>
  <c r="N7" i="40"/>
  <c r="U189" i="40"/>
  <c r="U132" i="40"/>
  <c r="U257" i="40"/>
  <c r="U162" i="40"/>
  <c r="U228" i="40"/>
  <c r="U260" i="40"/>
  <c r="U192" i="40"/>
  <c r="U203" i="40"/>
  <c r="U49" i="40"/>
  <c r="U236" i="40"/>
  <c r="U119" i="40"/>
  <c r="U258" i="40"/>
  <c r="U78" i="40"/>
  <c r="U4" i="40"/>
  <c r="U105" i="40"/>
  <c r="U101" i="40"/>
  <c r="U198" i="40"/>
  <c r="U177" i="40"/>
  <c r="U134" i="40"/>
  <c r="U243" i="40"/>
  <c r="U19" i="40"/>
  <c r="U172" i="40"/>
  <c r="U38" i="40"/>
  <c r="U133" i="40"/>
  <c r="U159" i="40"/>
  <c r="U108" i="40"/>
  <c r="U7" i="40"/>
  <c r="U245" i="40"/>
  <c r="U118" i="40"/>
  <c r="U20" i="40"/>
  <c r="U131" i="40"/>
  <c r="U194" i="40"/>
  <c r="U86" i="40"/>
  <c r="U150" i="40"/>
  <c r="U35" i="40"/>
  <c r="U22" i="40"/>
  <c r="U120" i="40"/>
  <c r="N16" i="40"/>
  <c r="U45" i="40"/>
  <c r="U178" i="40"/>
  <c r="U54" i="40"/>
  <c r="U84" i="40"/>
  <c r="U184" i="40"/>
  <c r="U23" i="40"/>
  <c r="U12" i="40"/>
  <c r="N12" i="40"/>
  <c r="U167" i="40"/>
  <c r="U202" i="40"/>
  <c r="U43" i="40"/>
  <c r="U251" i="40"/>
  <c r="U180" i="40"/>
  <c r="U219" i="40"/>
  <c r="U28" i="40"/>
  <c r="U185" i="40"/>
  <c r="N19" i="40"/>
  <c r="U144" i="40"/>
  <c r="U255" i="40"/>
  <c r="U73" i="40"/>
  <c r="U92" i="40"/>
  <c r="N20" i="40"/>
  <c r="U127" i="40"/>
  <c r="U128" i="40"/>
  <c r="N14" i="40"/>
  <c r="U76" i="40"/>
  <c r="J7" i="39"/>
  <c r="U220" i="40"/>
  <c r="U29" i="40"/>
  <c r="U230" i="40"/>
  <c r="N5" i="40"/>
  <c r="U149" i="40"/>
  <c r="U242" i="40"/>
  <c r="U5" i="40"/>
  <c r="U146" i="40"/>
  <c r="U82" i="40"/>
  <c r="U117" i="40"/>
  <c r="U34" i="40"/>
  <c r="U256" i="40"/>
  <c r="U221" i="40"/>
  <c r="U116" i="40"/>
  <c r="U195" i="40"/>
  <c r="U155" i="40"/>
  <c r="U27" i="40"/>
  <c r="U8" i="40"/>
  <c r="U42" i="40"/>
  <c r="U126" i="40"/>
  <c r="U204" i="40"/>
  <c r="U81" i="40"/>
  <c r="U253" i="40"/>
  <c r="U87" i="40"/>
  <c r="N3" i="40"/>
  <c r="U94" i="40"/>
  <c r="U122" i="40"/>
  <c r="U75" i="40"/>
  <c r="J4" i="39"/>
  <c r="U182" i="40"/>
  <c r="N17" i="40"/>
  <c r="U247" i="40"/>
  <c r="U231" i="40"/>
  <c r="J6" i="39"/>
  <c r="U173" i="40"/>
  <c r="U135" i="40"/>
  <c r="U68" i="40"/>
  <c r="U225" i="40"/>
  <c r="U104" i="40"/>
  <c r="U67" i="40"/>
  <c r="U102" i="40"/>
  <c r="U175" i="40"/>
  <c r="U16" i="40"/>
  <c r="U99" i="40"/>
  <c r="U176" i="40"/>
  <c r="U65" i="40"/>
  <c r="U142" i="40"/>
  <c r="U151" i="40"/>
  <c r="U47" i="40"/>
  <c r="U93" i="40"/>
  <c r="U6" i="40"/>
  <c r="U89" i="40"/>
  <c r="U174" i="40"/>
  <c r="U17" i="40"/>
  <c r="U77" i="40"/>
  <c r="U164" i="40"/>
  <c r="U9" i="40"/>
  <c r="U91" i="40"/>
  <c r="U138" i="40"/>
  <c r="U25" i="40"/>
  <c r="U103" i="40"/>
  <c r="U140" i="40"/>
  <c r="U129" i="40"/>
  <c r="U10" i="40"/>
  <c r="U152" i="40"/>
  <c r="N15" i="40"/>
  <c r="U21" i="40"/>
  <c r="U235" i="40"/>
  <c r="U60" i="40"/>
  <c r="U199" i="40"/>
  <c r="U44" i="40"/>
  <c r="U226" i="40"/>
  <c r="U262" i="40"/>
  <c r="U48" i="40"/>
  <c r="U190" i="40"/>
  <c r="U98" i="40"/>
  <c r="U39" i="40"/>
  <c r="U79" i="40"/>
  <c r="U193" i="40"/>
  <c r="U123" i="40"/>
  <c r="U66" i="40"/>
  <c r="U201" i="40"/>
  <c r="U31" i="40"/>
  <c r="U18" i="40"/>
  <c r="U13" i="40"/>
  <c r="U216" i="40"/>
  <c r="U112" i="40"/>
  <c r="U217" i="40"/>
  <c r="U145" i="40"/>
  <c r="U197" i="40"/>
  <c r="U15" i="40"/>
  <c r="U114" i="40"/>
  <c r="U80" i="40"/>
  <c r="U14" i="40"/>
  <c r="U63" i="40"/>
  <c r="U191" i="40"/>
  <c r="U139" i="40"/>
  <c r="U241" i="40"/>
  <c r="N11" i="40"/>
  <c r="U165" i="40"/>
  <c r="U148" i="40"/>
  <c r="U208" i="40"/>
  <c r="U261" i="40"/>
  <c r="U161" i="40"/>
  <c r="U210" i="40"/>
  <c r="U218" i="40"/>
  <c r="U229" i="40"/>
  <c r="U69" i="40"/>
  <c r="U46" i="40"/>
  <c r="U170" i="40"/>
  <c r="U95" i="40"/>
  <c r="U222" i="40"/>
  <c r="U240" i="40"/>
  <c r="U205" i="40"/>
  <c r="U212" i="40"/>
  <c r="U57" i="40"/>
  <c r="U209" i="40"/>
  <c r="U158" i="40"/>
  <c r="U40" i="40"/>
  <c r="U36" i="40"/>
  <c r="U157" i="40"/>
  <c r="U252" i="40"/>
  <c r="U30" i="40"/>
  <c r="U11" i="40"/>
  <c r="U72" i="40"/>
  <c r="U83" i="40"/>
  <c r="U109" i="40"/>
  <c r="U254" i="40"/>
  <c r="U55" i="40"/>
  <c r="U74" i="40"/>
  <c r="U188" i="40"/>
  <c r="U224" i="40"/>
  <c r="U136" i="40"/>
  <c r="U171" i="40"/>
  <c r="U56" i="40"/>
  <c r="U59" i="40"/>
  <c r="U234" i="40"/>
  <c r="U125" i="40"/>
  <c r="U41" i="40"/>
  <c r="U85" i="40"/>
  <c r="U52" i="40"/>
  <c r="U246" i="40"/>
  <c r="U156" i="40"/>
  <c r="U233" i="40"/>
  <c r="N9" i="40"/>
  <c r="U166" i="40"/>
  <c r="U58" i="40"/>
  <c r="U97" i="40"/>
  <c r="U213" i="40"/>
  <c r="U238" i="40"/>
  <c r="U259" i="40"/>
  <c r="U250" i="40"/>
  <c r="N13" i="40"/>
  <c r="U232" i="40"/>
  <c r="U88" i="40"/>
  <c r="U70" i="40"/>
  <c r="U137" i="40"/>
  <c r="U62" i="40"/>
  <c r="U61" i="40"/>
  <c r="N4" i="40"/>
  <c r="U227" i="40"/>
  <c r="U196" i="40"/>
  <c r="U51" i="40"/>
  <c r="U71" i="40"/>
  <c r="U206" i="40"/>
  <c r="J5" i="39"/>
  <c r="U37" i="40"/>
  <c r="U64" i="40"/>
  <c r="U141" i="40"/>
  <c r="U124" i="40"/>
  <c r="O9" i="40" l="1"/>
  <c r="O17" i="40"/>
  <c r="O5" i="40"/>
  <c r="O14" i="40"/>
  <c r="O20" i="40"/>
  <c r="O19" i="40"/>
  <c r="O16" i="40"/>
  <c r="O21" i="40"/>
  <c r="O19" i="51"/>
  <c r="O26" i="51"/>
  <c r="O24" i="51"/>
  <c r="O12" i="51"/>
  <c r="O13" i="51"/>
  <c r="O21" i="51"/>
  <c r="O8" i="51"/>
  <c r="O17" i="51"/>
  <c r="O25" i="51"/>
  <c r="O18" i="51"/>
  <c r="O5" i="51"/>
  <c r="O22" i="51"/>
  <c r="O20" i="51"/>
  <c r="O27" i="51"/>
  <c r="O9" i="51"/>
  <c r="O6" i="51"/>
  <c r="O15" i="51"/>
  <c r="O10" i="40"/>
  <c r="O18" i="40"/>
  <c r="O3" i="40"/>
  <c r="O3" i="51"/>
  <c r="O7" i="51"/>
  <c r="O13" i="40"/>
  <c r="O15" i="40"/>
  <c r="O4" i="40"/>
  <c r="O11" i="51"/>
  <c r="O6" i="40"/>
  <c r="O4" i="51"/>
  <c r="O23" i="51"/>
  <c r="O7" i="40"/>
  <c r="O8" i="40"/>
  <c r="O10" i="51"/>
  <c r="O12" i="40"/>
  <c r="O14" i="51"/>
  <c r="O11" i="40"/>
  <c r="O16" i="51"/>
  <c r="Y3" i="52" a="1"/>
  <c r="Q13" i="45" a="1"/>
  <c r="Y13" i="39" a="1"/>
  <c r="N1" i="42"/>
  <c r="U185" i="42"/>
  <c r="U105" i="42"/>
  <c r="N4" i="42"/>
  <c r="U175" i="42"/>
  <c r="Y13" i="52" a="1"/>
  <c r="U107" i="42"/>
  <c r="Y9" i="39" a="1"/>
  <c r="U286" i="42"/>
  <c r="U78" i="42"/>
  <c r="U82" i="42"/>
  <c r="U79" i="42"/>
  <c r="U50" i="42"/>
  <c r="U91" i="42"/>
  <c r="U256" i="42"/>
  <c r="U33" i="42"/>
  <c r="U234" i="42"/>
  <c r="U89" i="42"/>
  <c r="U145" i="42"/>
  <c r="U180" i="42"/>
  <c r="U45" i="42"/>
  <c r="U135" i="42"/>
  <c r="U110" i="42"/>
  <c r="U283" i="42"/>
  <c r="U34" i="42"/>
  <c r="U118" i="42"/>
  <c r="U248" i="42"/>
  <c r="U157" i="42"/>
  <c r="U83" i="42"/>
  <c r="U254" i="42"/>
  <c r="U217" i="42"/>
  <c r="U128" i="42"/>
  <c r="U29" i="42"/>
  <c r="U178" i="42"/>
  <c r="J6" i="43"/>
  <c r="U148" i="42"/>
  <c r="U76" i="42"/>
  <c r="U18" i="42"/>
  <c r="U138" i="42"/>
  <c r="N9" i="42"/>
  <c r="U122" i="42"/>
  <c r="U225" i="42"/>
  <c r="U192" i="42"/>
  <c r="U277" i="42"/>
  <c r="Y9" i="52" a="1"/>
  <c r="U235" i="42"/>
  <c r="U72" i="42"/>
  <c r="U219" i="42"/>
  <c r="U266" i="42"/>
  <c r="N3" i="42"/>
  <c r="U279" i="42"/>
  <c r="U47" i="42"/>
  <c r="U28" i="42"/>
  <c r="U208" i="42"/>
  <c r="U239" i="42"/>
  <c r="U74" i="42"/>
  <c r="U268" i="42"/>
  <c r="U24" i="42"/>
  <c r="U101" i="42"/>
  <c r="U120" i="42"/>
  <c r="U179" i="42"/>
  <c r="U108" i="42"/>
  <c r="U230" i="42"/>
  <c r="U198" i="42"/>
  <c r="U252" i="42"/>
  <c r="U65" i="42"/>
  <c r="U289" i="42"/>
  <c r="U228" i="42"/>
  <c r="U269" i="42"/>
  <c r="Y3" i="39" a="1"/>
  <c r="J7" i="43"/>
  <c r="U130" i="42"/>
  <c r="N8" i="42"/>
  <c r="U143" i="42"/>
  <c r="U66" i="42"/>
  <c r="U285" i="42"/>
  <c r="U63" i="42"/>
  <c r="U255" i="42"/>
  <c r="U121" i="42"/>
  <c r="U15" i="42"/>
  <c r="U93" i="42"/>
  <c r="U112" i="42"/>
  <c r="U182" i="42"/>
  <c r="U41" i="42"/>
  <c r="U159" i="42"/>
  <c r="U59" i="42"/>
  <c r="U162" i="42"/>
  <c r="U4" i="42"/>
  <c r="U43" i="42"/>
  <c r="U160" i="42"/>
  <c r="U231" i="42"/>
  <c r="U32" i="42"/>
  <c r="U181" i="42"/>
  <c r="U218" i="42"/>
  <c r="U94" i="42"/>
  <c r="U20" i="42"/>
  <c r="U56" i="42"/>
  <c r="U229" i="42"/>
  <c r="J5" i="43"/>
  <c r="U174" i="42"/>
  <c r="U267" i="42"/>
  <c r="U129" i="42"/>
  <c r="U278" i="42"/>
  <c r="U207" i="42"/>
  <c r="U142" i="42"/>
  <c r="U98" i="42"/>
  <c r="U140" i="42"/>
  <c r="U221" i="42"/>
  <c r="U226" i="42"/>
  <c r="U161" i="42"/>
  <c r="U49" i="42"/>
  <c r="U146" i="42"/>
  <c r="U276" i="42"/>
  <c r="U134" i="42"/>
  <c r="U26" i="42"/>
  <c r="U263" i="42"/>
  <c r="U264" i="42"/>
  <c r="U153" i="42"/>
  <c r="U165" i="42"/>
  <c r="U6" i="42"/>
  <c r="U236" i="42"/>
  <c r="U166" i="42"/>
  <c r="U77" i="42"/>
  <c r="U275" i="42"/>
  <c r="U199" i="42"/>
  <c r="U197" i="42"/>
  <c r="U64" i="42"/>
  <c r="U184" i="42"/>
  <c r="U261" i="42"/>
  <c r="U44" i="42"/>
  <c r="N5" i="42"/>
  <c r="U169" i="42"/>
  <c r="U258" i="42"/>
  <c r="U73" i="42"/>
  <c r="U124" i="42"/>
  <c r="U205" i="42"/>
  <c r="U61" i="42"/>
  <c r="U69" i="42"/>
  <c r="U213" i="42"/>
  <c r="U81" i="42"/>
  <c r="U51" i="42"/>
  <c r="J4" i="43"/>
  <c r="U241" i="42"/>
  <c r="U103" i="42"/>
  <c r="U80" i="42"/>
  <c r="U281" i="42"/>
  <c r="U100" i="42"/>
  <c r="U195" i="42"/>
  <c r="U10" i="42"/>
  <c r="U204" i="42"/>
  <c r="U247" i="42"/>
  <c r="U27" i="42"/>
  <c r="U97" i="42"/>
  <c r="U196" i="42"/>
  <c r="U257" i="42"/>
  <c r="U85" i="42"/>
  <c r="U232" i="42"/>
  <c r="U288" i="42"/>
  <c r="U202" i="42"/>
  <c r="U164" i="42"/>
  <c r="U193" i="42"/>
  <c r="U106" i="42"/>
  <c r="U16" i="42"/>
  <c r="U190" i="42"/>
  <c r="U149" i="42"/>
  <c r="U240" i="42"/>
  <c r="U86" i="42"/>
  <c r="U183" i="42"/>
  <c r="U144" i="42"/>
  <c r="U137" i="42"/>
  <c r="U38" i="42"/>
  <c r="N13" i="42"/>
  <c r="U186" i="42"/>
  <c r="U39" i="42"/>
  <c r="U216" i="42"/>
  <c r="U200" i="42"/>
  <c r="U270" i="42"/>
  <c r="U30" i="42"/>
  <c r="U172" i="42"/>
  <c r="U40" i="42"/>
  <c r="U163" i="42"/>
  <c r="U253" i="42"/>
  <c r="U11" i="42"/>
  <c r="U126" i="42"/>
  <c r="U36" i="42"/>
  <c r="U19" i="42"/>
  <c r="U31" i="42"/>
  <c r="U37" i="42"/>
  <c r="U141" i="42"/>
  <c r="U206" i="42"/>
  <c r="U272" i="42"/>
  <c r="U46" i="42"/>
  <c r="U92" i="42"/>
  <c r="U88" i="42"/>
  <c r="U214" i="42"/>
  <c r="U133" i="42"/>
  <c r="N10" i="42"/>
  <c r="N12" i="42"/>
  <c r="U155" i="42"/>
  <c r="U132" i="42"/>
  <c r="U13" i="42"/>
  <c r="U136" i="42"/>
  <c r="U117" i="42"/>
  <c r="U84" i="42"/>
  <c r="U280" i="42"/>
  <c r="U176" i="42"/>
  <c r="U220" i="42"/>
  <c r="U212" i="42"/>
  <c r="U52" i="42"/>
  <c r="U271" i="42"/>
  <c r="U22" i="42"/>
  <c r="U201" i="42"/>
  <c r="N11" i="42"/>
  <c r="N7" i="42"/>
  <c r="U7" i="42"/>
  <c r="U168" i="42"/>
  <c r="U203" i="42"/>
  <c r="U53" i="42"/>
  <c r="U211" i="42"/>
  <c r="U75" i="42"/>
  <c r="U147" i="42"/>
  <c r="U167" i="42"/>
  <c r="U87" i="42"/>
  <c r="N15" i="42"/>
  <c r="U215" i="42"/>
  <c r="U250" i="42"/>
  <c r="U189" i="42"/>
  <c r="U152" i="42"/>
  <c r="U57" i="42"/>
  <c r="U156" i="42"/>
  <c r="N6" i="42"/>
  <c r="U222" i="42"/>
  <c r="U245" i="42"/>
  <c r="U151" i="42"/>
  <c r="U14" i="42"/>
  <c r="U224" i="42"/>
  <c r="U237" i="42"/>
  <c r="U244" i="42"/>
  <c r="U90" i="42"/>
  <c r="U3" i="42"/>
  <c r="U12" i="42"/>
  <c r="U273" i="42"/>
  <c r="U21" i="42"/>
  <c r="U177" i="42"/>
  <c r="U95" i="42"/>
  <c r="U284" i="42"/>
  <c r="U9" i="42"/>
  <c r="U70" i="42"/>
  <c r="U127" i="42"/>
  <c r="U233" i="42"/>
  <c r="U55" i="42"/>
  <c r="U191" i="42"/>
  <c r="U243" i="42"/>
  <c r="U282" i="42"/>
  <c r="U35" i="42"/>
  <c r="U260" i="42"/>
  <c r="U96" i="42"/>
  <c r="U115" i="42"/>
  <c r="U123" i="42"/>
  <c r="U246" i="42"/>
  <c r="U210" i="42"/>
  <c r="U238" i="42"/>
  <c r="U158" i="42"/>
  <c r="N14" i="42"/>
  <c r="U194" i="42"/>
  <c r="U114" i="42"/>
  <c r="U187" i="42"/>
  <c r="U119" i="42"/>
  <c r="U116" i="42"/>
  <c r="U48" i="42"/>
  <c r="U274" i="42"/>
  <c r="U242" i="42"/>
  <c r="U71" i="42"/>
  <c r="U58" i="42"/>
  <c r="U17" i="42"/>
  <c r="U249" i="42"/>
  <c r="U131" i="42"/>
  <c r="U170" i="42"/>
  <c r="U67" i="42"/>
  <c r="U223" i="42"/>
  <c r="U287" i="42"/>
  <c r="U171" i="42"/>
  <c r="U188" i="42"/>
  <c r="U109" i="42"/>
  <c r="U42" i="42"/>
  <c r="U99" i="42"/>
  <c r="U209" i="42"/>
  <c r="U150" i="42"/>
  <c r="U60" i="42"/>
  <c r="U102" i="42"/>
  <c r="U154" i="42"/>
  <c r="U111" i="42"/>
  <c r="U259" i="42"/>
  <c r="U265" i="42"/>
  <c r="U173" i="42"/>
  <c r="U113" i="42"/>
  <c r="U251" i="42"/>
  <c r="U227" i="42"/>
  <c r="U125" i="42"/>
  <c r="U23" i="42"/>
  <c r="U54" i="42"/>
  <c r="U62" i="42"/>
  <c r="U25" i="42"/>
  <c r="U68" i="42"/>
  <c r="U8" i="42"/>
  <c r="U104" i="42"/>
  <c r="U262" i="42"/>
  <c r="U139" i="42"/>
  <c r="U5" i="42"/>
  <c r="Y13" i="43" a="1"/>
  <c r="Y3" i="43" a="1"/>
  <c r="Y9" i="43" a="1"/>
  <c r="Y10" i="43"/>
  <c r="Y4" i="39"/>
  <c r="Y13" i="39"/>
  <c r="W13" i="39"/>
  <c r="N16" i="39" s="1"/>
  <c r="Q14" i="45"/>
  <c r="Y13" i="43"/>
  <c r="W13" i="43" s="1"/>
  <c r="Y3" i="52"/>
  <c r="Y4" i="52"/>
  <c r="Y5" i="52"/>
  <c r="Y9" i="43"/>
  <c r="Y10" i="52"/>
  <c r="Q20" i="45"/>
  <c r="Y9" i="39"/>
  <c r="Y10" i="39"/>
  <c r="Q21" i="45"/>
  <c r="Y13" i="52"/>
  <c r="W13" i="52" s="1"/>
  <c r="AH205" i="52" s="1"/>
  <c r="Y5" i="43"/>
  <c r="Y9" i="52"/>
  <c r="Q19" i="45"/>
  <c r="Y3" i="39"/>
  <c r="Q13" i="45"/>
  <c r="Y5" i="39"/>
  <c r="Q15" i="45"/>
  <c r="Y4" i="43"/>
  <c r="Q16" i="45"/>
  <c r="Q17" i="45"/>
  <c r="Y3" i="43"/>
  <c r="Q18" i="45"/>
  <c r="O6" i="42"/>
  <c r="O7" i="42"/>
  <c r="O12" i="42"/>
  <c r="O9" i="42"/>
  <c r="O14" i="42"/>
  <c r="O8" i="42"/>
  <c r="O5" i="42"/>
  <c r="O11" i="42"/>
  <c r="O13" i="42"/>
  <c r="O10" i="42"/>
  <c r="O3" i="42"/>
  <c r="AH113" i="39" l="1"/>
  <c r="AH69" i="39"/>
  <c r="AH111" i="39"/>
  <c r="AH3" i="39"/>
  <c r="AH4" i="39"/>
  <c r="AH83" i="39"/>
  <c r="AH64" i="43"/>
  <c r="AH38" i="43"/>
  <c r="AH64" i="52"/>
  <c r="AH130" i="52"/>
  <c r="AH57" i="52"/>
  <c r="AH202" i="52"/>
  <c r="AH81" i="52"/>
  <c r="AH67" i="52"/>
  <c r="AH166" i="52"/>
  <c r="AH125" i="39"/>
  <c r="AH51" i="39"/>
  <c r="AH53" i="52"/>
  <c r="AH134" i="52"/>
  <c r="AH11" i="52"/>
  <c r="AH46" i="52"/>
  <c r="AH17" i="52"/>
  <c r="AH184" i="52"/>
  <c r="AH108" i="52"/>
  <c r="AH104" i="52"/>
  <c r="AH78" i="52"/>
  <c r="AH77" i="52"/>
  <c r="AH119" i="52"/>
  <c r="AH252" i="52"/>
  <c r="AH48" i="52"/>
  <c r="AH85" i="52"/>
  <c r="AH187" i="52"/>
  <c r="AH141" i="52"/>
  <c r="AH148" i="52"/>
  <c r="AH186" i="52"/>
  <c r="AH69" i="52"/>
  <c r="AH231" i="52"/>
  <c r="AH151" i="52"/>
  <c r="AH192" i="52"/>
  <c r="AH126" i="52"/>
  <c r="AH114" i="52"/>
  <c r="AH142" i="52"/>
  <c r="AH113" i="52"/>
  <c r="AH16" i="52"/>
  <c r="AH15" i="52"/>
  <c r="AH241" i="52"/>
  <c r="AH165" i="52"/>
  <c r="AH103" i="52"/>
  <c r="AH58" i="52"/>
  <c r="AH206" i="52"/>
  <c r="AH155" i="52"/>
  <c r="AH225" i="52"/>
  <c r="AH101" i="52"/>
  <c r="AH211" i="52"/>
  <c r="AH14" i="52"/>
  <c r="AH245" i="52"/>
  <c r="AH80" i="52"/>
  <c r="AH28" i="52"/>
  <c r="AH6" i="52"/>
  <c r="AH26" i="52"/>
  <c r="N25" i="52"/>
  <c r="AH97" i="52"/>
  <c r="AH27" i="52"/>
  <c r="AH226" i="52"/>
  <c r="AH96" i="52"/>
  <c r="AH127" i="52"/>
  <c r="AH213" i="52"/>
  <c r="AH112" i="52"/>
  <c r="AH221" i="52"/>
  <c r="AH31" i="52"/>
  <c r="AH156" i="52"/>
  <c r="AH75" i="52"/>
  <c r="AH199" i="52"/>
  <c r="AH139" i="52"/>
  <c r="AH25" i="52"/>
  <c r="AH94" i="52"/>
  <c r="AH194" i="52"/>
  <c r="AH83" i="52"/>
  <c r="AH115" i="52"/>
  <c r="AH197" i="52"/>
  <c r="AH100" i="52"/>
  <c r="AH183" i="52"/>
  <c r="AH207" i="52"/>
  <c r="AH124" i="52"/>
  <c r="AH21" i="52"/>
  <c r="AH123" i="52"/>
  <c r="AH54" i="52"/>
  <c r="AH208" i="52"/>
  <c r="AH189" i="52"/>
  <c r="AH76" i="52"/>
  <c r="AH41" i="52"/>
  <c r="AH163" i="52"/>
  <c r="AH160" i="52"/>
  <c r="AH147" i="52"/>
  <c r="AH247" i="52"/>
  <c r="AH66" i="52"/>
  <c r="AH234" i="52"/>
  <c r="AH238" i="52"/>
  <c r="AH229" i="52"/>
  <c r="AH159" i="52"/>
  <c r="AH121" i="52"/>
  <c r="AH110" i="52"/>
  <c r="AH240" i="52"/>
  <c r="AH98" i="52"/>
  <c r="AH214" i="52"/>
  <c r="AH71" i="52"/>
  <c r="AH105" i="52"/>
  <c r="AH129" i="52"/>
  <c r="AH72" i="52"/>
  <c r="AH87" i="52"/>
  <c r="AH73" i="52"/>
  <c r="AH51" i="52"/>
  <c r="AH106" i="52"/>
  <c r="AH144" i="52"/>
  <c r="AH107" i="52"/>
  <c r="AH220" i="52"/>
  <c r="AH243" i="52"/>
  <c r="AH52" i="52"/>
  <c r="AH61" i="52"/>
  <c r="AH35" i="52"/>
  <c r="AH218" i="52"/>
  <c r="AH92" i="39"/>
  <c r="AH27" i="39"/>
  <c r="W9" i="39" a="1"/>
  <c r="AH22" i="43"/>
  <c r="AH31" i="43"/>
  <c r="AH5" i="43"/>
  <c r="AH30" i="43"/>
  <c r="AH63" i="43"/>
  <c r="AH21" i="43"/>
  <c r="AH14" i="43"/>
  <c r="AH109" i="39"/>
  <c r="AH41" i="39"/>
  <c r="AH95" i="39"/>
  <c r="AH58" i="39"/>
  <c r="AH116" i="39"/>
  <c r="AH84" i="39"/>
  <c r="AH55" i="39"/>
  <c r="AH127" i="39"/>
  <c r="AH88" i="39"/>
  <c r="AH107" i="39"/>
  <c r="AH72" i="39"/>
  <c r="AH124" i="39"/>
  <c r="AH104" i="39"/>
  <c r="AH56" i="39"/>
  <c r="AH78" i="39"/>
  <c r="AH26" i="39"/>
  <c r="AH20" i="39"/>
  <c r="N16" i="43"/>
  <c r="AH60" i="43"/>
  <c r="AH55" i="43"/>
  <c r="AH59" i="43"/>
  <c r="AH31" i="39"/>
  <c r="AH25" i="39"/>
  <c r="AH49" i="52"/>
  <c r="AH8" i="52"/>
  <c r="AH109" i="52"/>
  <c r="AH172" i="52"/>
  <c r="AH203" i="52"/>
  <c r="AH210" i="52"/>
  <c r="AH22" i="52"/>
  <c r="AH79" i="52"/>
  <c r="AH138" i="52"/>
  <c r="AH237" i="52"/>
  <c r="AH173" i="52"/>
  <c r="AH181" i="52"/>
  <c r="AH132" i="52"/>
  <c r="AH43" i="52"/>
  <c r="AH12" i="52"/>
  <c r="AH19" i="52"/>
  <c r="AH146" i="52"/>
  <c r="AH7" i="52"/>
  <c r="AH246" i="52"/>
  <c r="AH37" i="52"/>
  <c r="AH198" i="52"/>
  <c r="AH9" i="52"/>
  <c r="AH3" i="52"/>
  <c r="AH233" i="52"/>
  <c r="AH65" i="52"/>
  <c r="AH136" i="52"/>
  <c r="AH168" i="52"/>
  <c r="AH50" i="52"/>
  <c r="AH182" i="52"/>
  <c r="AH158" i="52"/>
  <c r="AH190" i="52"/>
  <c r="AH135" i="52"/>
  <c r="AH209" i="52"/>
  <c r="AH251" i="52"/>
  <c r="AH38" i="52"/>
  <c r="AH36" i="52"/>
  <c r="AH102" i="52"/>
  <c r="AH249" i="52"/>
  <c r="AH154" i="52"/>
  <c r="AH84" i="52"/>
  <c r="AH201" i="52"/>
  <c r="AH174" i="52"/>
  <c r="AH232" i="52"/>
  <c r="AH111" i="52"/>
  <c r="AH140" i="52"/>
  <c r="AH193" i="52"/>
  <c r="AH33" i="52"/>
  <c r="AH92" i="52"/>
  <c r="AH178" i="52"/>
  <c r="AH212" i="52"/>
  <c r="AH253" i="52"/>
  <c r="AH200" i="52"/>
  <c r="AH128" i="52"/>
  <c r="AH188" i="52"/>
  <c r="AH16" i="39"/>
  <c r="AH53" i="39"/>
  <c r="AH93" i="39"/>
  <c r="N26" i="52"/>
  <c r="AH88" i="52"/>
  <c r="AH120" i="52"/>
  <c r="AH93" i="52"/>
  <c r="AH91" i="52"/>
  <c r="AH34" i="52"/>
  <c r="AH122" i="52"/>
  <c r="AH244" i="52"/>
  <c r="AH131" i="52"/>
  <c r="AH47" i="43"/>
  <c r="AH216" i="52"/>
  <c r="AH23" i="52"/>
  <c r="AH118" i="52"/>
  <c r="AH63" i="52"/>
  <c r="AH215" i="52"/>
  <c r="AH24" i="52"/>
  <c r="AH125" i="52"/>
  <c r="AH18" i="52"/>
  <c r="AH55" i="52"/>
  <c r="AH179" i="52"/>
  <c r="AH46" i="39"/>
  <c r="AH85" i="39"/>
  <c r="AH14" i="39"/>
  <c r="AH32" i="39"/>
  <c r="AH64" i="39"/>
  <c r="AH143" i="52"/>
  <c r="AH223" i="52"/>
  <c r="AH5" i="52"/>
  <c r="AH167" i="52"/>
  <c r="AH224" i="52"/>
  <c r="AH29" i="52"/>
  <c r="AH10" i="52"/>
  <c r="AH99" i="52"/>
  <c r="AH52" i="43"/>
  <c r="AH133" i="52"/>
  <c r="AH170" i="52"/>
  <c r="AH185" i="52"/>
  <c r="AH228" i="52"/>
  <c r="AH42" i="52"/>
  <c r="AH145" i="52"/>
  <c r="AH175" i="52"/>
  <c r="AH180" i="52"/>
  <c r="AH10" i="39"/>
  <c r="AH106" i="39"/>
  <c r="AH5" i="39"/>
  <c r="AH49" i="39"/>
  <c r="AH66" i="39"/>
  <c r="AH39" i="43"/>
  <c r="AH46" i="43"/>
  <c r="AH42" i="43"/>
  <c r="AH45" i="43"/>
  <c r="AH48" i="43"/>
  <c r="AH24" i="43"/>
  <c r="AH27" i="43"/>
  <c r="AH13" i="43"/>
  <c r="AH57" i="43"/>
  <c r="AH58" i="43"/>
  <c r="AH56" i="43"/>
  <c r="AH3" i="43"/>
  <c r="AH51" i="43"/>
  <c r="AH17" i="43"/>
  <c r="AH53" i="43"/>
  <c r="AH50" i="43"/>
  <c r="AH34" i="43"/>
  <c r="AH36" i="43"/>
  <c r="AH23" i="43"/>
  <c r="AH35" i="43"/>
  <c r="AH8" i="43"/>
  <c r="AH16" i="43"/>
  <c r="AH19" i="43"/>
  <c r="AH11" i="43"/>
  <c r="AH32" i="43"/>
  <c r="AH7" i="43"/>
  <c r="AH41" i="43"/>
  <c r="AH4" i="43"/>
  <c r="AH10" i="43"/>
  <c r="AH6" i="43"/>
  <c r="AH26" i="43"/>
  <c r="AH40" i="43"/>
  <c r="AH28" i="43"/>
  <c r="AH61" i="43"/>
  <c r="AH33" i="43"/>
  <c r="AH23" i="39"/>
  <c r="AH112" i="39"/>
  <c r="AH60" i="39"/>
  <c r="AH45" i="39"/>
  <c r="AH33" i="39"/>
  <c r="AH18" i="39"/>
  <c r="AH90" i="39"/>
  <c r="AH123" i="39"/>
  <c r="AH48" i="39"/>
  <c r="AH35" i="39"/>
  <c r="AH128" i="39"/>
  <c r="AH117" i="39"/>
  <c r="AH81" i="39"/>
  <c r="AH80" i="39"/>
  <c r="AH22" i="39"/>
  <c r="AH98" i="39"/>
  <c r="AH108" i="39"/>
  <c r="AH129" i="39"/>
  <c r="AH96" i="39"/>
  <c r="AH97" i="39"/>
  <c r="AH110" i="39"/>
  <c r="AH44" i="39"/>
  <c r="AH126" i="39"/>
  <c r="AH79" i="39"/>
  <c r="AH68" i="39"/>
  <c r="AH120" i="39"/>
  <c r="AH63" i="39"/>
  <c r="AH101" i="39"/>
  <c r="AH17" i="39"/>
  <c r="AH6" i="39"/>
  <c r="AH19" i="39"/>
  <c r="AH8" i="39"/>
  <c r="AH121" i="39"/>
  <c r="AH52" i="39"/>
  <c r="AH86" i="39"/>
  <c r="AH102" i="39"/>
  <c r="AH114" i="39"/>
  <c r="AH42" i="39"/>
  <c r="AH50" i="39"/>
  <c r="AH118" i="39"/>
  <c r="AH28" i="39"/>
  <c r="AH37" i="39"/>
  <c r="AH15" i="39"/>
  <c r="AH115" i="39"/>
  <c r="AH99" i="39"/>
  <c r="AH82" i="39"/>
  <c r="AH122" i="39"/>
  <c r="AH39" i="39"/>
  <c r="AH71" i="39"/>
  <c r="AH57" i="39"/>
  <c r="AH100" i="39"/>
  <c r="AH65" i="39"/>
  <c r="AH30" i="39"/>
  <c r="AH131" i="39"/>
  <c r="AH62" i="39"/>
  <c r="N19" i="39"/>
  <c r="AH87" i="39"/>
  <c r="AH94" i="39"/>
  <c r="AH9" i="39"/>
  <c r="AH24" i="39"/>
  <c r="AH11" i="39"/>
  <c r="AH38" i="39"/>
  <c r="AH20" i="43"/>
  <c r="AH15" i="43"/>
  <c r="AH44" i="43"/>
  <c r="AH54" i="43"/>
  <c r="AH49" i="43"/>
  <c r="AH25" i="43"/>
  <c r="AH40" i="39"/>
  <c r="AH12" i="39"/>
  <c r="AH47" i="39"/>
  <c r="AH76" i="39"/>
  <c r="AH75" i="39"/>
  <c r="AH29" i="39"/>
  <c r="AH7" i="39"/>
  <c r="AH77" i="39"/>
  <c r="AH65" i="43"/>
  <c r="AH62" i="43"/>
  <c r="AH12" i="43"/>
  <c r="AH18" i="43"/>
  <c r="AH21" i="39"/>
  <c r="AH132" i="39"/>
  <c r="AH74" i="39"/>
  <c r="AH73" i="39"/>
  <c r="AH43" i="39"/>
  <c r="AH61" i="39"/>
  <c r="AH70" i="39"/>
  <c r="AH105" i="39"/>
  <c r="W3" i="52" a="1"/>
  <c r="AH34" i="39"/>
  <c r="AH130" i="39"/>
  <c r="N21" i="43"/>
  <c r="AH37" i="43"/>
  <c r="AH29" i="43"/>
  <c r="AH9" i="43"/>
  <c r="AH43" i="43"/>
  <c r="AH103" i="39"/>
  <c r="AH59" i="39"/>
  <c r="AH67" i="39"/>
  <c r="AH13" i="39"/>
  <c r="AH91" i="39"/>
  <c r="AH54" i="39"/>
  <c r="AH36" i="39"/>
  <c r="AH119" i="39"/>
  <c r="AH89" i="39"/>
  <c r="AH219" i="52"/>
  <c r="AH217" i="52"/>
  <c r="AH153" i="52"/>
  <c r="AH230" i="52"/>
  <c r="AH171" i="52"/>
  <c r="AH68" i="52"/>
  <c r="AH82" i="52"/>
  <c r="AH39" i="52"/>
  <c r="AH177" i="52"/>
  <c r="AH59" i="52"/>
  <c r="AH157" i="52"/>
  <c r="AH95" i="52"/>
  <c r="AH176" i="52"/>
  <c r="AH235" i="52"/>
  <c r="AH47" i="52"/>
  <c r="AH89" i="52"/>
  <c r="AH44" i="52"/>
  <c r="AH70" i="52"/>
  <c r="AH169" i="52"/>
  <c r="AH40" i="52"/>
  <c r="AH227" i="52"/>
  <c r="AH204" i="52"/>
  <c r="AH56" i="52"/>
  <c r="AH196" i="52"/>
  <c r="AH137" i="52"/>
  <c r="AH239" i="52"/>
  <c r="AH250" i="52"/>
  <c r="AH86" i="52"/>
  <c r="AH162" i="52"/>
  <c r="AH191" i="52"/>
  <c r="N22" i="52"/>
  <c r="AH32" i="52"/>
  <c r="AH45" i="52"/>
  <c r="AH222" i="52"/>
  <c r="AH62" i="52"/>
  <c r="AH150" i="52"/>
  <c r="AH4" i="52"/>
  <c r="AH30" i="52"/>
  <c r="AH90" i="52"/>
  <c r="AH149" i="52"/>
  <c r="AH164" i="52"/>
  <c r="AH13" i="52"/>
  <c r="AH248" i="52"/>
  <c r="AH20" i="52"/>
  <c r="AH242" i="52"/>
  <c r="AH236" i="52"/>
  <c r="AH116" i="52"/>
  <c r="AH161" i="52"/>
  <c r="AH74" i="52"/>
  <c r="AH60" i="52"/>
  <c r="AH117" i="52"/>
  <c r="AH152" i="52"/>
  <c r="AH195" i="52"/>
  <c r="N24" i="39"/>
  <c r="N19" i="43"/>
  <c r="W10" i="39" l="1"/>
  <c r="W9" i="39"/>
  <c r="W4" i="52"/>
  <c r="W3" i="52"/>
  <c r="W5" i="52"/>
  <c r="N17" i="39"/>
  <c r="N18" i="52"/>
  <c r="N28" i="52"/>
  <c r="N18" i="39"/>
  <c r="N23" i="52"/>
  <c r="N21" i="52"/>
  <c r="N15" i="52"/>
  <c r="N15" i="43"/>
  <c r="O4" i="42"/>
  <c r="W9" i="43" a="1"/>
  <c r="W9" i="43" s="1"/>
  <c r="N15" i="39"/>
  <c r="N23" i="39"/>
  <c r="N27" i="52"/>
  <c r="P21" i="52" l="1"/>
  <c r="O21" i="39"/>
  <c r="O18" i="39"/>
  <c r="O16" i="39"/>
  <c r="W10" i="43"/>
  <c r="AI64" i="43" s="1"/>
  <c r="AI38" i="39"/>
  <c r="O23" i="39"/>
  <c r="O15" i="39"/>
  <c r="AI28" i="39"/>
  <c r="AI93" i="39"/>
  <c r="AI25" i="39"/>
  <c r="AI112" i="39"/>
  <c r="AI48" i="39"/>
  <c r="AI97" i="39"/>
  <c r="AI62" i="39"/>
  <c r="AI52" i="39"/>
  <c r="AI51" i="39"/>
  <c r="AI72" i="39"/>
  <c r="AI108" i="39"/>
  <c r="AI104" i="39"/>
  <c r="AI26" i="39"/>
  <c r="AI6" i="39"/>
  <c r="AI27" i="39"/>
  <c r="AI43" i="39"/>
  <c r="AI120" i="39"/>
  <c r="AI42" i="39"/>
  <c r="AI89" i="39"/>
  <c r="AI32" i="39"/>
  <c r="AI30" i="39"/>
  <c r="AI35" i="39"/>
  <c r="AI127" i="39"/>
  <c r="AI114" i="39"/>
  <c r="AI53" i="39"/>
  <c r="AI115" i="39"/>
  <c r="AI117" i="39"/>
  <c r="AI13" i="39"/>
  <c r="AI101" i="39"/>
  <c r="O17" i="39"/>
  <c r="AI121" i="39"/>
  <c r="AI122" i="39"/>
  <c r="AI56" i="39"/>
  <c r="AI14" i="39"/>
  <c r="AI125" i="39"/>
  <c r="AI126" i="39"/>
  <c r="AI106" i="39"/>
  <c r="AI40" i="39"/>
  <c r="AI88" i="39"/>
  <c r="AI92" i="39"/>
  <c r="AI76" i="39"/>
  <c r="AI39" i="39"/>
  <c r="AI113" i="39"/>
  <c r="AI50" i="39"/>
  <c r="AI98" i="39"/>
  <c r="AI22" i="39"/>
  <c r="AI66" i="39"/>
  <c r="AI100" i="39"/>
  <c r="AI4" i="39"/>
  <c r="AI37" i="39"/>
  <c r="AI109" i="39"/>
  <c r="AI24" i="39"/>
  <c r="AI94" i="39"/>
  <c r="AI58" i="39"/>
  <c r="AI105" i="39"/>
  <c r="AI36" i="39"/>
  <c r="AI91" i="39"/>
  <c r="AI123" i="39"/>
  <c r="AI15" i="39"/>
  <c r="AI124" i="39"/>
  <c r="AI47" i="39"/>
  <c r="AI34" i="39"/>
  <c r="AI65" i="39"/>
  <c r="AI119" i="39"/>
  <c r="AI8" i="39"/>
  <c r="AI49" i="39"/>
  <c r="AI96" i="39"/>
  <c r="AI10" i="39"/>
  <c r="AI29" i="39"/>
  <c r="AI57" i="39"/>
  <c r="AI74" i="39"/>
  <c r="AI116" i="39"/>
  <c r="AI17" i="39"/>
  <c r="AI41" i="39"/>
  <c r="AI59" i="39"/>
  <c r="AI46" i="39"/>
  <c r="AI5" i="39"/>
  <c r="AI131" i="39"/>
  <c r="AI23" i="39"/>
  <c r="AI85" i="39"/>
  <c r="AI81" i="39"/>
  <c r="AI61" i="39"/>
  <c r="AI54" i="39"/>
  <c r="AI71" i="39"/>
  <c r="AI73" i="39"/>
  <c r="AI75" i="39"/>
  <c r="AI102" i="39"/>
  <c r="AI63" i="39"/>
  <c r="AI103" i="39"/>
  <c r="AI20" i="39"/>
  <c r="AI128" i="39"/>
  <c r="AI107" i="39"/>
  <c r="AI132" i="39"/>
  <c r="AI7" i="39"/>
  <c r="AI79" i="39"/>
  <c r="AI3" i="39"/>
  <c r="AI77" i="39"/>
  <c r="AI82" i="39"/>
  <c r="AI78" i="39"/>
  <c r="AI18" i="39"/>
  <c r="AI12" i="39"/>
  <c r="AI84" i="39"/>
  <c r="AI33" i="39"/>
  <c r="AI83" i="39"/>
  <c r="AI44" i="39"/>
  <c r="AI130" i="39"/>
  <c r="AI68" i="39"/>
  <c r="AI110" i="39"/>
  <c r="AI80" i="39"/>
  <c r="AI9" i="39"/>
  <c r="AI86" i="39"/>
  <c r="AI87" i="39"/>
  <c r="AI111" i="39"/>
  <c r="AI19" i="39"/>
  <c r="AI45" i="39"/>
  <c r="AI16" i="39"/>
  <c r="AI129" i="39"/>
  <c r="AI70" i="39"/>
  <c r="AI55" i="39"/>
  <c r="AI64" i="39"/>
  <c r="AI99" i="39"/>
  <c r="AI95" i="39"/>
  <c r="AI60" i="39"/>
  <c r="AI90" i="39"/>
  <c r="AI118" i="39"/>
  <c r="AI69" i="39"/>
  <c r="AI11" i="39"/>
  <c r="AI21" i="39"/>
  <c r="AI31" i="39"/>
  <c r="AI67" i="39"/>
  <c r="AJ186" i="52"/>
  <c r="AJ182" i="52"/>
  <c r="AJ5" i="52"/>
  <c r="AJ154" i="52"/>
  <c r="AJ189" i="52"/>
  <c r="AJ101" i="52"/>
  <c r="AJ61" i="52"/>
  <c r="AJ156" i="52"/>
  <c r="AJ142" i="52"/>
  <c r="AJ180" i="52"/>
  <c r="AJ157" i="52"/>
  <c r="AJ59" i="52"/>
  <c r="AJ49" i="52"/>
  <c r="AJ64" i="52"/>
  <c r="AJ20" i="52"/>
  <c r="AJ183" i="52"/>
  <c r="AJ112" i="52"/>
  <c r="AJ207" i="52"/>
  <c r="AJ39" i="52"/>
  <c r="AJ146" i="52"/>
  <c r="AJ66" i="52"/>
  <c r="AJ135" i="52"/>
  <c r="AJ7" i="52"/>
  <c r="AJ191" i="52"/>
  <c r="AJ38" i="52"/>
  <c r="AJ130" i="52"/>
  <c r="AJ152" i="52"/>
  <c r="AJ226" i="52"/>
  <c r="AJ131" i="52"/>
  <c r="AJ252" i="52"/>
  <c r="AJ225" i="52"/>
  <c r="AJ51" i="52"/>
  <c r="AJ36" i="52"/>
  <c r="AJ35" i="52"/>
  <c r="AJ145" i="52"/>
  <c r="AJ222" i="52"/>
  <c r="AJ84" i="52"/>
  <c r="AJ247" i="52"/>
  <c r="AJ75" i="52"/>
  <c r="AJ89" i="52"/>
  <c r="AJ250" i="52"/>
  <c r="AJ162" i="52"/>
  <c r="AJ179" i="52"/>
  <c r="AJ73" i="52"/>
  <c r="AJ102" i="52"/>
  <c r="AJ108" i="52"/>
  <c r="AJ166" i="52"/>
  <c r="AJ235" i="52"/>
  <c r="AJ25" i="52"/>
  <c r="AJ23" i="52"/>
  <c r="AJ144" i="52"/>
  <c r="AJ248" i="52"/>
  <c r="AJ232" i="52"/>
  <c r="AJ236" i="52"/>
  <c r="AJ105" i="52"/>
  <c r="AJ63" i="52"/>
  <c r="AJ21" i="52"/>
  <c r="AJ137" i="52"/>
  <c r="AJ187" i="52"/>
  <c r="AJ169" i="52"/>
  <c r="AJ240" i="52"/>
  <c r="AJ151" i="52"/>
  <c r="AJ88" i="52"/>
  <c r="AJ176" i="52"/>
  <c r="AJ65" i="52"/>
  <c r="AJ168" i="52"/>
  <c r="AJ139" i="52"/>
  <c r="AJ208" i="52"/>
  <c r="AJ209" i="52"/>
  <c r="AJ245" i="52"/>
  <c r="AJ125" i="52"/>
  <c r="P20" i="52"/>
  <c r="AJ121" i="52"/>
  <c r="AJ47" i="52"/>
  <c r="AJ74" i="52"/>
  <c r="AJ221" i="52"/>
  <c r="AJ57" i="52"/>
  <c r="AJ109" i="52"/>
  <c r="AJ91" i="52"/>
  <c r="AJ214" i="52"/>
  <c r="AJ190" i="52"/>
  <c r="AJ253" i="52"/>
  <c r="AJ206" i="52"/>
  <c r="AJ79" i="52"/>
  <c r="AJ96" i="52"/>
  <c r="AJ9" i="52"/>
  <c r="AJ71" i="52"/>
  <c r="AJ215" i="52"/>
  <c r="AJ175" i="52"/>
  <c r="AJ69" i="52"/>
  <c r="AJ100" i="52"/>
  <c r="AJ233" i="52"/>
  <c r="AJ238" i="52"/>
  <c r="AJ58" i="52"/>
  <c r="AJ216" i="52"/>
  <c r="AJ212" i="52"/>
  <c r="AJ249" i="52"/>
  <c r="AJ242" i="52"/>
  <c r="AJ111" i="52"/>
  <c r="AJ15" i="52"/>
  <c r="AJ172" i="52"/>
  <c r="AJ12" i="52"/>
  <c r="AJ147" i="52"/>
  <c r="AJ228" i="52"/>
  <c r="AJ48" i="52"/>
  <c r="AJ86" i="52"/>
  <c r="AJ17" i="52"/>
  <c r="AJ83" i="52"/>
  <c r="AJ54" i="52"/>
  <c r="AJ229" i="52"/>
  <c r="AJ94" i="52"/>
  <c r="AJ200" i="52"/>
  <c r="AJ218" i="52"/>
  <c r="AJ126" i="52"/>
  <c r="AJ107" i="52"/>
  <c r="AJ124" i="52"/>
  <c r="AJ19" i="52"/>
  <c r="AJ237" i="52"/>
  <c r="AJ185" i="52"/>
  <c r="AJ31" i="52"/>
  <c r="AJ46" i="52"/>
  <c r="AJ26" i="52"/>
  <c r="AJ141" i="52"/>
  <c r="AJ99" i="52"/>
  <c r="AJ68" i="52"/>
  <c r="AJ53" i="52"/>
  <c r="AJ246" i="52"/>
  <c r="AJ43" i="52"/>
  <c r="AJ3" i="52"/>
  <c r="AJ192" i="52"/>
  <c r="AJ136" i="52"/>
  <c r="AJ120" i="52"/>
  <c r="AJ129" i="52"/>
  <c r="AJ251" i="52"/>
  <c r="AJ110" i="52"/>
  <c r="AJ195" i="52"/>
  <c r="AJ22" i="52"/>
  <c r="AJ241" i="52"/>
  <c r="AJ160" i="52"/>
  <c r="AJ41" i="52"/>
  <c r="AJ67" i="52"/>
  <c r="AJ128" i="52"/>
  <c r="AJ173" i="52"/>
  <c r="AJ211" i="52"/>
  <c r="AJ198" i="52"/>
  <c r="AJ40" i="52"/>
  <c r="AJ114" i="52"/>
  <c r="AJ87" i="52"/>
  <c r="AJ55" i="52"/>
  <c r="AJ202" i="52"/>
  <c r="AJ16" i="52"/>
  <c r="AJ148" i="52"/>
  <c r="AJ171" i="52"/>
  <c r="AJ116" i="52"/>
  <c r="AJ72" i="52"/>
  <c r="AJ143" i="52"/>
  <c r="AJ210" i="52"/>
  <c r="AJ42" i="52"/>
  <c r="AJ149" i="52"/>
  <c r="AJ123" i="52"/>
  <c r="AJ80" i="52"/>
  <c r="P18" i="52"/>
  <c r="AJ231" i="52"/>
  <c r="AJ118" i="52"/>
  <c r="AJ106" i="52"/>
  <c r="AJ10" i="52"/>
  <c r="AJ133" i="52"/>
  <c r="AJ60" i="52"/>
  <c r="AJ177" i="52"/>
  <c r="AJ29" i="52"/>
  <c r="AJ27" i="52"/>
  <c r="AJ8" i="52"/>
  <c r="AJ50" i="52"/>
  <c r="AJ13" i="52"/>
  <c r="AJ161" i="52"/>
  <c r="AJ28" i="52"/>
  <c r="AJ153" i="52"/>
  <c r="AJ159" i="52"/>
  <c r="AJ37" i="52"/>
  <c r="AJ4" i="52"/>
  <c r="AJ150" i="52"/>
  <c r="AJ113" i="52"/>
  <c r="AJ181" i="52"/>
  <c r="AJ164" i="52"/>
  <c r="AJ134" i="52"/>
  <c r="AJ33" i="52"/>
  <c r="AJ32" i="52"/>
  <c r="AJ165" i="52"/>
  <c r="AJ239" i="52"/>
  <c r="AJ227" i="52"/>
  <c r="AJ174" i="52"/>
  <c r="AJ62" i="52"/>
  <c r="AJ213" i="52"/>
  <c r="AJ201" i="52"/>
  <c r="AJ122" i="52"/>
  <c r="AJ90" i="52"/>
  <c r="AJ140" i="52"/>
  <c r="AJ6" i="52"/>
  <c r="AJ95" i="52"/>
  <c r="AJ203" i="52"/>
  <c r="AJ197" i="52"/>
  <c r="AJ138" i="52"/>
  <c r="AJ52" i="52"/>
  <c r="AJ196" i="52"/>
  <c r="AJ127" i="52"/>
  <c r="AJ44" i="52"/>
  <c r="AJ115" i="52"/>
  <c r="AJ155" i="52"/>
  <c r="AJ98" i="52"/>
  <c r="AJ34" i="52"/>
  <c r="AJ167" i="52"/>
  <c r="AJ193" i="52"/>
  <c r="AJ30" i="52"/>
  <c r="AJ45" i="52"/>
  <c r="AJ188" i="52"/>
  <c r="AJ76" i="52"/>
  <c r="AJ220" i="52"/>
  <c r="AJ78" i="52"/>
  <c r="AJ204" i="52"/>
  <c r="AJ18" i="52"/>
  <c r="AJ223" i="52"/>
  <c r="AJ93" i="52"/>
  <c r="P24" i="52"/>
  <c r="AJ85" i="52"/>
  <c r="AJ163" i="52"/>
  <c r="AJ70" i="52"/>
  <c r="AJ97" i="52"/>
  <c r="AJ81" i="52"/>
  <c r="AJ217" i="52"/>
  <c r="AJ132" i="52"/>
  <c r="AJ194" i="52"/>
  <c r="AJ56" i="52"/>
  <c r="AJ205" i="52"/>
  <c r="AJ103" i="52"/>
  <c r="AJ24" i="52"/>
  <c r="AJ244" i="52"/>
  <c r="AJ199" i="52"/>
  <c r="AJ219" i="52"/>
  <c r="AJ117" i="52"/>
  <c r="AJ104" i="52"/>
  <c r="AJ77" i="52"/>
  <c r="AJ234" i="52"/>
  <c r="AJ170" i="52"/>
  <c r="AJ178" i="52"/>
  <c r="AJ92" i="52"/>
  <c r="AJ230" i="52"/>
  <c r="AJ11" i="52"/>
  <c r="AJ158" i="52"/>
  <c r="AJ243" i="52"/>
  <c r="AJ82" i="52"/>
  <c r="AJ119" i="52"/>
  <c r="AJ14" i="52"/>
  <c r="AJ224" i="52"/>
  <c r="AJ184" i="52"/>
  <c r="P22" i="52"/>
  <c r="P26" i="52"/>
  <c r="P23" i="52"/>
  <c r="P28" i="52"/>
  <c r="P15" i="52"/>
  <c r="N21" i="39"/>
  <c r="W9" i="52" a="1"/>
  <c r="W10" i="52" s="1"/>
  <c r="AI11" i="43" l="1"/>
  <c r="O19" i="43"/>
  <c r="AI57" i="43"/>
  <c r="AI52" i="43"/>
  <c r="AI41" i="43"/>
  <c r="AI49" i="43"/>
  <c r="AI18" i="43"/>
  <c r="AI16" i="43"/>
  <c r="AI13" i="43"/>
  <c r="AI8" i="43"/>
  <c r="AI59" i="43"/>
  <c r="AI12" i="43"/>
  <c r="AI35" i="43"/>
  <c r="AI3" i="43"/>
  <c r="O16" i="43"/>
  <c r="AI50" i="43"/>
  <c r="AI56" i="43"/>
  <c r="AI54" i="43"/>
  <c r="AI51" i="43"/>
  <c r="AI55" i="43"/>
  <c r="AI60" i="43"/>
  <c r="AI39" i="43"/>
  <c r="AI4" i="43"/>
  <c r="AI27" i="43"/>
  <c r="AI38" i="43"/>
  <c r="AI61" i="43"/>
  <c r="AI63" i="43"/>
  <c r="AI47" i="43"/>
  <c r="AI45" i="43"/>
  <c r="AI62" i="43"/>
  <c r="O18" i="43"/>
  <c r="AI23" i="43"/>
  <c r="AI19" i="43"/>
  <c r="AI48" i="43"/>
  <c r="AI26" i="43"/>
  <c r="AI44" i="43"/>
  <c r="AI32" i="43"/>
  <c r="AI36" i="43"/>
  <c r="AI30" i="43"/>
  <c r="AI43" i="43"/>
  <c r="AI25" i="43"/>
  <c r="AI10" i="43"/>
  <c r="AI20" i="43"/>
  <c r="AI37" i="43"/>
  <c r="AI17" i="43"/>
  <c r="AI28" i="43"/>
  <c r="AI15" i="43"/>
  <c r="AI29" i="43"/>
  <c r="AI6" i="43"/>
  <c r="AI58" i="43"/>
  <c r="AI14" i="43"/>
  <c r="AI34" i="43"/>
  <c r="AI7" i="43"/>
  <c r="AI42" i="43"/>
  <c r="AI9" i="43"/>
  <c r="AI22" i="43"/>
  <c r="AI53" i="43"/>
  <c r="AI65" i="43"/>
  <c r="O15" i="43"/>
  <c r="AI40" i="43"/>
  <c r="AI5" i="43"/>
  <c r="AI31" i="43"/>
  <c r="AI21" i="43"/>
  <c r="AI24" i="43"/>
  <c r="AI46" i="43"/>
  <c r="AI33" i="43"/>
  <c r="W9" i="52"/>
  <c r="O27" i="52" s="1"/>
  <c r="C46" i="52" s="1"/>
  <c r="H37" i="33" s="1"/>
  <c r="L37" i="33" s="1"/>
  <c r="M37" i="33"/>
  <c r="O16" i="52" l="1"/>
  <c r="C35" i="52" s="1"/>
  <c r="H26" i="33" s="1"/>
  <c r="L26" i="33" s="1"/>
  <c r="O21" i="52"/>
  <c r="C40" i="52" s="1"/>
  <c r="H31" i="33" s="1"/>
  <c r="L31" i="33" s="1"/>
  <c r="M26" i="33"/>
  <c r="M31" i="33"/>
  <c r="O19" i="52"/>
  <c r="C38" i="52" s="1"/>
  <c r="H29" i="33" s="1"/>
  <c r="L29" i="33" s="1"/>
  <c r="M29" i="33"/>
  <c r="O28" i="52"/>
  <c r="C47" i="52" s="1"/>
  <c r="H38" i="33" s="1"/>
  <c r="L38" i="33" s="1"/>
  <c r="M38" i="33"/>
  <c r="O15" i="52"/>
  <c r="C34" i="52" s="1"/>
  <c r="H25" i="33" s="1"/>
  <c r="L25" i="33" s="1"/>
  <c r="M25" i="33"/>
  <c r="O23" i="52"/>
  <c r="C42" i="52" s="1"/>
  <c r="H33" i="33" s="1"/>
  <c r="L33" i="33" s="1"/>
  <c r="M33" i="33"/>
  <c r="O26" i="52"/>
  <c r="C45" i="52" s="1"/>
  <c r="H36" i="33" s="1"/>
  <c r="L36" i="33" s="1"/>
  <c r="M36" i="33"/>
  <c r="O22" i="52"/>
  <c r="C41" i="52" s="1"/>
  <c r="H32" i="33" s="1"/>
  <c r="L32" i="33" s="1"/>
  <c r="M32" i="33"/>
  <c r="O20" i="52"/>
  <c r="C39" i="52" s="1"/>
  <c r="H30" i="33" s="1"/>
  <c r="L30" i="33" s="1"/>
  <c r="M30" i="33"/>
  <c r="O18" i="52"/>
  <c r="C37" i="52" s="1"/>
  <c r="H28" i="33" s="1"/>
  <c r="L28" i="33" s="1"/>
  <c r="M28" i="33"/>
  <c r="O24" i="52"/>
  <c r="C43" i="52" s="1"/>
  <c r="H34" i="33" s="1"/>
  <c r="L34" i="33" s="1"/>
  <c r="M34" i="33"/>
  <c r="O17" i="52"/>
  <c r="C36" i="52" s="1"/>
  <c r="H27" i="33" s="1"/>
  <c r="L27" i="33" s="1"/>
  <c r="M27" i="33"/>
  <c r="O25" i="52"/>
  <c r="C44" i="52" s="1"/>
  <c r="H35" i="33" s="1"/>
  <c r="L35" i="33" s="1"/>
  <c r="M35" i="33"/>
  <c r="O29" i="52"/>
  <c r="C48" i="52" s="1"/>
  <c r="H39" i="33" s="1"/>
  <c r="L39" i="33" s="1"/>
  <c r="M39" i="33"/>
  <c r="O30" i="52"/>
  <c r="C49" i="52" s="1"/>
  <c r="H40" i="33" s="1"/>
  <c r="L40" i="33" s="1"/>
  <c r="M40" i="33"/>
  <c r="N25" i="33"/>
  <c r="AI231" i="52"/>
  <c r="AI204" i="52"/>
  <c r="AI84" i="52"/>
  <c r="AI164" i="52"/>
  <c r="AI97" i="52"/>
  <c r="AI88" i="52"/>
  <c r="AI30" i="52"/>
  <c r="AI26" i="52"/>
  <c r="AI99" i="52"/>
  <c r="AI219" i="52"/>
  <c r="AI81" i="52"/>
  <c r="AI10" i="52"/>
  <c r="AI245" i="52"/>
  <c r="AI116" i="52"/>
  <c r="AI160" i="52"/>
  <c r="AI3" i="52"/>
  <c r="AI161" i="52"/>
  <c r="AI143" i="52"/>
  <c r="AI29" i="52"/>
  <c r="AI69" i="52"/>
  <c r="AI93" i="52"/>
  <c r="AI20" i="52"/>
  <c r="AI243" i="52"/>
  <c r="AI62" i="52"/>
  <c r="AI226" i="52"/>
  <c r="AI202" i="52"/>
  <c r="AI136" i="52"/>
  <c r="AI19" i="52"/>
  <c r="AI215" i="52"/>
  <c r="AI250" i="52"/>
  <c r="AI132" i="52"/>
  <c r="AI185" i="52"/>
  <c r="AI182" i="52"/>
  <c r="AI174" i="52"/>
  <c r="AI155" i="52"/>
  <c r="AI126" i="52"/>
  <c r="AI248" i="52"/>
  <c r="AI28" i="52"/>
  <c r="AI194" i="52"/>
  <c r="AI74" i="52"/>
  <c r="AI129" i="52"/>
  <c r="AI216" i="52"/>
  <c r="AI169" i="52"/>
  <c r="AI197" i="52"/>
  <c r="AI249" i="52"/>
  <c r="AI49" i="52"/>
  <c r="AI171" i="52"/>
  <c r="AI21" i="52"/>
  <c r="AI102" i="52"/>
  <c r="AI87" i="52"/>
  <c r="AI95" i="52"/>
  <c r="AI124" i="52"/>
  <c r="AI187" i="52"/>
  <c r="AI53" i="52"/>
  <c r="AI177" i="52"/>
  <c r="AI240" i="52"/>
  <c r="AI158" i="52"/>
  <c r="AI227" i="52"/>
  <c r="AI111" i="52"/>
  <c r="AI242" i="52"/>
  <c r="AI106" i="52"/>
  <c r="AI178" i="52"/>
  <c r="AI214" i="52"/>
  <c r="AI198" i="52"/>
  <c r="AI91" i="52"/>
  <c r="AI184" i="52"/>
  <c r="AI59" i="52"/>
  <c r="AI105" i="52"/>
  <c r="AI12" i="52"/>
  <c r="AI5" i="52"/>
  <c r="AI138" i="52"/>
  <c r="AI172" i="52"/>
  <c r="AI92" i="52"/>
  <c r="AI180" i="52"/>
  <c r="AI15" i="52"/>
  <c r="AI35" i="52"/>
  <c r="AI141" i="52"/>
  <c r="AI39" i="52"/>
  <c r="AI142" i="52"/>
  <c r="AI145" i="52"/>
  <c r="AI67" i="52"/>
  <c r="AI75" i="52"/>
  <c r="AI85" i="52"/>
  <c r="AI191" i="52"/>
  <c r="AI122" i="52"/>
  <c r="AI146" i="52"/>
  <c r="AI163" i="52"/>
  <c r="AI8" i="52"/>
  <c r="AI50" i="52"/>
  <c r="AI115" i="52"/>
  <c r="AI58" i="52"/>
  <c r="AI137" i="52"/>
  <c r="AI153" i="52"/>
  <c r="AI25" i="52"/>
  <c r="AI208" i="52"/>
  <c r="AI94" i="52"/>
  <c r="AI233" i="52"/>
  <c r="AI147" i="52"/>
  <c r="AI156" i="52"/>
  <c r="AI151" i="52"/>
  <c r="AI173" i="52"/>
  <c r="AI18" i="52"/>
  <c r="AI66" i="52"/>
  <c r="AI229" i="52"/>
  <c r="AI168" i="52"/>
  <c r="AI130" i="52"/>
  <c r="AI104" i="52"/>
  <c r="AI241" i="52"/>
  <c r="AI4" i="52"/>
  <c r="AI154" i="52"/>
  <c r="AI225" i="52"/>
  <c r="AI70" i="52"/>
  <c r="AI119" i="52"/>
  <c r="AI121" i="52"/>
  <c r="AI55" i="52"/>
  <c r="AI42" i="52"/>
  <c r="AI186" i="52"/>
  <c r="AI148" i="52"/>
  <c r="AI176" i="52"/>
  <c r="AI112" i="52"/>
  <c r="AI210" i="52"/>
  <c r="AI140" i="52"/>
  <c r="AI128" i="52"/>
  <c r="AI118" i="52"/>
  <c r="AI133" i="52"/>
  <c r="AI220" i="52"/>
  <c r="AI135" i="52"/>
  <c r="AI120" i="52"/>
  <c r="AI125" i="52"/>
  <c r="AI209" i="52"/>
  <c r="AI213" i="52"/>
  <c r="AI246" i="52"/>
  <c r="AI9" i="52"/>
  <c r="AI82" i="52"/>
  <c r="AI230" i="52"/>
  <c r="AI64" i="52"/>
  <c r="AI236" i="52"/>
  <c r="AI253" i="52"/>
  <c r="AI190" i="52"/>
  <c r="AI123" i="52"/>
  <c r="AI40" i="52"/>
  <c r="AI134" i="52"/>
  <c r="AI31" i="52"/>
  <c r="AI175" i="52"/>
  <c r="AI38" i="52"/>
  <c r="AI46" i="52"/>
  <c r="AI201" i="52"/>
  <c r="AI189" i="52"/>
  <c r="AI247" i="52"/>
  <c r="AI51" i="52"/>
  <c r="AI222" i="52"/>
  <c r="AI144" i="52"/>
  <c r="AI83" i="52"/>
  <c r="AI211" i="52"/>
  <c r="AI165" i="52"/>
  <c r="AI234" i="52"/>
  <c r="AI152" i="52"/>
  <c r="AI36" i="52"/>
  <c r="AI79" i="52"/>
  <c r="AI232" i="52"/>
  <c r="AI100" i="52"/>
  <c r="AI110" i="52"/>
  <c r="AI159" i="52"/>
  <c r="AI78" i="52"/>
  <c r="AI76" i="52"/>
  <c r="AI65" i="52"/>
  <c r="AI192" i="52"/>
  <c r="AI48" i="52"/>
  <c r="AI11" i="52"/>
  <c r="AI108" i="52"/>
  <c r="AI57" i="52"/>
  <c r="AI13" i="52"/>
  <c r="AI238" i="52"/>
  <c r="AI239" i="52"/>
  <c r="AI150" i="52"/>
  <c r="AI170" i="52"/>
  <c r="AI80" i="52"/>
  <c r="AI149" i="52"/>
  <c r="AI252" i="52"/>
  <c r="AI41" i="52"/>
  <c r="AI167" i="52"/>
  <c r="AI244" i="52"/>
  <c r="AI16" i="52"/>
  <c r="AI157" i="52"/>
  <c r="AI72" i="52"/>
  <c r="AI73" i="52"/>
  <c r="AI107" i="52"/>
  <c r="AI14" i="52"/>
  <c r="AI183" i="52"/>
  <c r="AI6" i="52"/>
  <c r="AI32" i="52"/>
  <c r="AI34" i="52"/>
  <c r="AI179" i="52"/>
  <c r="AI224" i="52"/>
  <c r="AI43" i="52"/>
  <c r="AI63" i="52"/>
  <c r="AI203" i="52"/>
  <c r="AI251" i="52"/>
  <c r="AI103" i="52"/>
  <c r="AI207" i="52"/>
  <c r="AI96" i="52"/>
  <c r="AI206" i="52"/>
  <c r="AI127" i="52"/>
  <c r="AI7" i="52"/>
  <c r="AI98" i="52"/>
  <c r="AI228" i="52"/>
  <c r="AI68" i="52"/>
  <c r="AI17" i="52"/>
  <c r="AI86" i="52"/>
  <c r="AI71" i="52"/>
  <c r="AI162" i="52"/>
  <c r="AI27" i="52"/>
  <c r="AI56" i="52"/>
  <c r="AI193" i="52"/>
  <c r="AI212" i="52"/>
  <c r="AI217" i="52"/>
  <c r="AI109" i="52"/>
  <c r="AI235" i="52"/>
  <c r="AI24" i="52"/>
  <c r="AI52" i="52"/>
  <c r="AI195" i="52"/>
  <c r="AI196" i="52"/>
  <c r="AI223" i="52"/>
  <c r="AI101" i="52"/>
  <c r="AI237" i="52"/>
  <c r="AI89" i="52"/>
  <c r="AI22" i="52"/>
  <c r="AI139" i="52"/>
  <c r="AI113" i="52"/>
  <c r="AI45" i="52"/>
  <c r="AI77" i="52"/>
  <c r="AI23" i="52"/>
  <c r="AI199" i="52"/>
  <c r="AI37" i="52"/>
  <c r="AI181" i="52"/>
  <c r="AI188" i="52"/>
  <c r="AI44" i="52"/>
  <c r="AI47" i="52"/>
  <c r="AI114" i="52"/>
  <c r="AI60" i="52"/>
  <c r="AI218" i="52"/>
  <c r="AI166" i="52"/>
  <c r="AI117" i="52"/>
  <c r="AI131" i="52"/>
  <c r="AI200" i="52"/>
  <c r="AI221" i="52"/>
  <c r="AI61" i="52"/>
  <c r="AI54" i="52"/>
  <c r="AI33" i="52"/>
  <c r="AI90" i="52"/>
  <c r="AI205" i="52"/>
  <c r="N18" i="43"/>
  <c r="O17" i="43"/>
  <c r="O15" i="42"/>
  <c r="N19" i="52"/>
  <c r="N16" i="52"/>
  <c r="N29" i="52"/>
  <c r="P25" i="52"/>
  <c r="N17" i="43"/>
  <c r="N22" i="39"/>
  <c r="N20" i="43"/>
  <c r="P19" i="52"/>
  <c r="N24" i="52"/>
  <c r="O20" i="39"/>
  <c r="W3" i="43" a="1"/>
  <c r="W5" i="43" s="1"/>
  <c r="W3" i="43" l="1"/>
  <c r="W4" i="43"/>
  <c r="P18" i="43" l="1"/>
  <c r="C28" i="43" s="1"/>
  <c r="H11" i="33" s="1"/>
  <c r="L11" i="33" s="1"/>
  <c r="P15" i="43"/>
  <c r="C25" i="43" s="1"/>
  <c r="H8" i="33" s="1"/>
  <c r="L8" i="33" s="1"/>
  <c r="P19" i="43"/>
  <c r="C29" i="43" s="1"/>
  <c r="H12" i="33" s="1"/>
  <c r="L12" i="33" s="1"/>
  <c r="M11" i="33"/>
  <c r="M8" i="33"/>
  <c r="M12" i="33"/>
  <c r="P16" i="43"/>
  <c r="C26" i="43" s="1"/>
  <c r="H9" i="33" s="1"/>
  <c r="L9" i="33" s="1"/>
  <c r="M9" i="33"/>
  <c r="P21" i="43"/>
  <c r="C31" i="43" s="1"/>
  <c r="H14" i="33" s="1"/>
  <c r="L14" i="33" s="1"/>
  <c r="M14" i="33"/>
  <c r="P17" i="43"/>
  <c r="C27" i="43" s="1"/>
  <c r="H10" i="33" s="1"/>
  <c r="L10" i="33" s="1"/>
  <c r="M10" i="33"/>
  <c r="P20" i="43"/>
  <c r="C30" i="43" s="1"/>
  <c r="H13" i="33" s="1"/>
  <c r="L13" i="33" s="1"/>
  <c r="M13" i="33"/>
  <c r="N8" i="33"/>
  <c r="AJ24" i="43"/>
  <c r="AJ13" i="43"/>
  <c r="AJ30" i="43"/>
  <c r="AJ34" i="43"/>
  <c r="AJ8" i="43"/>
  <c r="AJ32" i="43"/>
  <c r="AJ11" i="43"/>
  <c r="AJ42" i="43"/>
  <c r="AJ25" i="43"/>
  <c r="AJ49" i="43"/>
  <c r="AJ56" i="43"/>
  <c r="AJ14" i="43"/>
  <c r="AJ57" i="43"/>
  <c r="AJ4" i="43"/>
  <c r="AJ5" i="43"/>
  <c r="AJ64" i="43"/>
  <c r="AJ60" i="43"/>
  <c r="AJ12" i="43"/>
  <c r="AJ63" i="43"/>
  <c r="AJ43" i="43"/>
  <c r="AJ26" i="43"/>
  <c r="AJ29" i="43"/>
  <c r="AJ36" i="43"/>
  <c r="AJ48" i="43"/>
  <c r="AJ18" i="43"/>
  <c r="AJ55" i="43"/>
  <c r="AJ41" i="43"/>
  <c r="AJ44" i="43"/>
  <c r="AJ10" i="43"/>
  <c r="AJ19" i="43"/>
  <c r="AJ52" i="43"/>
  <c r="AJ21" i="43"/>
  <c r="AJ47" i="43"/>
  <c r="AJ58" i="43"/>
  <c r="AJ40" i="43"/>
  <c r="AJ45" i="43"/>
  <c r="AJ17" i="43"/>
  <c r="AJ62" i="43"/>
  <c r="AJ16" i="43"/>
  <c r="AJ23" i="43"/>
  <c r="AJ50" i="43"/>
  <c r="AJ51" i="43"/>
  <c r="AJ31" i="43"/>
  <c r="AJ15" i="43"/>
  <c r="AJ27" i="43"/>
  <c r="AJ28" i="43"/>
  <c r="AJ39" i="43"/>
  <c r="AJ7" i="43"/>
  <c r="AJ35" i="43"/>
  <c r="AJ46" i="43"/>
  <c r="AJ3" i="43"/>
  <c r="AJ59" i="43"/>
  <c r="AJ22" i="43"/>
  <c r="AJ61" i="43"/>
  <c r="AJ20" i="43"/>
  <c r="AJ65" i="43"/>
  <c r="AJ33" i="43"/>
  <c r="AJ6" i="43"/>
  <c r="AJ9" i="43"/>
  <c r="AJ37" i="43"/>
  <c r="AJ54" i="43"/>
  <c r="AJ53" i="43"/>
  <c r="AJ38" i="43"/>
  <c r="N20" i="52"/>
  <c r="O20" i="43"/>
  <c r="P30" i="52"/>
  <c r="W3" i="39" a="1"/>
  <c r="W5" i="39" s="1"/>
  <c r="W4" i="39" l="1"/>
  <c r="W3" i="39"/>
  <c r="P21" i="39" l="1"/>
  <c r="C34" i="39" s="1"/>
  <c r="H21" i="33" s="1"/>
  <c r="L21" i="33" s="1"/>
  <c r="P19" i="39"/>
  <c r="C32" i="39" s="1"/>
  <c r="H19" i="33" s="1"/>
  <c r="L19" i="33" s="1"/>
  <c r="P23" i="39"/>
  <c r="C36" i="39" s="1"/>
  <c r="H23" i="33" s="1"/>
  <c r="L23" i="33" s="1"/>
  <c r="M21" i="33"/>
  <c r="M19" i="33"/>
  <c r="M23" i="33"/>
  <c r="P15" i="39"/>
  <c r="C28" i="39" s="1"/>
  <c r="H15" i="33" s="1"/>
  <c r="L15" i="33" s="1"/>
  <c r="M15" i="33"/>
  <c r="P18" i="39"/>
  <c r="C31" i="39" s="1"/>
  <c r="H18" i="33" s="1"/>
  <c r="L18" i="33" s="1"/>
  <c r="M18" i="33"/>
  <c r="P16" i="39"/>
  <c r="C29" i="39" s="1"/>
  <c r="H16" i="33" s="1"/>
  <c r="L16" i="33" s="1"/>
  <c r="M16" i="33"/>
  <c r="P17" i="39"/>
  <c r="C30" i="39" s="1"/>
  <c r="H17" i="33" s="1"/>
  <c r="L17" i="33" s="1"/>
  <c r="M17" i="33"/>
  <c r="P22" i="39"/>
  <c r="C35" i="39" s="1"/>
  <c r="H22" i="33" s="1"/>
  <c r="L22" i="33" s="1"/>
  <c r="M22" i="33"/>
  <c r="P20" i="39"/>
  <c r="C33" i="39" s="1"/>
  <c r="H20" i="33" s="1"/>
  <c r="L20" i="33" s="1"/>
  <c r="M20" i="33"/>
  <c r="P24" i="39"/>
  <c r="C37" i="39" s="1"/>
  <c r="H24" i="33" s="1"/>
  <c r="L24" i="33" s="1"/>
  <c r="M24" i="33"/>
  <c r="N15" i="33"/>
  <c r="AJ93" i="39"/>
  <c r="AJ15" i="39"/>
  <c r="AJ81" i="39"/>
  <c r="AJ19" i="39"/>
  <c r="AJ90" i="39"/>
  <c r="AJ87" i="39"/>
  <c r="AJ99" i="39"/>
  <c r="AJ73" i="39"/>
  <c r="AJ94" i="39"/>
  <c r="AJ69" i="39"/>
  <c r="AJ104" i="39"/>
  <c r="AJ114" i="39"/>
  <c r="AJ100" i="39"/>
  <c r="AJ130" i="39"/>
  <c r="AJ115" i="39"/>
  <c r="AJ101" i="39"/>
  <c r="AJ51" i="39"/>
  <c r="AJ86" i="39"/>
  <c r="AJ38" i="39"/>
  <c r="AJ64" i="39"/>
  <c r="AJ68" i="39"/>
  <c r="AJ112" i="39"/>
  <c r="AJ97" i="39"/>
  <c r="AJ110" i="39"/>
  <c r="AJ35" i="39"/>
  <c r="AJ53" i="39"/>
  <c r="AJ88" i="39"/>
  <c r="AJ77" i="39"/>
  <c r="AJ65" i="39"/>
  <c r="AJ109" i="39"/>
  <c r="AJ5" i="39"/>
  <c r="AJ120" i="39"/>
  <c r="AJ74" i="39"/>
  <c r="AJ117" i="39"/>
  <c r="AJ72" i="39"/>
  <c r="AJ9" i="39"/>
  <c r="AJ119" i="39"/>
  <c r="AJ79" i="39"/>
  <c r="AJ13" i="39"/>
  <c r="AJ75" i="39"/>
  <c r="AJ95" i="39"/>
  <c r="AJ128" i="39"/>
  <c r="AJ56" i="39"/>
  <c r="AJ30" i="39"/>
  <c r="AJ62" i="39"/>
  <c r="AJ18" i="39"/>
  <c r="AJ129" i="39"/>
  <c r="AJ24" i="39"/>
  <c r="AJ44" i="39"/>
  <c r="AJ12" i="39"/>
  <c r="AJ55" i="39"/>
  <c r="AJ47" i="39"/>
  <c r="AJ85" i="39"/>
  <c r="AJ17" i="39"/>
  <c r="AJ82" i="39"/>
  <c r="AJ7" i="39"/>
  <c r="AJ37" i="39"/>
  <c r="AJ3" i="39"/>
  <c r="AJ48" i="39"/>
  <c r="AJ23" i="39"/>
  <c r="AJ89" i="39"/>
  <c r="AJ116" i="39"/>
  <c r="AJ103" i="39"/>
  <c r="AJ92" i="39"/>
  <c r="AJ106" i="39"/>
  <c r="AJ33" i="39"/>
  <c r="AJ123" i="39"/>
  <c r="AJ84" i="39"/>
  <c r="AJ127" i="39"/>
  <c r="AJ41" i="39"/>
  <c r="AJ46" i="39"/>
  <c r="AJ28" i="39"/>
  <c r="AJ4" i="39"/>
  <c r="AJ113" i="39"/>
  <c r="AJ14" i="39"/>
  <c r="AJ32" i="39"/>
  <c r="AJ43" i="39"/>
  <c r="AJ63" i="39"/>
  <c r="AJ59" i="39"/>
  <c r="AJ6" i="39"/>
  <c r="AJ71" i="39"/>
  <c r="AJ125" i="39"/>
  <c r="AJ67" i="39"/>
  <c r="AJ36" i="39"/>
  <c r="AJ50" i="39"/>
  <c r="AJ52" i="39"/>
  <c r="AJ108" i="39"/>
  <c r="AJ25" i="39"/>
  <c r="AJ70" i="39"/>
  <c r="AJ8" i="39"/>
  <c r="AJ132" i="39"/>
  <c r="AJ54" i="39"/>
  <c r="AJ131" i="39"/>
  <c r="AJ10" i="39"/>
  <c r="AJ126" i="39"/>
  <c r="AJ98" i="39"/>
  <c r="AJ60" i="39"/>
  <c r="AJ42" i="39"/>
  <c r="AJ61" i="39"/>
  <c r="AJ34" i="39"/>
  <c r="AJ27" i="39"/>
  <c r="AJ20" i="39"/>
  <c r="AJ40" i="39"/>
  <c r="AJ102" i="39"/>
  <c r="AJ45" i="39"/>
  <c r="AJ80" i="39"/>
  <c r="AJ29" i="39"/>
  <c r="AJ16" i="39"/>
  <c r="AJ49" i="39"/>
  <c r="AJ26" i="39"/>
  <c r="AJ96" i="39"/>
  <c r="AJ76" i="39"/>
  <c r="AJ91" i="39"/>
  <c r="AJ22" i="39"/>
  <c r="AJ118" i="39"/>
  <c r="AJ83" i="39"/>
  <c r="AJ57" i="39"/>
  <c r="AJ111" i="39"/>
  <c r="AJ58" i="39"/>
  <c r="AJ39" i="39"/>
  <c r="AJ105" i="39"/>
  <c r="AJ124" i="39"/>
  <c r="AJ122" i="39"/>
  <c r="AJ21" i="39"/>
  <c r="AJ11" i="39"/>
  <c r="AJ31" i="39"/>
  <c r="AJ121" i="39"/>
  <c r="AJ66" i="39"/>
  <c r="AJ78" i="39"/>
  <c r="AJ107" i="39"/>
  <c r="P27" i="52"/>
  <c r="P17" i="52"/>
  <c r="N30" i="52"/>
  <c r="N20" i="39"/>
  <c r="O21" i="43"/>
  <c r="P16" i="52"/>
  <c r="O24" i="39"/>
  <c r="P29" i="52"/>
  <c r="O19" i="39"/>
  <c r="O22" i="39"/>
  <c r="N17" i="52"/>
  <c r="D36" i="29"/>
  <c r="D37" i="29"/>
  <c r="C39" i="29"/>
  <c r="D30" i="29"/>
  <c r="D39" i="29"/>
  <c r="C40" i="29"/>
  <c r="R26" i="45"/>
  <c r="D40" i="29"/>
  <c r="S26" i="45"/>
  <c r="Q27" i="45"/>
  <c r="R27" i="45"/>
  <c r="S27" i="45"/>
  <c r="Q28" i="45"/>
  <c r="R28" i="45"/>
  <c r="S28" i="45"/>
  <c r="Q29" i="45"/>
  <c r="R29" i="45"/>
  <c r="S29" i="45"/>
  <c r="W29" i="45"/>
  <c r="V29" i="45"/>
  <c r="T29" i="45"/>
  <c r="T27" i="45"/>
  <c r="T28" i="45"/>
  <c r="W26" i="45"/>
  <c r="V28" i="45"/>
  <c r="T26" i="45"/>
  <c r="W27" i="45"/>
  <c r="W28" i="45"/>
  <c r="V27" i="45"/>
  <c r="U12" i="45" a="1"/>
  <c r="U18" i="45"/>
  <c r="U28" i="45"/>
  <c r="X28" i="45"/>
  <c r="F6" i="48" s="1"/>
  <c r="U15" i="45"/>
  <c r="U14" i="45"/>
  <c r="U26" i="45"/>
  <c r="X26" i="45" s="1"/>
  <c r="F4" i="48" s="1"/>
  <c r="U21" i="45"/>
  <c r="U16" i="45"/>
  <c r="U27" i="45"/>
  <c r="X27" i="45" s="1"/>
  <c r="F5" i="48" s="1"/>
  <c r="U19" i="45"/>
  <c r="U20" i="45"/>
  <c r="U12" i="45"/>
  <c r="U29" i="45"/>
  <c r="X29" i="45" s="1"/>
  <c r="F7" i="48" s="1"/>
  <c r="U13" i="45"/>
  <c r="U17" i="45"/>
  <c r="F3" i="48" l="1"/>
  <c r="U13" i="48" a="1"/>
  <c r="U9" i="48" a="1"/>
  <c r="U3" i="48" a="1"/>
  <c r="U3" i="48" l="1"/>
  <c r="U4" i="48"/>
  <c r="U5" i="48"/>
  <c r="U9" i="48"/>
  <c r="U10" i="48"/>
  <c r="U13" i="48"/>
  <c r="S13" i="48" s="1"/>
  <c r="AD18" i="48" l="1"/>
  <c r="AD8" i="48"/>
  <c r="AD10" i="48"/>
  <c r="AD21" i="48"/>
  <c r="AD4" i="48"/>
  <c r="AD16" i="48"/>
  <c r="AD3" i="48"/>
  <c r="AD6" i="48"/>
  <c r="AD5" i="48"/>
  <c r="AD9" i="48"/>
  <c r="J19" i="48"/>
  <c r="AD11" i="48"/>
  <c r="AD12" i="48"/>
  <c r="AD25" i="48"/>
  <c r="AD20" i="48"/>
  <c r="AD14" i="48"/>
  <c r="AD17" i="48"/>
  <c r="AD23" i="48"/>
  <c r="J18" i="48"/>
  <c r="AD24" i="48"/>
  <c r="AD26" i="48"/>
  <c r="AD22" i="48"/>
  <c r="AD7" i="48"/>
  <c r="AD13" i="48"/>
  <c r="AD15" i="48"/>
  <c r="AD19" i="48"/>
  <c r="J15" i="48"/>
  <c r="S9" i="48" a="1"/>
  <c r="S3" i="48" a="1"/>
  <c r="J17" i="48"/>
  <c r="S3" i="48" l="1"/>
  <c r="S4" i="48"/>
  <c r="S5" i="48"/>
  <c r="S10" i="48"/>
  <c r="S9" i="48"/>
  <c r="J16" i="48"/>
  <c r="AE16" i="48" l="1"/>
  <c r="AE10" i="48"/>
  <c r="AE8" i="48"/>
  <c r="AE25" i="48"/>
  <c r="AE18" i="48"/>
  <c r="AE20" i="48"/>
  <c r="AE15" i="48"/>
  <c r="AE9" i="48"/>
  <c r="AE24" i="48"/>
  <c r="AE11" i="48"/>
  <c r="AE17" i="48"/>
  <c r="AE6" i="48"/>
  <c r="AE14" i="48"/>
  <c r="K18" i="48"/>
  <c r="AE4" i="48"/>
  <c r="K17" i="48"/>
  <c r="AE7" i="48"/>
  <c r="AE5" i="48"/>
  <c r="AE12" i="48"/>
  <c r="K15" i="48"/>
  <c r="AE22" i="48"/>
  <c r="AE19" i="48"/>
  <c r="AE26" i="48"/>
  <c r="AE21" i="48"/>
  <c r="AE23" i="48"/>
  <c r="AE13" i="48"/>
  <c r="K19" i="48"/>
  <c r="AE3" i="48"/>
  <c r="K16" i="48"/>
  <c r="AF19" i="48"/>
  <c r="L19" i="48"/>
  <c r="C27" i="48" s="1"/>
  <c r="H7" i="33" s="1"/>
  <c r="L7" i="33" s="1"/>
  <c r="AF21" i="48"/>
  <c r="AF4" i="48"/>
  <c r="AF22" i="48"/>
  <c r="AF24" i="48"/>
  <c r="AF20" i="48"/>
  <c r="AF13" i="48"/>
  <c r="AF11" i="48"/>
  <c r="AF5" i="48"/>
  <c r="AF16" i="48"/>
  <c r="L16" i="48"/>
  <c r="C24" i="48" s="1"/>
  <c r="H4" i="33" s="1"/>
  <c r="L4" i="33" s="1"/>
  <c r="AF23" i="48"/>
  <c r="L18" i="48"/>
  <c r="C26" i="48" s="1"/>
  <c r="H6" i="33" s="1"/>
  <c r="L6" i="33" s="1"/>
  <c r="AF25" i="48"/>
  <c r="AF26" i="48"/>
  <c r="AF9" i="48"/>
  <c r="AF3" i="48"/>
  <c r="AF15" i="48"/>
  <c r="AF17" i="48"/>
  <c r="AF10" i="48"/>
  <c r="AF14" i="48"/>
  <c r="AF8" i="48"/>
  <c r="AF7" i="48"/>
  <c r="AF6" i="48"/>
  <c r="AF18" i="48"/>
  <c r="AF12" i="48"/>
  <c r="L15" i="48"/>
  <c r="C23" i="48" s="1"/>
  <c r="H3" i="33" s="1"/>
  <c r="L3" i="33" s="1"/>
  <c r="L17" i="48"/>
  <c r="C25" i="48" s="1"/>
  <c r="H5" i="33" s="1"/>
  <c r="L5" i="33" s="1"/>
  <c r="M4" i="33"/>
  <c r="M3" i="33"/>
  <c r="M5" i="33"/>
  <c r="M6" i="33"/>
  <c r="M7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<sst xmlns="http://schemas.openxmlformats.org/spreadsheetml/2006/main" count="671" uniqueCount="199">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</sst>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6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  <xf numFmtId="0" fontId="11" fillId="0" borderId="14" xfId="0" applyFont="1" applyBorder="1"/>
    <xf numFmtId="0" fontId="11" fillId="8" borderId="14" xfId="0" applyFont="1" applyFill="1" applyBorder="1" applyAlignment="1">
      <alignment horizontal="center"/>
    </xf>
    <xf numFmtId="2" fontId="11" fillId="0" borderId="14" xfId="0" applyNumberFormat="1" applyFont="1" applyBorder="1"/>
    <xf numFmtId="178" fontId="11" fillId="0" borderId="14" xfId="0" applyNumberFormat="1" applyFont="1" applyBorder="1"/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2.4774323847800875E-4</c:v>
                </c:pt>
                <c:pt idx="1">
                  <c:v>2.4774323847800875E-4</c:v>
                </c:pt>
                <c:pt idx="2">
                  <c:v>2.4774323847800875E-4</c:v>
                </c:pt>
                <c:pt idx="3">
                  <c:v>2.4774323847800875E-4</c:v>
                </c:pt>
                <c:pt idx="4">
                  <c:v>2.4774323847800875E-4</c:v>
                </c:pt>
                <c:pt idx="5">
                  <c:v>2.4774323847800875E-4</c:v>
                </c:pt>
                <c:pt idx="6">
                  <c:v>2.4774323847800875E-4</c:v>
                </c:pt>
                <c:pt idx="7">
                  <c:v>2.4774323847800875E-4</c:v>
                </c:pt>
                <c:pt idx="8">
                  <c:v>2.4774323847800875E-4</c:v>
                </c:pt>
                <c:pt idx="9">
                  <c:v>2.4774323847800875E-4</c:v>
                </c:pt>
                <c:pt idx="10">
                  <c:v>2.4774323847800875E-4</c:v>
                </c:pt>
                <c:pt idx="11">
                  <c:v>2.4774323847800875E-4</c:v>
                </c:pt>
                <c:pt idx="12">
                  <c:v>2.4774323847800875E-4</c:v>
                </c:pt>
                <c:pt idx="13">
                  <c:v>2.4774323847800875E-4</c:v>
                </c:pt>
                <c:pt idx="14">
                  <c:v>2.4774323847800875E-4</c:v>
                </c:pt>
                <c:pt idx="15">
                  <c:v>2.4774323847800875E-4</c:v>
                </c:pt>
                <c:pt idx="16">
                  <c:v>2.4774323847800875E-4</c:v>
                </c:pt>
                <c:pt idx="17">
                  <c:v>2.4774323847800875E-4</c:v>
                </c:pt>
                <c:pt idx="18">
                  <c:v>2.4774323847800875E-4</c:v>
                </c:pt>
                <c:pt idx="19">
                  <c:v>2.4774323847800875E-4</c:v>
                </c:pt>
                <c:pt idx="20">
                  <c:v>2.4774323847800875E-4</c:v>
                </c:pt>
                <c:pt idx="21">
                  <c:v>2.4774323847800875E-4</c:v>
                </c:pt>
                <c:pt idx="22">
                  <c:v>2.4774323847800875E-4</c:v>
                </c:pt>
                <c:pt idx="23">
                  <c:v>2.4774323847800875E-4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1.0984619441706185E-4</c:v>
                </c:pt>
                <c:pt idx="1">
                  <c:v>1.3570189017848941E-4</c:v>
                </c:pt>
                <c:pt idx="2">
                  <c:v>1.4432045543229859E-4</c:v>
                </c:pt>
                <c:pt idx="3">
                  <c:v>1.5293902068610777E-4</c:v>
                </c:pt>
                <c:pt idx="4">
                  <c:v>1.6155758593991695E-4</c:v>
                </c:pt>
                <c:pt idx="5">
                  <c:v>1.7017615119372612E-4</c:v>
                </c:pt>
                <c:pt idx="6">
                  <c:v>1.9603184695515368E-4</c:v>
                </c:pt>
                <c:pt idx="7">
                  <c:v>2.0465041220896283E-4</c:v>
                </c:pt>
                <c:pt idx="8">
                  <c:v>2.1326897746277204E-4</c:v>
                </c:pt>
                <c:pt idx="9">
                  <c:v>2.2188754271658119E-4</c:v>
                </c:pt>
                <c:pt idx="10">
                  <c:v>2.3050610797039039E-4</c:v>
                </c:pt>
                <c:pt idx="11">
                  <c:v>2.5636180373181795E-4</c:v>
                </c:pt>
                <c:pt idx="12">
                  <c:v>2.6498036898562716E-4</c:v>
                </c:pt>
                <c:pt idx="13">
                  <c:v>2.7359893423943631E-4</c:v>
                </c:pt>
                <c:pt idx="14">
                  <c:v>2.8221749949324546E-4</c:v>
                </c:pt>
                <c:pt idx="15">
                  <c:v>2.9083606474705466E-4</c:v>
                </c:pt>
                <c:pt idx="16">
                  <c:v>3.1669176050848222E-4</c:v>
                </c:pt>
                <c:pt idx="17">
                  <c:v>3.2531032576229137E-4</c:v>
                </c:pt>
                <c:pt idx="18">
                  <c:v>3.3392889101610057E-4</c:v>
                </c:pt>
                <c:pt idx="19">
                  <c:v>3.4254745626990978E-4</c:v>
                </c:pt>
                <c:pt idx="20">
                  <c:v>3.5116602152371893E-4</c:v>
                </c:pt>
                <c:pt idx="21">
                  <c:v>3.7702171728514649E-4</c:v>
                </c:pt>
                <c:pt idx="22">
                  <c:v>3.8564028253895569E-4</c:v>
                </c:pt>
                <c:pt idx="23">
                  <c:v>3.9425884779276484E-4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6.9865853226911415E-5</c:v>
                </c:pt>
                <c:pt idx="1">
                  <c:v>1.0657032009024835E-4</c:v>
                </c:pt>
                <c:pt idx="2">
                  <c:v>1.1856132731411779E-4</c:v>
                </c:pt>
                <c:pt idx="3">
                  <c:v>1.3043042700603246E-4</c:v>
                </c:pt>
                <c:pt idx="4">
                  <c:v>1.4217761916599235E-4</c:v>
                </c:pt>
                <c:pt idx="5">
                  <c:v>1.5380290379399746E-4</c:v>
                </c:pt>
                <c:pt idx="6">
                  <c:v>1.8794731248628421E-4</c:v>
                </c:pt>
                <c:pt idx="7">
                  <c:v>1.9908496698647023E-4</c:v>
                </c:pt>
                <c:pt idx="8">
                  <c:v>2.1010071395470152E-4</c:v>
                </c:pt>
                <c:pt idx="9">
                  <c:v>2.2099455339097803E-4</c:v>
                </c:pt>
                <c:pt idx="10">
                  <c:v>2.3176648529529974E-4</c:v>
                </c:pt>
                <c:pt idx="11">
                  <c:v>2.6335083581653629E-4</c:v>
                </c:pt>
                <c:pt idx="12">
                  <c:v>2.7363513759303895E-4</c:v>
                </c:pt>
                <c:pt idx="13">
                  <c:v>2.8379753183758679E-4</c:v>
                </c:pt>
                <c:pt idx="14">
                  <c:v>2.9383801855017988E-4</c:v>
                </c:pt>
                <c:pt idx="15">
                  <c:v>3.0375659773081826E-4</c:v>
                </c:pt>
                <c:pt idx="16">
                  <c:v>3.3278089008100464E-4</c:v>
                </c:pt>
                <c:pt idx="17">
                  <c:v>3.4221183913382382E-4</c:v>
                </c:pt>
                <c:pt idx="18">
                  <c:v>3.5152088065468836E-4</c:v>
                </c:pt>
                <c:pt idx="19">
                  <c:v>3.6070801464359802E-4</c:v>
                </c:pt>
                <c:pt idx="20">
                  <c:v>3.6977324110055299E-4</c:v>
                </c:pt>
                <c:pt idx="21">
                  <c:v>3.9623747527968916E-4</c:v>
                </c:pt>
                <c:pt idx="22">
                  <c:v>4.0481507160882509E-4</c:v>
                </c:pt>
                <c:pt idx="23">
                  <c:v>4.132707604060061E-4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019968"/>
        <c:axId val="630021504"/>
      </c:lineChart>
      <c:dateAx>
        <c:axId val="6300199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0021504"/>
        <c:crosses val="autoZero"/>
        <c:auto val="1"/>
        <c:lblOffset val="100"/>
        <c:baseTimeUnit val="days"/>
      </c:dateAx>
      <c:valAx>
        <c:axId val="6300215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0019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1.2391511571740058E-3</c:v>
                </c:pt>
                <c:pt idx="1">
                  <c:v>1.2391511571740058E-3</c:v>
                </c:pt>
                <c:pt idx="2">
                  <c:v>1.2391511571740058E-3</c:v>
                </c:pt>
                <c:pt idx="3">
                  <c:v>1.2391511571740058E-3</c:v>
                </c:pt>
                <c:pt idx="4">
                  <c:v>1.2391511571740058E-3</c:v>
                </c:pt>
                <c:pt idx="5">
                  <c:v>1.2391511571740058E-3</c:v>
                </c:pt>
                <c:pt idx="6">
                  <c:v>1.2391511571740058E-3</c:v>
                </c:pt>
                <c:pt idx="7">
                  <c:v>1.2391511571740058E-3</c:v>
                </c:pt>
                <c:pt idx="8">
                  <c:v>1.2391511571740058E-3</c:v>
                </c:pt>
                <c:pt idx="9">
                  <c:v>1.2391511571740058E-3</c:v>
                </c:pt>
                <c:pt idx="10">
                  <c:v>1.2391511571740058E-3</c:v>
                </c:pt>
                <c:pt idx="11">
                  <c:v>1.2391511571740058E-3</c:v>
                </c:pt>
                <c:pt idx="12">
                  <c:v>1.2391511571740058E-3</c:v>
                </c:pt>
                <c:pt idx="13">
                  <c:v>1.2391511571740058E-3</c:v>
                </c:pt>
                <c:pt idx="14">
                  <c:v>1.2391511571740058E-3</c:v>
                </c:pt>
                <c:pt idx="15">
                  <c:v>1.2391511571740058E-3</c:v>
                </c:pt>
                <c:pt idx="16">
                  <c:v>1.2391511571740058E-3</c:v>
                </c:pt>
                <c:pt idx="17">
                  <c:v>1.2391511571740058E-3</c:v>
                </c:pt>
                <c:pt idx="18">
                  <c:v>1.2391511571740058E-3</c:v>
                </c:pt>
                <c:pt idx="19">
                  <c:v>1.2391511571740058E-3</c:v>
                </c:pt>
                <c:pt idx="20">
                  <c:v>1.2391511571740058E-3</c:v>
                </c:pt>
                <c:pt idx="21">
                  <c:v>1.2391511571740058E-3</c:v>
                </c:pt>
                <c:pt idx="22">
                  <c:v>1.2391511571740058E-3</c:v>
                </c:pt>
                <c:pt idx="23">
                  <c:v>1.2391511571740058E-3</c:v>
                </c:pt>
                <c:pt idx="24">
                  <c:v>1.2391511571740058E-3</c:v>
                </c:pt>
                <c:pt idx="25">
                  <c:v>1.2391511571740058E-3</c:v>
                </c:pt>
                <c:pt idx="26">
                  <c:v>1.2391511571740058E-3</c:v>
                </c:pt>
                <c:pt idx="27">
                  <c:v>1.2391511571740058E-3</c:v>
                </c:pt>
                <c:pt idx="28">
                  <c:v>1.2391511571740058E-3</c:v>
                </c:pt>
                <c:pt idx="29">
                  <c:v>1.2391511571740058E-3</c:v>
                </c:pt>
                <c:pt idx="30">
                  <c:v>1.2391511571740058E-3</c:v>
                </c:pt>
                <c:pt idx="31">
                  <c:v>1.2391511571740058E-3</c:v>
                </c:pt>
                <c:pt idx="32">
                  <c:v>1.2391511571740058E-3</c:v>
                </c:pt>
                <c:pt idx="33">
                  <c:v>1.2391511571740058E-3</c:v>
                </c:pt>
                <c:pt idx="34">
                  <c:v>1.2391511571740058E-3</c:v>
                </c:pt>
                <c:pt idx="35">
                  <c:v>1.2391511571740058E-3</c:v>
                </c:pt>
                <c:pt idx="36">
                  <c:v>1.2391511571740058E-3</c:v>
                </c:pt>
                <c:pt idx="37">
                  <c:v>1.2391511571740058E-3</c:v>
                </c:pt>
                <c:pt idx="38">
                  <c:v>1.2391511571740058E-3</c:v>
                </c:pt>
                <c:pt idx="39">
                  <c:v>1.2391511571740058E-3</c:v>
                </c:pt>
                <c:pt idx="40">
                  <c:v>1.2391511571740058E-3</c:v>
                </c:pt>
                <c:pt idx="41">
                  <c:v>1.2391511571740058E-3</c:v>
                </c:pt>
                <c:pt idx="42">
                  <c:v>1.2391511571740058E-3</c:v>
                </c:pt>
                <c:pt idx="43">
                  <c:v>1.2391511571740058E-3</c:v>
                </c:pt>
                <c:pt idx="44">
                  <c:v>1.2391511571740058E-3</c:v>
                </c:pt>
                <c:pt idx="45">
                  <c:v>1.2391511571740058E-3</c:v>
                </c:pt>
                <c:pt idx="46">
                  <c:v>1.2391511571740058E-3</c:v>
                </c:pt>
                <c:pt idx="47">
                  <c:v>1.2391511571740058E-3</c:v>
                </c:pt>
                <c:pt idx="48">
                  <c:v>1.2391511571740058E-3</c:v>
                </c:pt>
                <c:pt idx="49">
                  <c:v>1.2391511571740058E-3</c:v>
                </c:pt>
                <c:pt idx="50">
                  <c:v>1.2391511571740058E-3</c:v>
                </c:pt>
                <c:pt idx="51">
                  <c:v>1.2391511571740058E-3</c:v>
                </c:pt>
                <c:pt idx="52">
                  <c:v>1.2391511571740058E-3</c:v>
                </c:pt>
                <c:pt idx="53">
                  <c:v>1.2391511571740058E-3</c:v>
                </c:pt>
                <c:pt idx="54">
                  <c:v>1.2391511571740058E-3</c:v>
                </c:pt>
                <c:pt idx="55">
                  <c:v>1.2391511571740058E-3</c:v>
                </c:pt>
                <c:pt idx="56">
                  <c:v>1.2391511571740058E-3</c:v>
                </c:pt>
                <c:pt idx="57">
                  <c:v>1.2391511571740058E-3</c:v>
                </c:pt>
                <c:pt idx="58">
                  <c:v>1.2391511571740058E-3</c:v>
                </c:pt>
                <c:pt idx="59">
                  <c:v>1.2391511571740058E-3</c:v>
                </c:pt>
                <c:pt idx="60">
                  <c:v>1.2391511571740058E-3</c:v>
                </c:pt>
                <c:pt idx="61">
                  <c:v>1.2391511571740058E-3</c:v>
                </c:pt>
                <c:pt idx="62">
                  <c:v>1.2391511571740058E-3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1.117118679027983E-3</c:v>
                </c:pt>
                <c:pt idx="1">
                  <c:v>1.1251647764881603E-3</c:v>
                </c:pt>
                <c:pt idx="2">
                  <c:v>1.1278468089748861E-3</c:v>
                </c:pt>
                <c:pt idx="3">
                  <c:v>1.1305288414616118E-3</c:v>
                </c:pt>
                <c:pt idx="4">
                  <c:v>1.1332108739483377E-3</c:v>
                </c:pt>
                <c:pt idx="5">
                  <c:v>1.1358929064350634E-3</c:v>
                </c:pt>
                <c:pt idx="6">
                  <c:v>1.1439390038952408E-3</c:v>
                </c:pt>
                <c:pt idx="7">
                  <c:v>1.1466210363819665E-3</c:v>
                </c:pt>
                <c:pt idx="8">
                  <c:v>1.1493030688686922E-3</c:v>
                </c:pt>
                <c:pt idx="9">
                  <c:v>1.1519851013554181E-3</c:v>
                </c:pt>
                <c:pt idx="10">
                  <c:v>1.1546671338421438E-3</c:v>
                </c:pt>
                <c:pt idx="11">
                  <c:v>1.1627132313023212E-3</c:v>
                </c:pt>
                <c:pt idx="12">
                  <c:v>1.1653952637890469E-3</c:v>
                </c:pt>
                <c:pt idx="13">
                  <c:v>1.1680772962757726E-3</c:v>
                </c:pt>
                <c:pt idx="14">
                  <c:v>1.1707593287624985E-3</c:v>
                </c:pt>
                <c:pt idx="15">
                  <c:v>1.1734413612492242E-3</c:v>
                </c:pt>
                <c:pt idx="16">
                  <c:v>1.1814874587094016E-3</c:v>
                </c:pt>
                <c:pt idx="17">
                  <c:v>1.1841694911961273E-3</c:v>
                </c:pt>
                <c:pt idx="18">
                  <c:v>1.1868515236828532E-3</c:v>
                </c:pt>
                <c:pt idx="19">
                  <c:v>1.1895335561695789E-3</c:v>
                </c:pt>
                <c:pt idx="20">
                  <c:v>1.1922155886563046E-3</c:v>
                </c:pt>
                <c:pt idx="21">
                  <c:v>1.200261686116482E-3</c:v>
                </c:pt>
                <c:pt idx="22">
                  <c:v>1.2029437186032077E-3</c:v>
                </c:pt>
                <c:pt idx="23">
                  <c:v>1.2056257510899334E-3</c:v>
                </c:pt>
                <c:pt idx="24">
                  <c:v>1.2083077835766593E-3</c:v>
                </c:pt>
                <c:pt idx="25">
                  <c:v>1.210989816063385E-3</c:v>
                </c:pt>
                <c:pt idx="26">
                  <c:v>1.2190359135235624E-3</c:v>
                </c:pt>
                <c:pt idx="27">
                  <c:v>1.2217179460102881E-3</c:v>
                </c:pt>
                <c:pt idx="28">
                  <c:v>1.224399978497014E-3</c:v>
                </c:pt>
                <c:pt idx="29">
                  <c:v>1.2270820109837397E-3</c:v>
                </c:pt>
                <c:pt idx="30">
                  <c:v>1.2297640434704655E-3</c:v>
                </c:pt>
                <c:pt idx="31">
                  <c:v>1.2378101409306428E-3</c:v>
                </c:pt>
                <c:pt idx="32">
                  <c:v>1.2404921734173685E-3</c:v>
                </c:pt>
                <c:pt idx="33">
                  <c:v>1.2431742059040944E-3</c:v>
                </c:pt>
                <c:pt idx="34">
                  <c:v>1.2458562383908202E-3</c:v>
                </c:pt>
                <c:pt idx="35">
                  <c:v>1.2485382708775459E-3</c:v>
                </c:pt>
                <c:pt idx="36">
                  <c:v>1.2565843683377232E-3</c:v>
                </c:pt>
                <c:pt idx="37">
                  <c:v>1.2592664008244489E-3</c:v>
                </c:pt>
                <c:pt idx="38">
                  <c:v>1.2619484333111749E-3</c:v>
                </c:pt>
                <c:pt idx="39">
                  <c:v>1.2646304657979006E-3</c:v>
                </c:pt>
                <c:pt idx="40">
                  <c:v>1.2673124982846263E-3</c:v>
                </c:pt>
                <c:pt idx="41">
                  <c:v>1.2753585957448036E-3</c:v>
                </c:pt>
                <c:pt idx="42">
                  <c:v>1.2780406282315293E-3</c:v>
                </c:pt>
                <c:pt idx="43">
                  <c:v>1.2807226607182553E-3</c:v>
                </c:pt>
                <c:pt idx="44">
                  <c:v>1.283404693204981E-3</c:v>
                </c:pt>
                <c:pt idx="45">
                  <c:v>1.2860867256917067E-3</c:v>
                </c:pt>
                <c:pt idx="46">
                  <c:v>1.294132823151884E-3</c:v>
                </c:pt>
                <c:pt idx="47">
                  <c:v>1.2968148556386097E-3</c:v>
                </c:pt>
                <c:pt idx="48">
                  <c:v>1.2994968881253357E-3</c:v>
                </c:pt>
                <c:pt idx="49">
                  <c:v>1.3021789206120614E-3</c:v>
                </c:pt>
                <c:pt idx="50">
                  <c:v>1.3048609530987871E-3</c:v>
                </c:pt>
                <c:pt idx="51">
                  <c:v>1.3129070505589644E-3</c:v>
                </c:pt>
                <c:pt idx="52">
                  <c:v>1.3155890830456902E-3</c:v>
                </c:pt>
                <c:pt idx="53">
                  <c:v>1.3182711155324161E-3</c:v>
                </c:pt>
                <c:pt idx="54">
                  <c:v>1.3209531480191418E-3</c:v>
                </c:pt>
                <c:pt idx="55">
                  <c:v>1.3236351805058675E-3</c:v>
                </c:pt>
                <c:pt idx="56">
                  <c:v>1.3316812779660449E-3</c:v>
                </c:pt>
                <c:pt idx="57">
                  <c:v>1.3343633104527706E-3</c:v>
                </c:pt>
                <c:pt idx="58">
                  <c:v>1.3370453429394965E-3</c:v>
                </c:pt>
                <c:pt idx="59">
                  <c:v>1.3397273754262222E-3</c:v>
                </c:pt>
                <c:pt idx="60">
                  <c:v>1.3424094079129479E-3</c:v>
                </c:pt>
                <c:pt idx="61">
                  <c:v>1.3504555053731253E-3</c:v>
                </c:pt>
                <c:pt idx="62">
                  <c:v>1.353137537859851E-3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1.0899165421290893E-3</c:v>
                </c:pt>
                <c:pt idx="1">
                  <c:v>1.1014158809190108E-3</c:v>
                </c:pt>
                <c:pt idx="2">
                  <c:v>1.1052106194248943E-3</c:v>
                </c:pt>
                <c:pt idx="3">
                  <c:v>1.1089861707187327E-3</c:v>
                </c:pt>
                <c:pt idx="4">
                  <c:v>1.112742534800526E-3</c:v>
                </c:pt>
                <c:pt idx="5">
                  <c:v>1.1164797116702742E-3</c:v>
                </c:pt>
                <c:pt idx="6">
                  <c:v>1.1275761190072478E-3</c:v>
                </c:pt>
                <c:pt idx="7">
                  <c:v>1.1312365470288151E-3</c:v>
                </c:pt>
                <c:pt idx="8">
                  <c:v>1.1348777878383378E-3</c:v>
                </c:pt>
                <c:pt idx="9">
                  <c:v>1.138499841435815E-3</c:v>
                </c:pt>
                <c:pt idx="10">
                  <c:v>1.142102707821247E-3</c:v>
                </c:pt>
                <c:pt idx="11">
                  <c:v>1.1527961837052726E-3</c:v>
                </c:pt>
                <c:pt idx="12">
                  <c:v>1.156322301242524E-3</c:v>
                </c:pt>
                <c:pt idx="13">
                  <c:v>1.1598292315677303E-3</c:v>
                </c:pt>
                <c:pt idx="14">
                  <c:v>1.1633169746808915E-3</c:v>
                </c:pt>
                <c:pt idx="15">
                  <c:v>1.1667855305820076E-3</c:v>
                </c:pt>
                <c:pt idx="16">
                  <c:v>1.1770760750130849E-3</c:v>
                </c:pt>
                <c:pt idx="17">
                  <c:v>1.1804678820660206E-3</c:v>
                </c:pt>
                <c:pt idx="18">
                  <c:v>1.1838405019069108E-3</c:v>
                </c:pt>
                <c:pt idx="19">
                  <c:v>1.1871939345357563E-3</c:v>
                </c:pt>
                <c:pt idx="20">
                  <c:v>1.1905281799525563E-3</c:v>
                </c:pt>
                <c:pt idx="21">
                  <c:v>1.2004157929306853E-3</c:v>
                </c:pt>
                <c:pt idx="22">
                  <c:v>1.2036732894993051E-3</c:v>
                </c:pt>
                <c:pt idx="23">
                  <c:v>1.2069115988558793E-3</c:v>
                </c:pt>
                <c:pt idx="24">
                  <c:v>1.2101307210004085E-3</c:v>
                </c:pt>
                <c:pt idx="25">
                  <c:v>1.2133306559328925E-3</c:v>
                </c:pt>
                <c:pt idx="26">
                  <c:v>1.222815337458074E-3</c:v>
                </c:pt>
                <c:pt idx="27">
                  <c:v>1.2259385235423772E-3</c:v>
                </c:pt>
                <c:pt idx="28">
                  <c:v>1.2290425224146357E-3</c:v>
                </c:pt>
                <c:pt idx="29">
                  <c:v>1.2321273340748487E-3</c:v>
                </c:pt>
                <c:pt idx="30">
                  <c:v>1.235192958523017E-3</c:v>
                </c:pt>
                <c:pt idx="31">
                  <c:v>1.24427470859525E-3</c:v>
                </c:pt>
                <c:pt idx="32">
                  <c:v>1.2472635841952373E-3</c:v>
                </c:pt>
                <c:pt idx="33">
                  <c:v>1.2502332725831799E-3</c:v>
                </c:pt>
                <c:pt idx="34">
                  <c:v>1.2531837737590769E-3</c:v>
                </c:pt>
                <c:pt idx="35">
                  <c:v>1.2561150877229289E-3</c:v>
                </c:pt>
                <c:pt idx="36">
                  <c:v>1.2647939063422141E-3</c:v>
                </c:pt>
                <c:pt idx="37">
                  <c:v>1.2676484714578857E-3</c:v>
                </c:pt>
                <c:pt idx="38">
                  <c:v>1.2704838493615117E-3</c:v>
                </c:pt>
                <c:pt idx="39">
                  <c:v>1.273300040053093E-3</c:v>
                </c:pt>
                <c:pt idx="40">
                  <c:v>1.2760970435326288E-3</c:v>
                </c:pt>
                <c:pt idx="41">
                  <c:v>1.2843729306989658E-3</c:v>
                </c:pt>
                <c:pt idx="42">
                  <c:v>1.2870931853303214E-3</c:v>
                </c:pt>
                <c:pt idx="43">
                  <c:v>1.2897942527496317E-3</c:v>
                </c:pt>
                <c:pt idx="44">
                  <c:v>1.2924761329568969E-3</c:v>
                </c:pt>
                <c:pt idx="45">
                  <c:v>1.2951388259521167E-3</c:v>
                </c:pt>
                <c:pt idx="46">
                  <c:v>1.3030117816655057E-3</c:v>
                </c:pt>
                <c:pt idx="47">
                  <c:v>1.3055977258125452E-3</c:v>
                </c:pt>
                <c:pt idx="48">
                  <c:v>1.3081644827475395E-3</c:v>
                </c:pt>
                <c:pt idx="49">
                  <c:v>1.3107120524704884E-3</c:v>
                </c:pt>
                <c:pt idx="50">
                  <c:v>1.3132404349813925E-3</c:v>
                </c:pt>
                <c:pt idx="51">
                  <c:v>1.3207104592418335E-3</c:v>
                </c:pt>
                <c:pt idx="52">
                  <c:v>1.3231620929045566E-3</c:v>
                </c:pt>
                <c:pt idx="53">
                  <c:v>1.325594539355235E-3</c:v>
                </c:pt>
                <c:pt idx="54">
                  <c:v>1.3280077985938681E-3</c:v>
                </c:pt>
                <c:pt idx="55">
                  <c:v>1.3304018706204561E-3</c:v>
                </c:pt>
                <c:pt idx="56">
                  <c:v>1.3374689634279488E-3</c:v>
                </c:pt>
                <c:pt idx="57">
                  <c:v>1.3397862866063562E-3</c:v>
                </c:pt>
                <c:pt idx="58">
                  <c:v>1.3420844225727185E-3</c:v>
                </c:pt>
                <c:pt idx="59">
                  <c:v>1.3443633713270356E-3</c:v>
                </c:pt>
                <c:pt idx="60">
                  <c:v>1.3466231328693073E-3</c:v>
                </c:pt>
                <c:pt idx="61">
                  <c:v>1.3532872942238524E-3</c:v>
                </c:pt>
                <c:pt idx="62">
                  <c:v>1.3554703069179436E-3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985664"/>
        <c:axId val="631987200"/>
      </c:lineChart>
      <c:dateAx>
        <c:axId val="6319856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1987200"/>
        <c:crosses val="autoZero"/>
        <c:auto val="1"/>
        <c:lblOffset val="100"/>
        <c:baseTimeUnit val="days"/>
      </c:dateAx>
      <c:valAx>
        <c:axId val="6319872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1985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42367</c:v>
                </c:pt>
                <c:pt idx="76">
                  <c:v>42368</c:v>
                </c:pt>
                <c:pt idx="77">
                  <c:v>42369</c:v>
                </c:pt>
                <c:pt idx="78">
                  <c:v>42373</c:v>
                </c:pt>
                <c:pt idx="79">
                  <c:v>42374</c:v>
                </c:pt>
                <c:pt idx="80">
                  <c:v>42375</c:v>
                </c:pt>
                <c:pt idx="81">
                  <c:v>42376</c:v>
                </c:pt>
                <c:pt idx="82">
                  <c:v>42377</c:v>
                </c:pt>
                <c:pt idx="83">
                  <c:v>42380</c:v>
                </c:pt>
                <c:pt idx="84">
                  <c:v>42381</c:v>
                </c:pt>
                <c:pt idx="85">
                  <c:v>42382</c:v>
                </c:pt>
                <c:pt idx="86">
                  <c:v>42383</c:v>
                </c:pt>
                <c:pt idx="87">
                  <c:v>42384</c:v>
                </c:pt>
                <c:pt idx="88">
                  <c:v>42387</c:v>
                </c:pt>
                <c:pt idx="89">
                  <c:v>42388</c:v>
                </c:pt>
                <c:pt idx="90">
                  <c:v>42389</c:v>
                </c:pt>
                <c:pt idx="91">
                  <c:v>42390</c:v>
                </c:pt>
                <c:pt idx="92">
                  <c:v>42391</c:v>
                </c:pt>
                <c:pt idx="93">
                  <c:v>42394</c:v>
                </c:pt>
                <c:pt idx="94">
                  <c:v>42395</c:v>
                </c:pt>
                <c:pt idx="95">
                  <c:v>42396</c:v>
                </c:pt>
                <c:pt idx="96">
                  <c:v>42397</c:v>
                </c:pt>
                <c:pt idx="97">
                  <c:v>42398</c:v>
                </c:pt>
                <c:pt idx="98">
                  <c:v>42401</c:v>
                </c:pt>
                <c:pt idx="99">
                  <c:v>42402</c:v>
                </c:pt>
                <c:pt idx="100">
                  <c:v>42403</c:v>
                </c:pt>
                <c:pt idx="101">
                  <c:v>42404</c:v>
                </c:pt>
                <c:pt idx="102">
                  <c:v>42405</c:v>
                </c:pt>
                <c:pt idx="103">
                  <c:v>42408</c:v>
                </c:pt>
                <c:pt idx="104">
                  <c:v>42409</c:v>
                </c:pt>
                <c:pt idx="105">
                  <c:v>42410</c:v>
                </c:pt>
                <c:pt idx="106">
                  <c:v>42411</c:v>
                </c:pt>
                <c:pt idx="107">
                  <c:v>42412</c:v>
                </c:pt>
                <c:pt idx="108">
                  <c:v>42415</c:v>
                </c:pt>
                <c:pt idx="109">
                  <c:v>42416</c:v>
                </c:pt>
                <c:pt idx="110">
                  <c:v>42417</c:v>
                </c:pt>
                <c:pt idx="111">
                  <c:v>42418</c:v>
                </c:pt>
                <c:pt idx="112">
                  <c:v>42419</c:v>
                </c:pt>
                <c:pt idx="113">
                  <c:v>42422</c:v>
                </c:pt>
                <c:pt idx="114">
                  <c:v>42423</c:v>
                </c:pt>
                <c:pt idx="115">
                  <c:v>42424</c:v>
                </c:pt>
                <c:pt idx="116">
                  <c:v>42425</c:v>
                </c:pt>
                <c:pt idx="117">
                  <c:v>42426</c:v>
                </c:pt>
                <c:pt idx="118">
                  <c:v>42429</c:v>
                </c:pt>
                <c:pt idx="119">
                  <c:v>42430</c:v>
                </c:pt>
                <c:pt idx="120">
                  <c:v>42431</c:v>
                </c:pt>
                <c:pt idx="121">
                  <c:v>42432</c:v>
                </c:pt>
                <c:pt idx="122">
                  <c:v>42433</c:v>
                </c:pt>
                <c:pt idx="123">
                  <c:v>42436</c:v>
                </c:pt>
                <c:pt idx="124">
                  <c:v>42437</c:v>
                </c:pt>
                <c:pt idx="125">
                  <c:v>42438</c:v>
                </c:pt>
                <c:pt idx="126">
                  <c:v>42439</c:v>
                </c:pt>
                <c:pt idx="127">
                  <c:v>42440</c:v>
                </c:pt>
                <c:pt idx="128">
                  <c:v>42443</c:v>
                </c:pt>
                <c:pt idx="129">
                  <c:v>42444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2.7044835012073444E-3</c:v>
                </c:pt>
                <c:pt idx="1">
                  <c:v>2.7044835012073444E-3</c:v>
                </c:pt>
                <c:pt idx="2">
                  <c:v>2.7044835012073444E-3</c:v>
                </c:pt>
                <c:pt idx="3">
                  <c:v>2.7044835012073444E-3</c:v>
                </c:pt>
                <c:pt idx="4">
                  <c:v>2.7044835012073444E-3</c:v>
                </c:pt>
                <c:pt idx="5">
                  <c:v>2.7044835012073444E-3</c:v>
                </c:pt>
                <c:pt idx="6">
                  <c:v>2.7044835012073444E-3</c:v>
                </c:pt>
                <c:pt idx="7">
                  <c:v>2.7044835012073444E-3</c:v>
                </c:pt>
                <c:pt idx="8">
                  <c:v>2.7044835012073444E-3</c:v>
                </c:pt>
                <c:pt idx="9">
                  <c:v>2.7044835012073444E-3</c:v>
                </c:pt>
                <c:pt idx="10">
                  <c:v>2.7044835012073444E-3</c:v>
                </c:pt>
                <c:pt idx="11">
                  <c:v>2.7044835012073444E-3</c:v>
                </c:pt>
                <c:pt idx="12">
                  <c:v>2.7044835012073444E-3</c:v>
                </c:pt>
                <c:pt idx="13">
                  <c:v>2.7044835012073444E-3</c:v>
                </c:pt>
                <c:pt idx="14">
                  <c:v>2.7044835012073444E-3</c:v>
                </c:pt>
                <c:pt idx="15">
                  <c:v>2.7044835012073444E-3</c:v>
                </c:pt>
                <c:pt idx="16">
                  <c:v>2.7044835012073444E-3</c:v>
                </c:pt>
                <c:pt idx="17">
                  <c:v>2.7044835012073444E-3</c:v>
                </c:pt>
                <c:pt idx="18">
                  <c:v>2.7044835012073444E-3</c:v>
                </c:pt>
                <c:pt idx="19">
                  <c:v>2.7044835012073444E-3</c:v>
                </c:pt>
                <c:pt idx="20">
                  <c:v>2.7044835012073444E-3</c:v>
                </c:pt>
                <c:pt idx="21">
                  <c:v>2.7044835012073444E-3</c:v>
                </c:pt>
                <c:pt idx="22">
                  <c:v>2.7044835012073444E-3</c:v>
                </c:pt>
                <c:pt idx="23">
                  <c:v>2.7044835012073444E-3</c:v>
                </c:pt>
                <c:pt idx="24">
                  <c:v>2.7044835012073444E-3</c:v>
                </c:pt>
                <c:pt idx="25">
                  <c:v>2.7044835012073444E-3</c:v>
                </c:pt>
                <c:pt idx="26">
                  <c:v>2.7044835012073444E-3</c:v>
                </c:pt>
                <c:pt idx="27">
                  <c:v>2.7044835012073444E-3</c:v>
                </c:pt>
                <c:pt idx="28">
                  <c:v>2.7044835012073444E-3</c:v>
                </c:pt>
                <c:pt idx="29">
                  <c:v>2.7044835012073444E-3</c:v>
                </c:pt>
                <c:pt idx="30">
                  <c:v>2.7044835012073444E-3</c:v>
                </c:pt>
                <c:pt idx="31">
                  <c:v>2.7044835012073444E-3</c:v>
                </c:pt>
                <c:pt idx="32">
                  <c:v>2.7044835012073444E-3</c:v>
                </c:pt>
                <c:pt idx="33">
                  <c:v>2.7044835012073444E-3</c:v>
                </c:pt>
                <c:pt idx="34">
                  <c:v>2.7044835012073444E-3</c:v>
                </c:pt>
                <c:pt idx="35">
                  <c:v>2.7044835012073444E-3</c:v>
                </c:pt>
                <c:pt idx="36">
                  <c:v>2.7044835012073444E-3</c:v>
                </c:pt>
                <c:pt idx="37">
                  <c:v>2.7044835012073444E-3</c:v>
                </c:pt>
                <c:pt idx="38">
                  <c:v>2.7044835012073444E-3</c:v>
                </c:pt>
                <c:pt idx="39">
                  <c:v>2.7044835012073444E-3</c:v>
                </c:pt>
                <c:pt idx="40">
                  <c:v>2.7044835012073444E-3</c:v>
                </c:pt>
                <c:pt idx="41">
                  <c:v>2.7044835012073444E-3</c:v>
                </c:pt>
                <c:pt idx="42">
                  <c:v>2.7044835012073444E-3</c:v>
                </c:pt>
                <c:pt idx="43">
                  <c:v>2.7044835012073444E-3</c:v>
                </c:pt>
                <c:pt idx="44">
                  <c:v>2.7044835012073444E-3</c:v>
                </c:pt>
                <c:pt idx="45">
                  <c:v>2.7044835012073444E-3</c:v>
                </c:pt>
                <c:pt idx="46">
                  <c:v>2.7044835012073444E-3</c:v>
                </c:pt>
                <c:pt idx="47">
                  <c:v>2.7044835012073444E-3</c:v>
                </c:pt>
                <c:pt idx="48">
                  <c:v>2.7044835012073444E-3</c:v>
                </c:pt>
                <c:pt idx="49">
                  <c:v>2.7044835012073444E-3</c:v>
                </c:pt>
                <c:pt idx="50">
                  <c:v>2.7044835012073444E-3</c:v>
                </c:pt>
                <c:pt idx="51">
                  <c:v>2.7044835012073444E-3</c:v>
                </c:pt>
                <c:pt idx="52">
                  <c:v>2.7044835012073444E-3</c:v>
                </c:pt>
                <c:pt idx="53">
                  <c:v>2.7044835012073444E-3</c:v>
                </c:pt>
                <c:pt idx="54">
                  <c:v>2.7044835012073444E-3</c:v>
                </c:pt>
                <c:pt idx="55">
                  <c:v>2.7044835012073444E-3</c:v>
                </c:pt>
                <c:pt idx="56">
                  <c:v>2.7044835012073444E-3</c:v>
                </c:pt>
                <c:pt idx="57">
                  <c:v>2.7044835012073444E-3</c:v>
                </c:pt>
                <c:pt idx="58">
                  <c:v>2.7044835012073444E-3</c:v>
                </c:pt>
                <c:pt idx="59">
                  <c:v>2.7044835012073444E-3</c:v>
                </c:pt>
                <c:pt idx="60">
                  <c:v>2.7044835012073444E-3</c:v>
                </c:pt>
                <c:pt idx="61">
                  <c:v>2.7044835012073444E-3</c:v>
                </c:pt>
                <c:pt idx="62">
                  <c:v>2.7044835012073444E-3</c:v>
                </c:pt>
                <c:pt idx="63">
                  <c:v>2.7044835012073444E-3</c:v>
                </c:pt>
                <c:pt idx="64">
                  <c:v>2.7044835012073444E-3</c:v>
                </c:pt>
                <c:pt idx="65">
                  <c:v>2.7044835012073444E-3</c:v>
                </c:pt>
                <c:pt idx="66">
                  <c:v>2.7044835012073444E-3</c:v>
                </c:pt>
                <c:pt idx="67">
                  <c:v>2.7044835012073444E-3</c:v>
                </c:pt>
                <c:pt idx="68">
                  <c:v>2.7044835012073444E-3</c:v>
                </c:pt>
                <c:pt idx="69">
                  <c:v>2.7044835012073444E-3</c:v>
                </c:pt>
                <c:pt idx="70">
                  <c:v>2.7044835012073444E-3</c:v>
                </c:pt>
                <c:pt idx="71">
                  <c:v>2.7044835012073444E-3</c:v>
                </c:pt>
                <c:pt idx="72">
                  <c:v>2.7044835012073444E-3</c:v>
                </c:pt>
                <c:pt idx="73">
                  <c:v>2.7044835012073444E-3</c:v>
                </c:pt>
                <c:pt idx="74">
                  <c:v>2.7044835012073444E-3</c:v>
                </c:pt>
                <c:pt idx="75">
                  <c:v>2.7044835012073444E-3</c:v>
                </c:pt>
                <c:pt idx="76">
                  <c:v>2.7044835012073444E-3</c:v>
                </c:pt>
                <c:pt idx="77">
                  <c:v>2.7044835012073444E-3</c:v>
                </c:pt>
                <c:pt idx="78">
                  <c:v>2.7044835012073444E-3</c:v>
                </c:pt>
                <c:pt idx="79">
                  <c:v>2.7044835012073444E-3</c:v>
                </c:pt>
                <c:pt idx="80">
                  <c:v>2.7044835012073444E-3</c:v>
                </c:pt>
                <c:pt idx="81">
                  <c:v>2.7044835012073444E-3</c:v>
                </c:pt>
                <c:pt idx="82">
                  <c:v>2.7044835012073444E-3</c:v>
                </c:pt>
                <c:pt idx="83">
                  <c:v>2.7044835012073444E-3</c:v>
                </c:pt>
                <c:pt idx="84">
                  <c:v>2.7044835012073444E-3</c:v>
                </c:pt>
                <c:pt idx="85">
                  <c:v>2.7044835012073444E-3</c:v>
                </c:pt>
                <c:pt idx="86">
                  <c:v>2.7044835012073444E-3</c:v>
                </c:pt>
                <c:pt idx="87">
                  <c:v>2.7044835012073444E-3</c:v>
                </c:pt>
                <c:pt idx="88">
                  <c:v>2.7044835012073444E-3</c:v>
                </c:pt>
                <c:pt idx="89">
                  <c:v>2.7044835012073444E-3</c:v>
                </c:pt>
                <c:pt idx="90">
                  <c:v>2.7044835012073444E-3</c:v>
                </c:pt>
                <c:pt idx="91">
                  <c:v>2.7044835012073444E-3</c:v>
                </c:pt>
                <c:pt idx="92">
                  <c:v>2.7044835012073444E-3</c:v>
                </c:pt>
                <c:pt idx="93">
                  <c:v>2.7044835012073444E-3</c:v>
                </c:pt>
                <c:pt idx="94">
                  <c:v>2.7044835012073444E-3</c:v>
                </c:pt>
                <c:pt idx="95">
                  <c:v>2.7044835012073444E-3</c:v>
                </c:pt>
                <c:pt idx="96">
                  <c:v>2.7044835012073444E-3</c:v>
                </c:pt>
                <c:pt idx="97">
                  <c:v>2.7044835012073444E-3</c:v>
                </c:pt>
                <c:pt idx="98">
                  <c:v>2.7044835012073444E-3</c:v>
                </c:pt>
                <c:pt idx="99">
                  <c:v>2.7044835012073444E-3</c:v>
                </c:pt>
                <c:pt idx="100">
                  <c:v>2.7044835012073444E-3</c:v>
                </c:pt>
                <c:pt idx="101">
                  <c:v>2.7044835012073444E-3</c:v>
                </c:pt>
                <c:pt idx="102">
                  <c:v>2.7044835012073444E-3</c:v>
                </c:pt>
                <c:pt idx="103">
                  <c:v>2.7044835012073444E-3</c:v>
                </c:pt>
                <c:pt idx="104">
                  <c:v>2.7044835012073444E-3</c:v>
                </c:pt>
                <c:pt idx="105">
                  <c:v>2.7044835012073444E-3</c:v>
                </c:pt>
                <c:pt idx="106">
                  <c:v>2.7044835012073444E-3</c:v>
                </c:pt>
                <c:pt idx="107">
                  <c:v>2.7044835012073444E-3</c:v>
                </c:pt>
                <c:pt idx="108">
                  <c:v>2.7044835012073444E-3</c:v>
                </c:pt>
                <c:pt idx="109">
                  <c:v>2.7044835012073444E-3</c:v>
                </c:pt>
                <c:pt idx="110">
                  <c:v>2.7044835012073444E-3</c:v>
                </c:pt>
                <c:pt idx="111">
                  <c:v>2.7044835012073444E-3</c:v>
                </c:pt>
                <c:pt idx="112">
                  <c:v>2.7044835012073444E-3</c:v>
                </c:pt>
                <c:pt idx="113">
                  <c:v>2.7044835012073444E-3</c:v>
                </c:pt>
                <c:pt idx="114">
                  <c:v>2.7044835012073444E-3</c:v>
                </c:pt>
                <c:pt idx="115">
                  <c:v>2.7044835012073444E-3</c:v>
                </c:pt>
                <c:pt idx="116">
                  <c:v>2.7044835012073444E-3</c:v>
                </c:pt>
                <c:pt idx="117">
                  <c:v>2.7044835012073444E-3</c:v>
                </c:pt>
                <c:pt idx="118">
                  <c:v>2.7044835012073444E-3</c:v>
                </c:pt>
                <c:pt idx="119">
                  <c:v>2.7044835012073444E-3</c:v>
                </c:pt>
                <c:pt idx="120">
                  <c:v>2.7044835012073444E-3</c:v>
                </c:pt>
                <c:pt idx="121">
                  <c:v>2.7044835012073444E-3</c:v>
                </c:pt>
                <c:pt idx="122">
                  <c:v>2.7044835012073444E-3</c:v>
                </c:pt>
                <c:pt idx="123">
                  <c:v>2.7044835012073444E-3</c:v>
                </c:pt>
                <c:pt idx="124">
                  <c:v>2.7044835012073444E-3</c:v>
                </c:pt>
                <c:pt idx="125">
                  <c:v>2.7044835012073444E-3</c:v>
                </c:pt>
                <c:pt idx="126">
                  <c:v>2.7044835012073444E-3</c:v>
                </c:pt>
                <c:pt idx="127">
                  <c:v>2.7044835012073444E-3</c:v>
                </c:pt>
                <c:pt idx="128">
                  <c:v>2.7044835012073444E-3</c:v>
                </c:pt>
                <c:pt idx="129">
                  <c:v>2.7044835012073444E-3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42367</c:v>
                </c:pt>
                <c:pt idx="76">
                  <c:v>42368</c:v>
                </c:pt>
                <c:pt idx="77">
                  <c:v>42369</c:v>
                </c:pt>
                <c:pt idx="78">
                  <c:v>42373</c:v>
                </c:pt>
                <c:pt idx="79">
                  <c:v>42374</c:v>
                </c:pt>
                <c:pt idx="80">
                  <c:v>42375</c:v>
                </c:pt>
                <c:pt idx="81">
                  <c:v>42376</c:v>
                </c:pt>
                <c:pt idx="82">
                  <c:v>42377</c:v>
                </c:pt>
                <c:pt idx="83">
                  <c:v>42380</c:v>
                </c:pt>
                <c:pt idx="84">
                  <c:v>42381</c:v>
                </c:pt>
                <c:pt idx="85">
                  <c:v>42382</c:v>
                </c:pt>
                <c:pt idx="86">
                  <c:v>42383</c:v>
                </c:pt>
                <c:pt idx="87">
                  <c:v>42384</c:v>
                </c:pt>
                <c:pt idx="88">
                  <c:v>42387</c:v>
                </c:pt>
                <c:pt idx="89">
                  <c:v>42388</c:v>
                </c:pt>
                <c:pt idx="90">
                  <c:v>42389</c:v>
                </c:pt>
                <c:pt idx="91">
                  <c:v>42390</c:v>
                </c:pt>
                <c:pt idx="92">
                  <c:v>42391</c:v>
                </c:pt>
                <c:pt idx="93">
                  <c:v>42394</c:v>
                </c:pt>
                <c:pt idx="94">
                  <c:v>42395</c:v>
                </c:pt>
                <c:pt idx="95">
                  <c:v>42396</c:v>
                </c:pt>
                <c:pt idx="96">
                  <c:v>42397</c:v>
                </c:pt>
                <c:pt idx="97">
                  <c:v>42398</c:v>
                </c:pt>
                <c:pt idx="98">
                  <c:v>42401</c:v>
                </c:pt>
                <c:pt idx="99">
                  <c:v>42402</c:v>
                </c:pt>
                <c:pt idx="100">
                  <c:v>42403</c:v>
                </c:pt>
                <c:pt idx="101">
                  <c:v>42404</c:v>
                </c:pt>
                <c:pt idx="102">
                  <c:v>42405</c:v>
                </c:pt>
                <c:pt idx="103">
                  <c:v>42408</c:v>
                </c:pt>
                <c:pt idx="104">
                  <c:v>42409</c:v>
                </c:pt>
                <c:pt idx="105">
                  <c:v>42410</c:v>
                </c:pt>
                <c:pt idx="106">
                  <c:v>42411</c:v>
                </c:pt>
                <c:pt idx="107">
                  <c:v>42412</c:v>
                </c:pt>
                <c:pt idx="108">
                  <c:v>42415</c:v>
                </c:pt>
                <c:pt idx="109">
                  <c:v>42416</c:v>
                </c:pt>
                <c:pt idx="110">
                  <c:v>42417</c:v>
                </c:pt>
                <c:pt idx="111">
                  <c:v>42418</c:v>
                </c:pt>
                <c:pt idx="112">
                  <c:v>42419</c:v>
                </c:pt>
                <c:pt idx="113">
                  <c:v>42422</c:v>
                </c:pt>
                <c:pt idx="114">
                  <c:v>42423</c:v>
                </c:pt>
                <c:pt idx="115">
                  <c:v>42424</c:v>
                </c:pt>
                <c:pt idx="116">
                  <c:v>42425</c:v>
                </c:pt>
                <c:pt idx="117">
                  <c:v>42426</c:v>
                </c:pt>
                <c:pt idx="118">
                  <c:v>42429</c:v>
                </c:pt>
                <c:pt idx="119">
                  <c:v>42430</c:v>
                </c:pt>
                <c:pt idx="120">
                  <c:v>42431</c:v>
                </c:pt>
                <c:pt idx="121">
                  <c:v>42432</c:v>
                </c:pt>
                <c:pt idx="122">
                  <c:v>42433</c:v>
                </c:pt>
                <c:pt idx="123">
                  <c:v>42436</c:v>
                </c:pt>
                <c:pt idx="124">
                  <c:v>42437</c:v>
                </c:pt>
                <c:pt idx="125">
                  <c:v>42438</c:v>
                </c:pt>
                <c:pt idx="126">
                  <c:v>42439</c:v>
                </c:pt>
                <c:pt idx="127">
                  <c:v>42440</c:v>
                </c:pt>
                <c:pt idx="128">
                  <c:v>42443</c:v>
                </c:pt>
                <c:pt idx="129">
                  <c:v>42444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3.0552581711670197E-3</c:v>
                </c:pt>
                <c:pt idx="1">
                  <c:v>3.0436941710584591E-3</c:v>
                </c:pt>
                <c:pt idx="2">
                  <c:v>3.0398395043556054E-3</c:v>
                </c:pt>
                <c:pt idx="3">
                  <c:v>3.0359848376527517E-3</c:v>
                </c:pt>
                <c:pt idx="4">
                  <c:v>3.0321301709498984E-3</c:v>
                </c:pt>
                <c:pt idx="5">
                  <c:v>3.0282755042470447E-3</c:v>
                </c:pt>
                <c:pt idx="6">
                  <c:v>3.016711504138484E-3</c:v>
                </c:pt>
                <c:pt idx="7">
                  <c:v>3.0128568374356303E-3</c:v>
                </c:pt>
                <c:pt idx="8">
                  <c:v>3.0090021707327766E-3</c:v>
                </c:pt>
                <c:pt idx="9">
                  <c:v>3.0051475040299234E-3</c:v>
                </c:pt>
                <c:pt idx="10">
                  <c:v>3.0012928373270697E-3</c:v>
                </c:pt>
                <c:pt idx="11">
                  <c:v>2.989728837218509E-3</c:v>
                </c:pt>
                <c:pt idx="12">
                  <c:v>2.9858741705156553E-3</c:v>
                </c:pt>
                <c:pt idx="13">
                  <c:v>2.9820195038128021E-3</c:v>
                </c:pt>
                <c:pt idx="14">
                  <c:v>2.9781648371099484E-3</c:v>
                </c:pt>
                <c:pt idx="15">
                  <c:v>2.9743101704070947E-3</c:v>
                </c:pt>
                <c:pt idx="16">
                  <c:v>2.962746170298534E-3</c:v>
                </c:pt>
                <c:pt idx="17">
                  <c:v>2.9588915035956803E-3</c:v>
                </c:pt>
                <c:pt idx="18">
                  <c:v>2.955036836892827E-3</c:v>
                </c:pt>
                <c:pt idx="19">
                  <c:v>2.9511821701899733E-3</c:v>
                </c:pt>
                <c:pt idx="20">
                  <c:v>2.9473275034871196E-3</c:v>
                </c:pt>
                <c:pt idx="21">
                  <c:v>2.935763503378559E-3</c:v>
                </c:pt>
                <c:pt idx="22">
                  <c:v>2.9319088366757053E-3</c:v>
                </c:pt>
                <c:pt idx="23">
                  <c:v>2.928054169972852E-3</c:v>
                </c:pt>
                <c:pt idx="24">
                  <c:v>2.9241995032699983E-3</c:v>
                </c:pt>
                <c:pt idx="25">
                  <c:v>2.9203448365671446E-3</c:v>
                </c:pt>
                <c:pt idx="26">
                  <c:v>2.908780836458584E-3</c:v>
                </c:pt>
                <c:pt idx="27">
                  <c:v>2.9049261697557303E-3</c:v>
                </c:pt>
                <c:pt idx="28">
                  <c:v>2.901071503052877E-3</c:v>
                </c:pt>
                <c:pt idx="29">
                  <c:v>2.8972168363500233E-3</c:v>
                </c:pt>
                <c:pt idx="30">
                  <c:v>2.8933621696471696E-3</c:v>
                </c:pt>
                <c:pt idx="31">
                  <c:v>2.8817981695386089E-3</c:v>
                </c:pt>
                <c:pt idx="32">
                  <c:v>2.8779435028357552E-3</c:v>
                </c:pt>
                <c:pt idx="33">
                  <c:v>2.874088836132902E-3</c:v>
                </c:pt>
                <c:pt idx="34">
                  <c:v>2.8702341694300483E-3</c:v>
                </c:pt>
                <c:pt idx="35">
                  <c:v>2.8663795027271946E-3</c:v>
                </c:pt>
                <c:pt idx="36">
                  <c:v>2.8548155026186339E-3</c:v>
                </c:pt>
                <c:pt idx="37">
                  <c:v>2.8509608359157802E-3</c:v>
                </c:pt>
                <c:pt idx="38">
                  <c:v>2.8471061692129269E-3</c:v>
                </c:pt>
                <c:pt idx="39">
                  <c:v>2.8432515025100732E-3</c:v>
                </c:pt>
                <c:pt idx="40">
                  <c:v>2.8393968358072195E-3</c:v>
                </c:pt>
                <c:pt idx="41">
                  <c:v>2.8278328356986589E-3</c:v>
                </c:pt>
                <c:pt idx="42">
                  <c:v>2.8239781689958052E-3</c:v>
                </c:pt>
                <c:pt idx="43">
                  <c:v>2.8201235022929519E-3</c:v>
                </c:pt>
                <c:pt idx="44">
                  <c:v>2.8162688355900982E-3</c:v>
                </c:pt>
                <c:pt idx="45">
                  <c:v>2.8124141688872445E-3</c:v>
                </c:pt>
                <c:pt idx="46">
                  <c:v>2.8008501687786839E-3</c:v>
                </c:pt>
                <c:pt idx="47">
                  <c:v>2.7969955020758302E-3</c:v>
                </c:pt>
                <c:pt idx="48">
                  <c:v>2.7931408353729769E-3</c:v>
                </c:pt>
                <c:pt idx="49">
                  <c:v>2.7892861686701232E-3</c:v>
                </c:pt>
                <c:pt idx="50">
                  <c:v>2.7854315019672695E-3</c:v>
                </c:pt>
                <c:pt idx="51">
                  <c:v>2.7738675018587088E-3</c:v>
                </c:pt>
                <c:pt idx="52">
                  <c:v>2.7700128351558551E-3</c:v>
                </c:pt>
                <c:pt idx="53">
                  <c:v>2.7661581684530019E-3</c:v>
                </c:pt>
                <c:pt idx="54">
                  <c:v>2.7623035017501482E-3</c:v>
                </c:pt>
                <c:pt idx="55">
                  <c:v>2.7584488350472945E-3</c:v>
                </c:pt>
                <c:pt idx="56">
                  <c:v>2.7468848349387338E-3</c:v>
                </c:pt>
                <c:pt idx="57">
                  <c:v>2.7430301682358801E-3</c:v>
                </c:pt>
                <c:pt idx="58">
                  <c:v>2.7391755015330269E-3</c:v>
                </c:pt>
                <c:pt idx="59">
                  <c:v>2.7353208348301732E-3</c:v>
                </c:pt>
                <c:pt idx="60">
                  <c:v>2.7314661681273195E-3</c:v>
                </c:pt>
                <c:pt idx="61">
                  <c:v>2.7199021680187588E-3</c:v>
                </c:pt>
                <c:pt idx="62">
                  <c:v>2.7160475013159055E-3</c:v>
                </c:pt>
                <c:pt idx="63">
                  <c:v>2.7121928346130518E-3</c:v>
                </c:pt>
                <c:pt idx="64">
                  <c:v>2.7083381679101981E-3</c:v>
                </c:pt>
                <c:pt idx="65">
                  <c:v>2.7044835012073444E-3</c:v>
                </c:pt>
                <c:pt idx="66">
                  <c:v>2.6929195010987838E-3</c:v>
                </c:pt>
                <c:pt idx="67">
                  <c:v>2.6890648343959301E-3</c:v>
                </c:pt>
                <c:pt idx="68">
                  <c:v>2.6852101676930768E-3</c:v>
                </c:pt>
                <c:pt idx="69">
                  <c:v>2.6813555009902231E-3</c:v>
                </c:pt>
                <c:pt idx="70">
                  <c:v>2.6775008342873694E-3</c:v>
                </c:pt>
                <c:pt idx="71">
                  <c:v>2.6659368341788088E-3</c:v>
                </c:pt>
                <c:pt idx="72">
                  <c:v>2.6620821674759555E-3</c:v>
                </c:pt>
                <c:pt idx="73">
                  <c:v>2.6582275007731018E-3</c:v>
                </c:pt>
                <c:pt idx="74">
                  <c:v>2.6543728340702481E-3</c:v>
                </c:pt>
                <c:pt idx="75">
                  <c:v>2.6350995005559805E-3</c:v>
                </c:pt>
                <c:pt idx="76">
                  <c:v>2.6312448338531268E-3</c:v>
                </c:pt>
                <c:pt idx="77">
                  <c:v>2.6273901671502731E-3</c:v>
                </c:pt>
                <c:pt idx="78">
                  <c:v>2.6119715003388587E-3</c:v>
                </c:pt>
                <c:pt idx="79">
                  <c:v>2.6081168336360054E-3</c:v>
                </c:pt>
                <c:pt idx="80">
                  <c:v>2.6042621669331517E-3</c:v>
                </c:pt>
                <c:pt idx="81">
                  <c:v>2.600407500230298E-3</c:v>
                </c:pt>
                <c:pt idx="82">
                  <c:v>2.5965528335274443E-3</c:v>
                </c:pt>
                <c:pt idx="83">
                  <c:v>2.5849888334188837E-3</c:v>
                </c:pt>
                <c:pt idx="84">
                  <c:v>2.5811341667160304E-3</c:v>
                </c:pt>
                <c:pt idx="85">
                  <c:v>2.5772795000131767E-3</c:v>
                </c:pt>
                <c:pt idx="86">
                  <c:v>2.573424833310323E-3</c:v>
                </c:pt>
                <c:pt idx="87">
                  <c:v>2.5695701666074693E-3</c:v>
                </c:pt>
                <c:pt idx="88">
                  <c:v>2.5580061664989087E-3</c:v>
                </c:pt>
                <c:pt idx="89">
                  <c:v>2.5541514997960554E-3</c:v>
                </c:pt>
                <c:pt idx="90">
                  <c:v>2.5502968330932017E-3</c:v>
                </c:pt>
                <c:pt idx="91">
                  <c:v>2.546442166390348E-3</c:v>
                </c:pt>
                <c:pt idx="92">
                  <c:v>2.5425874996874943E-3</c:v>
                </c:pt>
                <c:pt idx="93">
                  <c:v>2.5310234995789336E-3</c:v>
                </c:pt>
                <c:pt idx="94">
                  <c:v>2.5271688328760804E-3</c:v>
                </c:pt>
                <c:pt idx="95">
                  <c:v>2.5233141661732267E-3</c:v>
                </c:pt>
                <c:pt idx="96">
                  <c:v>2.519459499470373E-3</c:v>
                </c:pt>
                <c:pt idx="97">
                  <c:v>2.5156048327675193E-3</c:v>
                </c:pt>
                <c:pt idx="98">
                  <c:v>2.5040408326589591E-3</c:v>
                </c:pt>
                <c:pt idx="99">
                  <c:v>2.5001861659561054E-3</c:v>
                </c:pt>
                <c:pt idx="100">
                  <c:v>2.4963314992532517E-3</c:v>
                </c:pt>
                <c:pt idx="101">
                  <c:v>2.492476832550398E-3</c:v>
                </c:pt>
                <c:pt idx="102">
                  <c:v>2.4886221658475443E-3</c:v>
                </c:pt>
                <c:pt idx="103">
                  <c:v>2.4770581657389836E-3</c:v>
                </c:pt>
                <c:pt idx="104">
                  <c:v>2.4732034990361303E-3</c:v>
                </c:pt>
                <c:pt idx="105">
                  <c:v>2.4693488323332766E-3</c:v>
                </c:pt>
                <c:pt idx="106">
                  <c:v>2.4654941656304229E-3</c:v>
                </c:pt>
                <c:pt idx="107">
                  <c:v>2.4616394989275692E-3</c:v>
                </c:pt>
                <c:pt idx="108">
                  <c:v>2.4500754988190086E-3</c:v>
                </c:pt>
                <c:pt idx="109">
                  <c:v>2.4462208321161553E-3</c:v>
                </c:pt>
                <c:pt idx="110">
                  <c:v>2.4423661654133016E-3</c:v>
                </c:pt>
                <c:pt idx="111">
                  <c:v>2.4385114987104479E-3</c:v>
                </c:pt>
                <c:pt idx="112">
                  <c:v>2.4346568320075942E-3</c:v>
                </c:pt>
                <c:pt idx="113">
                  <c:v>2.423092831899034E-3</c:v>
                </c:pt>
                <c:pt idx="114">
                  <c:v>2.4192381651961803E-3</c:v>
                </c:pt>
                <c:pt idx="115">
                  <c:v>2.4153834984933266E-3</c:v>
                </c:pt>
                <c:pt idx="116">
                  <c:v>2.4115288317904729E-3</c:v>
                </c:pt>
                <c:pt idx="117">
                  <c:v>2.4076741650876192E-3</c:v>
                </c:pt>
                <c:pt idx="118">
                  <c:v>2.396110164979059E-3</c:v>
                </c:pt>
                <c:pt idx="119">
                  <c:v>2.3922554982762053E-3</c:v>
                </c:pt>
                <c:pt idx="120">
                  <c:v>2.3884008315733516E-3</c:v>
                </c:pt>
                <c:pt idx="121">
                  <c:v>2.3845461648704979E-3</c:v>
                </c:pt>
                <c:pt idx="122">
                  <c:v>2.3806914981676442E-3</c:v>
                </c:pt>
                <c:pt idx="123">
                  <c:v>2.3691274980590835E-3</c:v>
                </c:pt>
                <c:pt idx="124">
                  <c:v>2.3652728313562302E-3</c:v>
                </c:pt>
                <c:pt idx="125">
                  <c:v>2.3614181646533765E-3</c:v>
                </c:pt>
                <c:pt idx="126">
                  <c:v>2.3575634979505228E-3</c:v>
                </c:pt>
                <c:pt idx="127">
                  <c:v>2.3537088312476696E-3</c:v>
                </c:pt>
                <c:pt idx="128">
                  <c:v>2.3421448311391089E-3</c:v>
                </c:pt>
                <c:pt idx="129">
                  <c:v>2.3382901644362552E-3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42367</c:v>
                </c:pt>
                <c:pt idx="76">
                  <c:v>42368</c:v>
                </c:pt>
                <c:pt idx="77">
                  <c:v>42369</c:v>
                </c:pt>
                <c:pt idx="78">
                  <c:v>42373</c:v>
                </c:pt>
                <c:pt idx="79">
                  <c:v>42374</c:v>
                </c:pt>
                <c:pt idx="80">
                  <c:v>42375</c:v>
                </c:pt>
                <c:pt idx="81">
                  <c:v>42376</c:v>
                </c:pt>
                <c:pt idx="82">
                  <c:v>42377</c:v>
                </c:pt>
                <c:pt idx="83">
                  <c:v>42380</c:v>
                </c:pt>
                <c:pt idx="84">
                  <c:v>42381</c:v>
                </c:pt>
                <c:pt idx="85">
                  <c:v>42382</c:v>
                </c:pt>
                <c:pt idx="86">
                  <c:v>42383</c:v>
                </c:pt>
                <c:pt idx="87">
                  <c:v>42384</c:v>
                </c:pt>
                <c:pt idx="88">
                  <c:v>42387</c:v>
                </c:pt>
                <c:pt idx="89">
                  <c:v>42388</c:v>
                </c:pt>
                <c:pt idx="90">
                  <c:v>42389</c:v>
                </c:pt>
                <c:pt idx="91">
                  <c:v>42390</c:v>
                </c:pt>
                <c:pt idx="92">
                  <c:v>42391</c:v>
                </c:pt>
                <c:pt idx="93">
                  <c:v>42394</c:v>
                </c:pt>
                <c:pt idx="94">
                  <c:v>42395</c:v>
                </c:pt>
                <c:pt idx="95">
                  <c:v>42396</c:v>
                </c:pt>
                <c:pt idx="96">
                  <c:v>42397</c:v>
                </c:pt>
                <c:pt idx="97">
                  <c:v>42398</c:v>
                </c:pt>
                <c:pt idx="98">
                  <c:v>42401</c:v>
                </c:pt>
                <c:pt idx="99">
                  <c:v>42402</c:v>
                </c:pt>
                <c:pt idx="100">
                  <c:v>42403</c:v>
                </c:pt>
                <c:pt idx="101">
                  <c:v>42404</c:v>
                </c:pt>
                <c:pt idx="102">
                  <c:v>42405</c:v>
                </c:pt>
                <c:pt idx="103">
                  <c:v>42408</c:v>
                </c:pt>
                <c:pt idx="104">
                  <c:v>42409</c:v>
                </c:pt>
                <c:pt idx="105">
                  <c:v>42410</c:v>
                </c:pt>
                <c:pt idx="106">
                  <c:v>42411</c:v>
                </c:pt>
                <c:pt idx="107">
                  <c:v>42412</c:v>
                </c:pt>
                <c:pt idx="108">
                  <c:v>42415</c:v>
                </c:pt>
                <c:pt idx="109">
                  <c:v>42416</c:v>
                </c:pt>
                <c:pt idx="110">
                  <c:v>42417</c:v>
                </c:pt>
                <c:pt idx="111">
                  <c:v>42418</c:v>
                </c:pt>
                <c:pt idx="112">
                  <c:v>42419</c:v>
                </c:pt>
                <c:pt idx="113">
                  <c:v>42422</c:v>
                </c:pt>
                <c:pt idx="114">
                  <c:v>42423</c:v>
                </c:pt>
                <c:pt idx="115">
                  <c:v>42424</c:v>
                </c:pt>
                <c:pt idx="116">
                  <c:v>42425</c:v>
                </c:pt>
                <c:pt idx="117">
                  <c:v>42426</c:v>
                </c:pt>
                <c:pt idx="118">
                  <c:v>42429</c:v>
                </c:pt>
                <c:pt idx="119">
                  <c:v>42430</c:v>
                </c:pt>
                <c:pt idx="120">
                  <c:v>42431</c:v>
                </c:pt>
                <c:pt idx="121">
                  <c:v>42432</c:v>
                </c:pt>
                <c:pt idx="122">
                  <c:v>42433</c:v>
                </c:pt>
                <c:pt idx="123">
                  <c:v>42436</c:v>
                </c:pt>
                <c:pt idx="124">
                  <c:v>42437</c:v>
                </c:pt>
                <c:pt idx="125">
                  <c:v>42438</c:v>
                </c:pt>
                <c:pt idx="126">
                  <c:v>42439</c:v>
                </c:pt>
                <c:pt idx="127">
                  <c:v>42440</c:v>
                </c:pt>
                <c:pt idx="128">
                  <c:v>42443</c:v>
                </c:pt>
                <c:pt idx="129">
                  <c:v>42444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3.7793991586765694E-3</c:v>
                </c:pt>
                <c:pt idx="1">
                  <c:v>3.7136297619888344E-3</c:v>
                </c:pt>
                <c:pt idx="2">
                  <c:v>3.6920484057232088E-3</c:v>
                </c:pt>
                <c:pt idx="3">
                  <c:v>3.6706379374393918E-3</c:v>
                </c:pt>
                <c:pt idx="4">
                  <c:v>3.6493983571373842E-3</c:v>
                </c:pt>
                <c:pt idx="5">
                  <c:v>3.6283296648171866E-3</c:v>
                </c:pt>
                <c:pt idx="6">
                  <c:v>3.5661489157474487E-3</c:v>
                </c:pt>
                <c:pt idx="7">
                  <c:v>3.545763775354488E-3</c:v>
                </c:pt>
                <c:pt idx="8">
                  <c:v>3.5255495229433369E-3</c:v>
                </c:pt>
                <c:pt idx="9">
                  <c:v>3.5055061585139956E-3</c:v>
                </c:pt>
                <c:pt idx="10">
                  <c:v>3.4856336820664629E-3</c:v>
                </c:pt>
                <c:pt idx="11">
                  <c:v>3.427041580614723E-3</c:v>
                </c:pt>
                <c:pt idx="12">
                  <c:v>3.4078526560944282E-3</c:v>
                </c:pt>
                <c:pt idx="13">
                  <c:v>3.3888346195559424E-3</c:v>
                </c:pt>
                <c:pt idx="14">
                  <c:v>3.369987470999267E-3</c:v>
                </c:pt>
                <c:pt idx="15">
                  <c:v>3.3513112104244002E-3</c:v>
                </c:pt>
                <c:pt idx="16">
                  <c:v>3.2963077565906569E-3</c:v>
                </c:pt>
                <c:pt idx="17">
                  <c:v>3.278315047943028E-3</c:v>
                </c:pt>
                <c:pt idx="18">
                  <c:v>3.2604932272772085E-3</c:v>
                </c:pt>
                <c:pt idx="19">
                  <c:v>3.242842294593198E-3</c:v>
                </c:pt>
                <c:pt idx="20">
                  <c:v>3.2253622498909971E-3</c:v>
                </c:pt>
                <c:pt idx="21">
                  <c:v>3.1739474436752514E-3</c:v>
                </c:pt>
                <c:pt idx="22">
                  <c:v>3.1571509509002878E-3</c:v>
                </c:pt>
                <c:pt idx="23">
                  <c:v>3.1405253461071346E-3</c:v>
                </c:pt>
                <c:pt idx="24">
                  <c:v>3.1240706292957896E-3</c:v>
                </c:pt>
                <c:pt idx="25">
                  <c:v>3.1077868004662544E-3</c:v>
                </c:pt>
                <c:pt idx="26">
                  <c:v>3.0599606418685059E-3</c:v>
                </c:pt>
                <c:pt idx="27">
                  <c:v>3.0443603649662086E-3</c:v>
                </c:pt>
                <c:pt idx="28">
                  <c:v>3.0289309760457199E-3</c:v>
                </c:pt>
                <c:pt idx="29">
                  <c:v>3.0136724751070412E-3</c:v>
                </c:pt>
                <c:pt idx="30">
                  <c:v>2.9985848621501723E-3</c:v>
                </c:pt>
                <c:pt idx="31">
                  <c:v>2.9543473511704204E-3</c:v>
                </c:pt>
                <c:pt idx="32">
                  <c:v>2.939943290140789E-3</c:v>
                </c:pt>
                <c:pt idx="33">
                  <c:v>2.9257101170929657E-3</c:v>
                </c:pt>
                <c:pt idx="34">
                  <c:v>2.9116478320269533E-3</c:v>
                </c:pt>
                <c:pt idx="35">
                  <c:v>2.8977564349427498E-3</c:v>
                </c:pt>
                <c:pt idx="36">
                  <c:v>2.8571075715809954E-3</c:v>
                </c:pt>
                <c:pt idx="37">
                  <c:v>2.843899726424029E-3</c:v>
                </c:pt>
                <c:pt idx="38">
                  <c:v>2.830862769248872E-3</c:v>
                </c:pt>
                <c:pt idx="39">
                  <c:v>2.8179967000555254E-3</c:v>
                </c:pt>
                <c:pt idx="40">
                  <c:v>2.8053015188439874E-3</c:v>
                </c:pt>
                <c:pt idx="41">
                  <c:v>2.7682413031002301E-3</c:v>
                </c:pt>
                <c:pt idx="42">
                  <c:v>2.7562296738159299E-3</c:v>
                </c:pt>
                <c:pt idx="43">
                  <c:v>2.7443889325134388E-3</c:v>
                </c:pt>
                <c:pt idx="44">
                  <c:v>2.7327190791927576E-3</c:v>
                </c:pt>
                <c:pt idx="45">
                  <c:v>2.721220113853885E-3</c:v>
                </c:pt>
                <c:pt idx="46">
                  <c:v>2.6877485457281248E-3</c:v>
                </c:pt>
                <c:pt idx="47">
                  <c:v>2.6769331323164901E-3</c:v>
                </c:pt>
                <c:pt idx="48">
                  <c:v>2.6662886068866652E-3</c:v>
                </c:pt>
                <c:pt idx="49">
                  <c:v>2.6558149694386494E-3</c:v>
                </c:pt>
                <c:pt idx="50">
                  <c:v>2.6455122199724426E-3</c:v>
                </c:pt>
                <c:pt idx="51">
                  <c:v>2.61562929946468E-3</c:v>
                </c:pt>
                <c:pt idx="52">
                  <c:v>2.6060101019257111E-3</c:v>
                </c:pt>
                <c:pt idx="53">
                  <c:v>2.5965617923685517E-3</c:v>
                </c:pt>
                <c:pt idx="54">
                  <c:v>2.5872843707932013E-3</c:v>
                </c:pt>
                <c:pt idx="55">
                  <c:v>2.5781778371996608E-3</c:v>
                </c:pt>
                <c:pt idx="56">
                  <c:v>2.5518835643098953E-3</c:v>
                </c:pt>
                <c:pt idx="57">
                  <c:v>2.5434605826435922E-3</c:v>
                </c:pt>
                <c:pt idx="58">
                  <c:v>2.5352084889590982E-3</c:v>
                </c:pt>
                <c:pt idx="59">
                  <c:v>2.5271272832564137E-3</c:v>
                </c:pt>
                <c:pt idx="60">
                  <c:v>2.519216965535539E-3</c:v>
                </c:pt>
                <c:pt idx="61">
                  <c:v>2.4965113402637706E-3</c:v>
                </c:pt>
                <c:pt idx="62">
                  <c:v>2.4892845744701334E-3</c:v>
                </c:pt>
                <c:pt idx="63">
                  <c:v>2.4822286966583048E-3</c:v>
                </c:pt>
                <c:pt idx="64">
                  <c:v>2.4753437068282865E-3</c:v>
                </c:pt>
                <c:pt idx="65">
                  <c:v>2.4686296049800773E-3</c:v>
                </c:pt>
                <c:pt idx="66">
                  <c:v>2.449512627326306E-3</c:v>
                </c:pt>
                <c:pt idx="67">
                  <c:v>2.4434820774053342E-3</c:v>
                </c:pt>
                <c:pt idx="68">
                  <c:v>2.4376224154661718E-3</c:v>
                </c:pt>
                <c:pt idx="69">
                  <c:v>2.431933641508819E-3</c:v>
                </c:pt>
                <c:pt idx="70">
                  <c:v>2.4264157555332756E-3</c:v>
                </c:pt>
                <c:pt idx="71">
                  <c:v>2.4108874254975014E-3</c:v>
                </c:pt>
                <c:pt idx="72">
                  <c:v>2.4060530914491954E-3</c:v>
                </c:pt>
                <c:pt idx="73">
                  <c:v>2.401389645382699E-3</c:v>
                </c:pt>
                <c:pt idx="74">
                  <c:v>2.396897087298012E-3</c:v>
                </c:pt>
                <c:pt idx="75">
                  <c:v>2.3769976166017172E-3</c:v>
                </c:pt>
                <c:pt idx="76">
                  <c:v>2.3735303864078862E-3</c:v>
                </c:pt>
                <c:pt idx="77">
                  <c:v>2.370234044195865E-3</c:v>
                </c:pt>
                <c:pt idx="78">
                  <c:v>2.3587575551658729E-3</c:v>
                </c:pt>
                <c:pt idx="79">
                  <c:v>2.3563156528628986E-3</c:v>
                </c:pt>
                <c:pt idx="80">
                  <c:v>2.3540446385417334E-3</c:v>
                </c:pt>
                <c:pt idx="81">
                  <c:v>2.3519445122023776E-3</c:v>
                </c:pt>
                <c:pt idx="82">
                  <c:v>2.3500152738448318E-3</c:v>
                </c:pt>
                <c:pt idx="83">
                  <c:v>2.3452528866630489E-3</c:v>
                </c:pt>
                <c:pt idx="84">
                  <c:v>2.3440072002327401E-3</c:v>
                </c:pt>
                <c:pt idx="85">
                  <c:v>2.3429324017842411E-3</c:v>
                </c:pt>
                <c:pt idx="86">
                  <c:v>2.3420284913175508E-3</c:v>
                </c:pt>
                <c:pt idx="87">
                  <c:v>2.3412954688326704E-3</c:v>
                </c:pt>
                <c:pt idx="88">
                  <c:v>2.3401217292688854E-3</c:v>
                </c:pt>
                <c:pt idx="89">
                  <c:v>2.340072258711242E-3</c:v>
                </c:pt>
                <c:pt idx="90">
                  <c:v>2.340193676135408E-3</c:v>
                </c:pt>
                <c:pt idx="91">
                  <c:v>2.340485981541384E-3</c:v>
                </c:pt>
                <c:pt idx="92">
                  <c:v>2.3409491749291694E-3</c:v>
                </c:pt>
                <c:pt idx="93">
                  <c:v>2.3433640829833811E-3</c:v>
                </c:pt>
                <c:pt idx="94">
                  <c:v>2.344510828298404E-3</c:v>
                </c:pt>
                <c:pt idx="95">
                  <c:v>2.3458284615952363E-3</c:v>
                </c:pt>
                <c:pt idx="96">
                  <c:v>2.3473169828738772E-3</c:v>
                </c:pt>
                <c:pt idx="97">
                  <c:v>2.3489763921343285E-3</c:v>
                </c:pt>
                <c:pt idx="98">
                  <c:v>2.3549799478065373E-3</c:v>
                </c:pt>
                <c:pt idx="99">
                  <c:v>2.357322908994226E-3</c:v>
                </c:pt>
                <c:pt idx="100">
                  <c:v>2.3598367581637242E-3</c:v>
                </c:pt>
                <c:pt idx="101">
                  <c:v>2.362521495315031E-3</c:v>
                </c:pt>
                <c:pt idx="102">
                  <c:v>2.3653771204481477E-3</c:v>
                </c:pt>
                <c:pt idx="103">
                  <c:v>2.3749693237383536E-3</c:v>
                </c:pt>
                <c:pt idx="104">
                  <c:v>2.3785085007987077E-3</c:v>
                </c:pt>
                <c:pt idx="105">
                  <c:v>2.3822185658408713E-3</c:v>
                </c:pt>
                <c:pt idx="106">
                  <c:v>2.3860995188648444E-3</c:v>
                </c:pt>
                <c:pt idx="107">
                  <c:v>2.3901513598706269E-3</c:v>
                </c:pt>
                <c:pt idx="108">
                  <c:v>2.4033322107788304E-3</c:v>
                </c:pt>
                <c:pt idx="109">
                  <c:v>2.4080676037118503E-3</c:v>
                </c:pt>
                <c:pt idx="110">
                  <c:v>2.4129738846266793E-3</c:v>
                </c:pt>
                <c:pt idx="111">
                  <c:v>2.4180510535233182E-3</c:v>
                </c:pt>
                <c:pt idx="112">
                  <c:v>2.4232991104017661E-3</c:v>
                </c:pt>
                <c:pt idx="113">
                  <c:v>2.4400686089279667E-3</c:v>
                </c:pt>
                <c:pt idx="114">
                  <c:v>2.4460002177336525E-3</c:v>
                </c:pt>
                <c:pt idx="115">
                  <c:v>2.4521027145211474E-3</c:v>
                </c:pt>
                <c:pt idx="116">
                  <c:v>2.4583760992904521E-3</c:v>
                </c:pt>
                <c:pt idx="117">
                  <c:v>2.4648203720415659E-3</c:v>
                </c:pt>
                <c:pt idx="118">
                  <c:v>2.4851785181857636E-3</c:v>
                </c:pt>
                <c:pt idx="119">
                  <c:v>2.4923063428641153E-3</c:v>
                </c:pt>
                <c:pt idx="120">
                  <c:v>2.4996050555242759E-3</c:v>
                </c:pt>
                <c:pt idx="121">
                  <c:v>2.5070746561662461E-3</c:v>
                </c:pt>
                <c:pt idx="122">
                  <c:v>2.5147151447900253E-3</c:v>
                </c:pt>
                <c:pt idx="123">
                  <c:v>2.5386619385522201E-3</c:v>
                </c:pt>
                <c:pt idx="124">
                  <c:v>2.5469859791032376E-3</c:v>
                </c:pt>
                <c:pt idx="125">
                  <c:v>2.5554809076360641E-3</c:v>
                </c:pt>
                <c:pt idx="126">
                  <c:v>2.5641467241507001E-3</c:v>
                </c:pt>
                <c:pt idx="127">
                  <c:v>2.5729834286471456E-3</c:v>
                </c:pt>
                <c:pt idx="128">
                  <c:v>2.6005188700273371E-3</c:v>
                </c:pt>
                <c:pt idx="129">
                  <c:v>2.6100391264510209E-3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201984"/>
        <c:axId val="632203520"/>
      </c:lineChart>
      <c:dateAx>
        <c:axId val="632201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2203520"/>
        <c:crosses val="autoZero"/>
        <c:auto val="1"/>
        <c:lblOffset val="100"/>
        <c:baseTimeUnit val="days"/>
      </c:dateAx>
      <c:valAx>
        <c:axId val="6322035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2201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42367</c:v>
                </c:pt>
                <c:pt idx="76">
                  <c:v>42368</c:v>
                </c:pt>
                <c:pt idx="77">
                  <c:v>42369</c:v>
                </c:pt>
                <c:pt idx="78">
                  <c:v>42373</c:v>
                </c:pt>
                <c:pt idx="79">
                  <c:v>42374</c:v>
                </c:pt>
                <c:pt idx="80">
                  <c:v>42375</c:v>
                </c:pt>
                <c:pt idx="81">
                  <c:v>42376</c:v>
                </c:pt>
                <c:pt idx="82">
                  <c:v>42377</c:v>
                </c:pt>
                <c:pt idx="83">
                  <c:v>42380</c:v>
                </c:pt>
                <c:pt idx="84">
                  <c:v>42381</c:v>
                </c:pt>
                <c:pt idx="85">
                  <c:v>42382</c:v>
                </c:pt>
                <c:pt idx="86">
                  <c:v>42383</c:v>
                </c:pt>
                <c:pt idx="87">
                  <c:v>42384</c:v>
                </c:pt>
                <c:pt idx="88">
                  <c:v>42387</c:v>
                </c:pt>
                <c:pt idx="89">
                  <c:v>42388</c:v>
                </c:pt>
                <c:pt idx="90">
                  <c:v>42389</c:v>
                </c:pt>
                <c:pt idx="91">
                  <c:v>42390</c:v>
                </c:pt>
                <c:pt idx="92">
                  <c:v>42391</c:v>
                </c:pt>
                <c:pt idx="93">
                  <c:v>42394</c:v>
                </c:pt>
                <c:pt idx="94">
                  <c:v>42395</c:v>
                </c:pt>
                <c:pt idx="95">
                  <c:v>42396</c:v>
                </c:pt>
                <c:pt idx="96">
                  <c:v>42397</c:v>
                </c:pt>
                <c:pt idx="97">
                  <c:v>42398</c:v>
                </c:pt>
                <c:pt idx="98">
                  <c:v>42401</c:v>
                </c:pt>
                <c:pt idx="99">
                  <c:v>42402</c:v>
                </c:pt>
                <c:pt idx="100">
                  <c:v>42403</c:v>
                </c:pt>
                <c:pt idx="101">
                  <c:v>42404</c:v>
                </c:pt>
                <c:pt idx="102">
                  <c:v>42405</c:v>
                </c:pt>
                <c:pt idx="103">
                  <c:v>42408</c:v>
                </c:pt>
                <c:pt idx="104">
                  <c:v>42409</c:v>
                </c:pt>
                <c:pt idx="105">
                  <c:v>42410</c:v>
                </c:pt>
                <c:pt idx="106">
                  <c:v>42411</c:v>
                </c:pt>
                <c:pt idx="107">
                  <c:v>42412</c:v>
                </c:pt>
                <c:pt idx="108">
                  <c:v>42415</c:v>
                </c:pt>
                <c:pt idx="109">
                  <c:v>42416</c:v>
                </c:pt>
                <c:pt idx="110">
                  <c:v>42417</c:v>
                </c:pt>
                <c:pt idx="111">
                  <c:v>42418</c:v>
                </c:pt>
                <c:pt idx="112">
                  <c:v>42419</c:v>
                </c:pt>
                <c:pt idx="113">
                  <c:v>42422</c:v>
                </c:pt>
                <c:pt idx="114">
                  <c:v>42423</c:v>
                </c:pt>
                <c:pt idx="115">
                  <c:v>42424</c:v>
                </c:pt>
                <c:pt idx="116">
                  <c:v>42425</c:v>
                </c:pt>
                <c:pt idx="117">
                  <c:v>42426</c:v>
                </c:pt>
                <c:pt idx="118">
                  <c:v>42429</c:v>
                </c:pt>
                <c:pt idx="119">
                  <c:v>42430</c:v>
                </c:pt>
                <c:pt idx="120">
                  <c:v>42431</c:v>
                </c:pt>
                <c:pt idx="121">
                  <c:v>42432</c:v>
                </c:pt>
                <c:pt idx="122">
                  <c:v>42433</c:v>
                </c:pt>
                <c:pt idx="123">
                  <c:v>42436</c:v>
                </c:pt>
                <c:pt idx="124">
                  <c:v>42437</c:v>
                </c:pt>
                <c:pt idx="125">
                  <c:v>42438</c:v>
                </c:pt>
                <c:pt idx="126">
                  <c:v>42439</c:v>
                </c:pt>
                <c:pt idx="127">
                  <c:v>42440</c:v>
                </c:pt>
                <c:pt idx="128">
                  <c:v>42443</c:v>
                </c:pt>
                <c:pt idx="129">
                  <c:v>42444</c:v>
                </c:pt>
                <c:pt idx="130">
                  <c:v>42445</c:v>
                </c:pt>
                <c:pt idx="131">
                  <c:v>42446</c:v>
                </c:pt>
                <c:pt idx="132">
                  <c:v>42447</c:v>
                </c:pt>
                <c:pt idx="133">
                  <c:v>42450</c:v>
                </c:pt>
                <c:pt idx="134">
                  <c:v>42451</c:v>
                </c:pt>
                <c:pt idx="135">
                  <c:v>42452</c:v>
                </c:pt>
                <c:pt idx="136">
                  <c:v>42453</c:v>
                </c:pt>
                <c:pt idx="137">
                  <c:v>42458</c:v>
                </c:pt>
                <c:pt idx="138">
                  <c:v>42459</c:v>
                </c:pt>
                <c:pt idx="139">
                  <c:v>42460</c:v>
                </c:pt>
                <c:pt idx="140">
                  <c:v>42461</c:v>
                </c:pt>
                <c:pt idx="141">
                  <c:v>42464</c:v>
                </c:pt>
                <c:pt idx="142">
                  <c:v>42465</c:v>
                </c:pt>
                <c:pt idx="143">
                  <c:v>42466</c:v>
                </c:pt>
                <c:pt idx="144">
                  <c:v>42467</c:v>
                </c:pt>
                <c:pt idx="145">
                  <c:v>42468</c:v>
                </c:pt>
                <c:pt idx="146">
                  <c:v>42471</c:v>
                </c:pt>
                <c:pt idx="147">
                  <c:v>42472</c:v>
                </c:pt>
                <c:pt idx="148">
                  <c:v>42473</c:v>
                </c:pt>
                <c:pt idx="149">
                  <c:v>42474</c:v>
                </c:pt>
                <c:pt idx="150">
                  <c:v>42475</c:v>
                </c:pt>
                <c:pt idx="151">
                  <c:v>42478</c:v>
                </c:pt>
                <c:pt idx="152">
                  <c:v>42479</c:v>
                </c:pt>
                <c:pt idx="153">
                  <c:v>42480</c:v>
                </c:pt>
                <c:pt idx="154">
                  <c:v>42481</c:v>
                </c:pt>
                <c:pt idx="155">
                  <c:v>42482</c:v>
                </c:pt>
                <c:pt idx="156">
                  <c:v>42485</c:v>
                </c:pt>
                <c:pt idx="157">
                  <c:v>42486</c:v>
                </c:pt>
                <c:pt idx="158">
                  <c:v>42487</c:v>
                </c:pt>
                <c:pt idx="159">
                  <c:v>42488</c:v>
                </c:pt>
                <c:pt idx="160">
                  <c:v>42489</c:v>
                </c:pt>
                <c:pt idx="161">
                  <c:v>42493</c:v>
                </c:pt>
                <c:pt idx="162">
                  <c:v>42494</c:v>
                </c:pt>
                <c:pt idx="163">
                  <c:v>42495</c:v>
                </c:pt>
                <c:pt idx="164">
                  <c:v>42496</c:v>
                </c:pt>
                <c:pt idx="165">
                  <c:v>42499</c:v>
                </c:pt>
                <c:pt idx="166">
                  <c:v>42500</c:v>
                </c:pt>
                <c:pt idx="167">
                  <c:v>42501</c:v>
                </c:pt>
                <c:pt idx="168">
                  <c:v>42502</c:v>
                </c:pt>
                <c:pt idx="169">
                  <c:v>42503</c:v>
                </c:pt>
                <c:pt idx="170">
                  <c:v>42506</c:v>
                </c:pt>
                <c:pt idx="171">
                  <c:v>42507</c:v>
                </c:pt>
                <c:pt idx="172">
                  <c:v>42508</c:v>
                </c:pt>
                <c:pt idx="173">
                  <c:v>42509</c:v>
                </c:pt>
                <c:pt idx="174">
                  <c:v>42510</c:v>
                </c:pt>
                <c:pt idx="175">
                  <c:v>42513</c:v>
                </c:pt>
                <c:pt idx="176">
                  <c:v>42514</c:v>
                </c:pt>
                <c:pt idx="177">
                  <c:v>42515</c:v>
                </c:pt>
                <c:pt idx="178">
                  <c:v>42516</c:v>
                </c:pt>
                <c:pt idx="179">
                  <c:v>42517</c:v>
                </c:pt>
                <c:pt idx="180">
                  <c:v>42521</c:v>
                </c:pt>
                <c:pt idx="181">
                  <c:v>42522</c:v>
                </c:pt>
                <c:pt idx="182">
                  <c:v>42523</c:v>
                </c:pt>
                <c:pt idx="183">
                  <c:v>42524</c:v>
                </c:pt>
                <c:pt idx="184">
                  <c:v>42527</c:v>
                </c:pt>
                <c:pt idx="185">
                  <c:v>42528</c:v>
                </c:pt>
                <c:pt idx="186">
                  <c:v>42529</c:v>
                </c:pt>
                <c:pt idx="187">
                  <c:v>42530</c:v>
                </c:pt>
                <c:pt idx="188">
                  <c:v>42531</c:v>
                </c:pt>
                <c:pt idx="189">
                  <c:v>42534</c:v>
                </c:pt>
                <c:pt idx="190">
                  <c:v>42535</c:v>
                </c:pt>
                <c:pt idx="191">
                  <c:v>42536</c:v>
                </c:pt>
                <c:pt idx="192">
                  <c:v>42537</c:v>
                </c:pt>
                <c:pt idx="193">
                  <c:v>42538</c:v>
                </c:pt>
                <c:pt idx="194">
                  <c:v>42541</c:v>
                </c:pt>
                <c:pt idx="195">
                  <c:v>42542</c:v>
                </c:pt>
                <c:pt idx="196">
                  <c:v>42543</c:v>
                </c:pt>
                <c:pt idx="197">
                  <c:v>42544</c:v>
                </c:pt>
                <c:pt idx="198">
                  <c:v>42545</c:v>
                </c:pt>
                <c:pt idx="199">
                  <c:v>42548</c:v>
                </c:pt>
                <c:pt idx="200">
                  <c:v>42549</c:v>
                </c:pt>
                <c:pt idx="201">
                  <c:v>42550</c:v>
                </c:pt>
                <c:pt idx="202">
                  <c:v>42551</c:v>
                </c:pt>
                <c:pt idx="203">
                  <c:v>42552</c:v>
                </c:pt>
                <c:pt idx="204">
                  <c:v>42555</c:v>
                </c:pt>
                <c:pt idx="205">
                  <c:v>42556</c:v>
                </c:pt>
                <c:pt idx="206">
                  <c:v>42557</c:v>
                </c:pt>
                <c:pt idx="207">
                  <c:v>42558</c:v>
                </c:pt>
                <c:pt idx="208">
                  <c:v>42559</c:v>
                </c:pt>
                <c:pt idx="209">
                  <c:v>42562</c:v>
                </c:pt>
                <c:pt idx="210">
                  <c:v>42563</c:v>
                </c:pt>
                <c:pt idx="211">
                  <c:v>42564</c:v>
                </c:pt>
                <c:pt idx="212">
                  <c:v>42565</c:v>
                </c:pt>
                <c:pt idx="213">
                  <c:v>42566</c:v>
                </c:pt>
                <c:pt idx="214">
                  <c:v>42569</c:v>
                </c:pt>
                <c:pt idx="215">
                  <c:v>42570</c:v>
                </c:pt>
                <c:pt idx="216">
                  <c:v>42571</c:v>
                </c:pt>
                <c:pt idx="217">
                  <c:v>42572</c:v>
                </c:pt>
                <c:pt idx="218">
                  <c:v>42573</c:v>
                </c:pt>
                <c:pt idx="219">
                  <c:v>42576</c:v>
                </c:pt>
                <c:pt idx="220">
                  <c:v>42577</c:v>
                </c:pt>
                <c:pt idx="221">
                  <c:v>42578</c:v>
                </c:pt>
                <c:pt idx="222">
                  <c:v>42579</c:v>
                </c:pt>
                <c:pt idx="223">
                  <c:v>42580</c:v>
                </c:pt>
                <c:pt idx="224">
                  <c:v>42583</c:v>
                </c:pt>
                <c:pt idx="225">
                  <c:v>42584</c:v>
                </c:pt>
                <c:pt idx="226">
                  <c:v>42585</c:v>
                </c:pt>
                <c:pt idx="227">
                  <c:v>42586</c:v>
                </c:pt>
                <c:pt idx="228">
                  <c:v>42587</c:v>
                </c:pt>
                <c:pt idx="229">
                  <c:v>42590</c:v>
                </c:pt>
                <c:pt idx="230">
                  <c:v>42591</c:v>
                </c:pt>
                <c:pt idx="231">
                  <c:v>42592</c:v>
                </c:pt>
                <c:pt idx="232">
                  <c:v>42593</c:v>
                </c:pt>
                <c:pt idx="233">
                  <c:v>42594</c:v>
                </c:pt>
                <c:pt idx="234">
                  <c:v>42597</c:v>
                </c:pt>
                <c:pt idx="235">
                  <c:v>42598</c:v>
                </c:pt>
                <c:pt idx="236">
                  <c:v>42599</c:v>
                </c:pt>
                <c:pt idx="237">
                  <c:v>42600</c:v>
                </c:pt>
                <c:pt idx="238">
                  <c:v>42601</c:v>
                </c:pt>
                <c:pt idx="239">
                  <c:v>42604</c:v>
                </c:pt>
                <c:pt idx="240">
                  <c:v>42605</c:v>
                </c:pt>
                <c:pt idx="241">
                  <c:v>42606</c:v>
                </c:pt>
                <c:pt idx="242">
                  <c:v>42607</c:v>
                </c:pt>
                <c:pt idx="243">
                  <c:v>42608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4.6361454099052846E-3</c:v>
                </c:pt>
                <c:pt idx="1">
                  <c:v>4.6361454099052846E-3</c:v>
                </c:pt>
                <c:pt idx="2">
                  <c:v>4.6361454099052846E-3</c:v>
                </c:pt>
                <c:pt idx="3">
                  <c:v>4.6361454099052846E-3</c:v>
                </c:pt>
                <c:pt idx="4">
                  <c:v>4.6361454099052846E-3</c:v>
                </c:pt>
                <c:pt idx="5">
                  <c:v>4.6361454099052846E-3</c:v>
                </c:pt>
                <c:pt idx="6">
                  <c:v>4.6361454099052846E-3</c:v>
                </c:pt>
                <c:pt idx="7">
                  <c:v>4.6361454099052846E-3</c:v>
                </c:pt>
                <c:pt idx="8">
                  <c:v>4.6361454099052846E-3</c:v>
                </c:pt>
                <c:pt idx="9">
                  <c:v>4.6361454099052846E-3</c:v>
                </c:pt>
                <c:pt idx="10">
                  <c:v>4.6361454099052846E-3</c:v>
                </c:pt>
                <c:pt idx="11">
                  <c:v>4.6361454099052846E-3</c:v>
                </c:pt>
                <c:pt idx="12">
                  <c:v>4.6361454099052846E-3</c:v>
                </c:pt>
                <c:pt idx="13">
                  <c:v>4.6361454099052846E-3</c:v>
                </c:pt>
                <c:pt idx="14">
                  <c:v>4.6361454099052846E-3</c:v>
                </c:pt>
                <c:pt idx="15">
                  <c:v>4.6361454099052846E-3</c:v>
                </c:pt>
                <c:pt idx="16">
                  <c:v>4.6361454099052846E-3</c:v>
                </c:pt>
                <c:pt idx="17">
                  <c:v>4.6361454099052846E-3</c:v>
                </c:pt>
                <c:pt idx="18">
                  <c:v>4.6361454099052846E-3</c:v>
                </c:pt>
                <c:pt idx="19">
                  <c:v>4.6361454099052846E-3</c:v>
                </c:pt>
                <c:pt idx="20">
                  <c:v>4.6361454099052846E-3</c:v>
                </c:pt>
                <c:pt idx="21">
                  <c:v>4.6361454099052846E-3</c:v>
                </c:pt>
                <c:pt idx="22">
                  <c:v>4.6361454099052846E-3</c:v>
                </c:pt>
                <c:pt idx="23">
                  <c:v>4.6361454099052846E-3</c:v>
                </c:pt>
                <c:pt idx="24">
                  <c:v>4.6361454099052846E-3</c:v>
                </c:pt>
                <c:pt idx="25">
                  <c:v>4.6361454099052846E-3</c:v>
                </c:pt>
                <c:pt idx="26">
                  <c:v>4.6361454099052846E-3</c:v>
                </c:pt>
                <c:pt idx="27">
                  <c:v>4.6361454099052846E-3</c:v>
                </c:pt>
                <c:pt idx="28">
                  <c:v>4.6361454099052846E-3</c:v>
                </c:pt>
                <c:pt idx="29">
                  <c:v>4.6361454099052846E-3</c:v>
                </c:pt>
                <c:pt idx="30">
                  <c:v>4.6361454099052846E-3</c:v>
                </c:pt>
                <c:pt idx="31">
                  <c:v>4.6361454099052846E-3</c:v>
                </c:pt>
                <c:pt idx="32">
                  <c:v>4.6361454099052846E-3</c:v>
                </c:pt>
                <c:pt idx="33">
                  <c:v>4.6361454099052846E-3</c:v>
                </c:pt>
                <c:pt idx="34">
                  <c:v>4.6361454099052846E-3</c:v>
                </c:pt>
                <c:pt idx="35">
                  <c:v>4.6361454099052846E-3</c:v>
                </c:pt>
                <c:pt idx="36">
                  <c:v>4.6361454099052846E-3</c:v>
                </c:pt>
                <c:pt idx="37">
                  <c:v>4.6361454099052846E-3</c:v>
                </c:pt>
                <c:pt idx="38">
                  <c:v>4.6361454099052846E-3</c:v>
                </c:pt>
                <c:pt idx="39">
                  <c:v>4.6361454099052846E-3</c:v>
                </c:pt>
                <c:pt idx="40">
                  <c:v>4.6361454099052846E-3</c:v>
                </c:pt>
                <c:pt idx="41">
                  <c:v>4.6361454099052846E-3</c:v>
                </c:pt>
                <c:pt idx="42">
                  <c:v>4.6361454099052846E-3</c:v>
                </c:pt>
                <c:pt idx="43">
                  <c:v>4.6361454099052846E-3</c:v>
                </c:pt>
                <c:pt idx="44">
                  <c:v>4.6361454099052846E-3</c:v>
                </c:pt>
                <c:pt idx="45">
                  <c:v>4.6361454099052846E-3</c:v>
                </c:pt>
                <c:pt idx="46">
                  <c:v>4.6361454099052846E-3</c:v>
                </c:pt>
                <c:pt idx="47">
                  <c:v>4.6361454099052846E-3</c:v>
                </c:pt>
                <c:pt idx="48">
                  <c:v>4.6361454099052846E-3</c:v>
                </c:pt>
                <c:pt idx="49">
                  <c:v>4.6361454099052846E-3</c:v>
                </c:pt>
                <c:pt idx="50">
                  <c:v>4.6361454099052846E-3</c:v>
                </c:pt>
                <c:pt idx="51">
                  <c:v>4.6361454099052846E-3</c:v>
                </c:pt>
                <c:pt idx="52">
                  <c:v>4.6361454099052846E-3</c:v>
                </c:pt>
                <c:pt idx="53">
                  <c:v>4.6361454099052846E-3</c:v>
                </c:pt>
                <c:pt idx="54">
                  <c:v>4.6361454099052846E-3</c:v>
                </c:pt>
                <c:pt idx="55">
                  <c:v>4.6361454099052846E-3</c:v>
                </c:pt>
                <c:pt idx="56">
                  <c:v>4.6361454099052846E-3</c:v>
                </c:pt>
                <c:pt idx="57">
                  <c:v>4.6361454099052846E-3</c:v>
                </c:pt>
                <c:pt idx="58">
                  <c:v>4.6361454099052846E-3</c:v>
                </c:pt>
                <c:pt idx="59">
                  <c:v>4.6361454099052846E-3</c:v>
                </c:pt>
                <c:pt idx="60">
                  <c:v>4.6361454099052846E-3</c:v>
                </c:pt>
                <c:pt idx="61">
                  <c:v>4.6361454099052846E-3</c:v>
                </c:pt>
                <c:pt idx="62">
                  <c:v>4.6361454099052846E-3</c:v>
                </c:pt>
                <c:pt idx="63">
                  <c:v>4.6361454099052846E-3</c:v>
                </c:pt>
                <c:pt idx="64">
                  <c:v>4.6361454099052846E-3</c:v>
                </c:pt>
                <c:pt idx="65">
                  <c:v>4.6361454099052846E-3</c:v>
                </c:pt>
                <c:pt idx="66">
                  <c:v>4.6361454099052846E-3</c:v>
                </c:pt>
                <c:pt idx="67">
                  <c:v>4.6361454099052846E-3</c:v>
                </c:pt>
                <c:pt idx="68">
                  <c:v>4.6361454099052846E-3</c:v>
                </c:pt>
                <c:pt idx="69">
                  <c:v>4.6361454099052846E-3</c:v>
                </c:pt>
                <c:pt idx="70">
                  <c:v>4.6361454099052846E-3</c:v>
                </c:pt>
                <c:pt idx="71">
                  <c:v>4.6361454099052846E-3</c:v>
                </c:pt>
                <c:pt idx="72">
                  <c:v>4.6361454099052846E-3</c:v>
                </c:pt>
                <c:pt idx="73">
                  <c:v>4.6361454099052846E-3</c:v>
                </c:pt>
                <c:pt idx="74">
                  <c:v>4.6361454099052846E-3</c:v>
                </c:pt>
                <c:pt idx="75">
                  <c:v>4.6361454099052846E-3</c:v>
                </c:pt>
                <c:pt idx="76">
                  <c:v>4.6361454099052846E-3</c:v>
                </c:pt>
                <c:pt idx="77">
                  <c:v>4.6361454099052846E-3</c:v>
                </c:pt>
                <c:pt idx="78">
                  <c:v>4.6361454099052846E-3</c:v>
                </c:pt>
                <c:pt idx="79">
                  <c:v>4.6361454099052846E-3</c:v>
                </c:pt>
                <c:pt idx="80">
                  <c:v>4.6361454099052846E-3</c:v>
                </c:pt>
                <c:pt idx="81">
                  <c:v>4.6361454099052846E-3</c:v>
                </c:pt>
                <c:pt idx="82">
                  <c:v>4.6361454099052846E-3</c:v>
                </c:pt>
                <c:pt idx="83">
                  <c:v>4.6361454099052846E-3</c:v>
                </c:pt>
                <c:pt idx="84">
                  <c:v>4.6361454099052846E-3</c:v>
                </c:pt>
                <c:pt idx="85">
                  <c:v>4.6361454099052846E-3</c:v>
                </c:pt>
                <c:pt idx="86">
                  <c:v>4.6361454099052846E-3</c:v>
                </c:pt>
                <c:pt idx="87">
                  <c:v>4.6361454099052846E-3</c:v>
                </c:pt>
                <c:pt idx="88">
                  <c:v>4.6361454099052846E-3</c:v>
                </c:pt>
                <c:pt idx="89">
                  <c:v>4.6361454099052846E-3</c:v>
                </c:pt>
                <c:pt idx="90">
                  <c:v>4.6361454099052846E-3</c:v>
                </c:pt>
                <c:pt idx="91">
                  <c:v>4.6361454099052846E-3</c:v>
                </c:pt>
                <c:pt idx="92">
                  <c:v>4.6361454099052846E-3</c:v>
                </c:pt>
                <c:pt idx="93">
                  <c:v>4.6361454099052846E-3</c:v>
                </c:pt>
                <c:pt idx="94">
                  <c:v>4.6361454099052846E-3</c:v>
                </c:pt>
                <c:pt idx="95">
                  <c:v>4.6361454099052846E-3</c:v>
                </c:pt>
                <c:pt idx="96">
                  <c:v>4.6361454099052846E-3</c:v>
                </c:pt>
                <c:pt idx="97">
                  <c:v>4.6361454099052846E-3</c:v>
                </c:pt>
                <c:pt idx="98">
                  <c:v>4.6361454099052846E-3</c:v>
                </c:pt>
                <c:pt idx="99">
                  <c:v>4.6361454099052846E-3</c:v>
                </c:pt>
                <c:pt idx="100">
                  <c:v>4.6361454099052846E-3</c:v>
                </c:pt>
                <c:pt idx="101">
                  <c:v>4.6361454099052846E-3</c:v>
                </c:pt>
                <c:pt idx="102">
                  <c:v>4.6361454099052846E-3</c:v>
                </c:pt>
                <c:pt idx="103">
                  <c:v>4.6361454099052846E-3</c:v>
                </c:pt>
                <c:pt idx="104">
                  <c:v>4.6361454099052846E-3</c:v>
                </c:pt>
                <c:pt idx="105">
                  <c:v>4.6361454099052846E-3</c:v>
                </c:pt>
                <c:pt idx="106">
                  <c:v>4.6361454099052846E-3</c:v>
                </c:pt>
                <c:pt idx="107">
                  <c:v>4.6361454099052846E-3</c:v>
                </c:pt>
                <c:pt idx="108">
                  <c:v>4.6361454099052846E-3</c:v>
                </c:pt>
                <c:pt idx="109">
                  <c:v>4.6361454099052846E-3</c:v>
                </c:pt>
                <c:pt idx="110">
                  <c:v>4.6361454099052846E-3</c:v>
                </c:pt>
                <c:pt idx="111">
                  <c:v>4.6361454099052846E-3</c:v>
                </c:pt>
                <c:pt idx="112">
                  <c:v>4.6361454099052846E-3</c:v>
                </c:pt>
                <c:pt idx="113">
                  <c:v>4.6361454099052846E-3</c:v>
                </c:pt>
                <c:pt idx="114">
                  <c:v>4.6361454099052846E-3</c:v>
                </c:pt>
                <c:pt idx="115">
                  <c:v>4.6361454099052846E-3</c:v>
                </c:pt>
                <c:pt idx="116">
                  <c:v>4.6361454099052846E-3</c:v>
                </c:pt>
                <c:pt idx="117">
                  <c:v>4.6361454099052846E-3</c:v>
                </c:pt>
                <c:pt idx="118">
                  <c:v>4.6361454099052846E-3</c:v>
                </c:pt>
                <c:pt idx="119">
                  <c:v>4.6361454099052846E-3</c:v>
                </c:pt>
                <c:pt idx="120">
                  <c:v>4.6361454099052846E-3</c:v>
                </c:pt>
                <c:pt idx="121">
                  <c:v>4.6361454099052846E-3</c:v>
                </c:pt>
                <c:pt idx="122">
                  <c:v>4.6361454099052846E-3</c:v>
                </c:pt>
                <c:pt idx="123">
                  <c:v>4.6361454099052846E-3</c:v>
                </c:pt>
                <c:pt idx="124">
                  <c:v>4.6361454099052846E-3</c:v>
                </c:pt>
                <c:pt idx="125">
                  <c:v>4.6361454099052846E-3</c:v>
                </c:pt>
                <c:pt idx="126">
                  <c:v>4.6361454099052846E-3</c:v>
                </c:pt>
                <c:pt idx="127">
                  <c:v>4.6361454099052846E-3</c:v>
                </c:pt>
                <c:pt idx="128">
                  <c:v>4.6361454099052846E-3</c:v>
                </c:pt>
                <c:pt idx="129">
                  <c:v>4.6361454099052846E-3</c:v>
                </c:pt>
                <c:pt idx="130">
                  <c:v>4.6361454099052846E-3</c:v>
                </c:pt>
                <c:pt idx="131">
                  <c:v>4.6361454099052846E-3</c:v>
                </c:pt>
                <c:pt idx="132">
                  <c:v>4.6361454099052846E-3</c:v>
                </c:pt>
                <c:pt idx="133">
                  <c:v>4.6361454099052846E-3</c:v>
                </c:pt>
                <c:pt idx="134">
                  <c:v>4.6361454099052846E-3</c:v>
                </c:pt>
                <c:pt idx="135">
                  <c:v>4.6361454099052846E-3</c:v>
                </c:pt>
                <c:pt idx="136">
                  <c:v>4.6361454099052846E-3</c:v>
                </c:pt>
                <c:pt idx="137">
                  <c:v>4.6361454099052846E-3</c:v>
                </c:pt>
                <c:pt idx="138">
                  <c:v>4.6361454099052846E-3</c:v>
                </c:pt>
                <c:pt idx="139">
                  <c:v>4.6361454099052846E-3</c:v>
                </c:pt>
                <c:pt idx="140">
                  <c:v>4.6361454099052846E-3</c:v>
                </c:pt>
                <c:pt idx="141">
                  <c:v>4.6361454099052846E-3</c:v>
                </c:pt>
                <c:pt idx="142">
                  <c:v>4.6361454099052846E-3</c:v>
                </c:pt>
                <c:pt idx="143">
                  <c:v>4.6361454099052846E-3</c:v>
                </c:pt>
                <c:pt idx="144">
                  <c:v>4.6361454099052846E-3</c:v>
                </c:pt>
                <c:pt idx="145">
                  <c:v>4.6361454099052846E-3</c:v>
                </c:pt>
                <c:pt idx="146">
                  <c:v>4.6361454099052846E-3</c:v>
                </c:pt>
                <c:pt idx="147">
                  <c:v>4.6361454099052846E-3</c:v>
                </c:pt>
                <c:pt idx="148">
                  <c:v>4.6361454099052846E-3</c:v>
                </c:pt>
                <c:pt idx="149">
                  <c:v>4.6361454099052846E-3</c:v>
                </c:pt>
                <c:pt idx="150">
                  <c:v>4.6361454099052846E-3</c:v>
                </c:pt>
                <c:pt idx="151">
                  <c:v>4.6361454099052846E-3</c:v>
                </c:pt>
                <c:pt idx="152">
                  <c:v>4.6361454099052846E-3</c:v>
                </c:pt>
                <c:pt idx="153">
                  <c:v>4.6361454099052846E-3</c:v>
                </c:pt>
                <c:pt idx="154">
                  <c:v>4.6361454099052846E-3</c:v>
                </c:pt>
                <c:pt idx="155">
                  <c:v>4.6361454099052846E-3</c:v>
                </c:pt>
                <c:pt idx="156">
                  <c:v>4.6361454099052846E-3</c:v>
                </c:pt>
                <c:pt idx="157">
                  <c:v>4.6361454099052846E-3</c:v>
                </c:pt>
                <c:pt idx="158">
                  <c:v>4.6361454099052846E-3</c:v>
                </c:pt>
                <c:pt idx="159">
                  <c:v>4.6361454099052846E-3</c:v>
                </c:pt>
                <c:pt idx="160">
                  <c:v>4.6361454099052846E-3</c:v>
                </c:pt>
                <c:pt idx="161">
                  <c:v>4.6361454099052846E-3</c:v>
                </c:pt>
                <c:pt idx="162">
                  <c:v>4.6361454099052846E-3</c:v>
                </c:pt>
                <c:pt idx="163">
                  <c:v>4.6361454099052846E-3</c:v>
                </c:pt>
                <c:pt idx="164">
                  <c:v>4.6361454099052846E-3</c:v>
                </c:pt>
                <c:pt idx="165">
                  <c:v>4.6361454099052846E-3</c:v>
                </c:pt>
                <c:pt idx="166">
                  <c:v>4.6361454099052846E-3</c:v>
                </c:pt>
                <c:pt idx="167">
                  <c:v>4.6361454099052846E-3</c:v>
                </c:pt>
                <c:pt idx="168">
                  <c:v>4.6361454099052846E-3</c:v>
                </c:pt>
                <c:pt idx="169">
                  <c:v>4.6361454099052846E-3</c:v>
                </c:pt>
                <c:pt idx="170">
                  <c:v>4.6361454099052846E-3</c:v>
                </c:pt>
                <c:pt idx="171">
                  <c:v>4.6361454099052846E-3</c:v>
                </c:pt>
                <c:pt idx="172">
                  <c:v>4.6361454099052846E-3</c:v>
                </c:pt>
                <c:pt idx="173">
                  <c:v>4.6361454099052846E-3</c:v>
                </c:pt>
                <c:pt idx="174">
                  <c:v>4.6361454099052846E-3</c:v>
                </c:pt>
                <c:pt idx="175">
                  <c:v>4.6361454099052846E-3</c:v>
                </c:pt>
                <c:pt idx="176">
                  <c:v>4.6361454099052846E-3</c:v>
                </c:pt>
                <c:pt idx="177">
                  <c:v>4.6361454099052846E-3</c:v>
                </c:pt>
                <c:pt idx="178">
                  <c:v>4.6361454099052846E-3</c:v>
                </c:pt>
                <c:pt idx="179">
                  <c:v>4.6361454099052846E-3</c:v>
                </c:pt>
                <c:pt idx="180">
                  <c:v>4.6361454099052846E-3</c:v>
                </c:pt>
                <c:pt idx="181">
                  <c:v>4.6361454099052846E-3</c:v>
                </c:pt>
                <c:pt idx="182">
                  <c:v>4.6361454099052846E-3</c:v>
                </c:pt>
                <c:pt idx="183">
                  <c:v>4.6361454099052846E-3</c:v>
                </c:pt>
                <c:pt idx="184">
                  <c:v>4.6361454099052846E-3</c:v>
                </c:pt>
                <c:pt idx="185">
                  <c:v>4.6361454099052846E-3</c:v>
                </c:pt>
                <c:pt idx="186">
                  <c:v>4.6361454099052846E-3</c:v>
                </c:pt>
                <c:pt idx="187">
                  <c:v>4.6361454099052846E-3</c:v>
                </c:pt>
                <c:pt idx="188">
                  <c:v>4.6361454099052846E-3</c:v>
                </c:pt>
                <c:pt idx="189">
                  <c:v>4.6361454099052846E-3</c:v>
                </c:pt>
                <c:pt idx="190">
                  <c:v>4.6361454099052846E-3</c:v>
                </c:pt>
                <c:pt idx="191">
                  <c:v>4.6361454099052846E-3</c:v>
                </c:pt>
                <c:pt idx="192">
                  <c:v>4.6361454099052846E-3</c:v>
                </c:pt>
                <c:pt idx="193">
                  <c:v>4.6361454099052846E-3</c:v>
                </c:pt>
                <c:pt idx="194">
                  <c:v>4.6361454099052846E-3</c:v>
                </c:pt>
                <c:pt idx="195">
                  <c:v>4.6361454099052846E-3</c:v>
                </c:pt>
                <c:pt idx="196">
                  <c:v>4.6361454099052846E-3</c:v>
                </c:pt>
                <c:pt idx="197">
                  <c:v>4.6361454099052846E-3</c:v>
                </c:pt>
                <c:pt idx="198">
                  <c:v>4.6361454099052846E-3</c:v>
                </c:pt>
                <c:pt idx="199">
                  <c:v>4.6361454099052846E-3</c:v>
                </c:pt>
                <c:pt idx="200">
                  <c:v>4.6361454099052846E-3</c:v>
                </c:pt>
                <c:pt idx="201">
                  <c:v>4.6361454099052846E-3</c:v>
                </c:pt>
                <c:pt idx="202">
                  <c:v>4.6361454099052846E-3</c:v>
                </c:pt>
                <c:pt idx="203">
                  <c:v>4.6361454099052846E-3</c:v>
                </c:pt>
                <c:pt idx="204">
                  <c:v>4.6361454099052846E-3</c:v>
                </c:pt>
                <c:pt idx="205">
                  <c:v>4.6361454099052846E-3</c:v>
                </c:pt>
                <c:pt idx="206">
                  <c:v>4.6361454099052846E-3</c:v>
                </c:pt>
                <c:pt idx="207">
                  <c:v>4.6361454099052846E-3</c:v>
                </c:pt>
                <c:pt idx="208">
                  <c:v>4.6361454099052846E-3</c:v>
                </c:pt>
                <c:pt idx="209">
                  <c:v>4.6361454099052846E-3</c:v>
                </c:pt>
                <c:pt idx="210">
                  <c:v>4.6361454099052846E-3</c:v>
                </c:pt>
                <c:pt idx="211">
                  <c:v>4.6361454099052846E-3</c:v>
                </c:pt>
                <c:pt idx="212">
                  <c:v>4.6361454099052846E-3</c:v>
                </c:pt>
                <c:pt idx="213">
                  <c:v>4.6361454099052846E-3</c:v>
                </c:pt>
                <c:pt idx="214">
                  <c:v>4.6361454099052846E-3</c:v>
                </c:pt>
                <c:pt idx="215">
                  <c:v>4.6361454099052846E-3</c:v>
                </c:pt>
                <c:pt idx="216">
                  <c:v>4.6361454099052846E-3</c:v>
                </c:pt>
                <c:pt idx="217">
                  <c:v>4.6361454099052846E-3</c:v>
                </c:pt>
                <c:pt idx="218">
                  <c:v>4.6361454099052846E-3</c:v>
                </c:pt>
                <c:pt idx="219">
                  <c:v>4.6361454099052846E-3</c:v>
                </c:pt>
                <c:pt idx="220">
                  <c:v>4.6361454099052846E-3</c:v>
                </c:pt>
                <c:pt idx="221">
                  <c:v>4.6361454099052846E-3</c:v>
                </c:pt>
                <c:pt idx="222">
                  <c:v>4.6361454099052846E-3</c:v>
                </c:pt>
                <c:pt idx="223">
                  <c:v>4.6361454099052846E-3</c:v>
                </c:pt>
                <c:pt idx="224">
                  <c:v>4.6361454099052846E-3</c:v>
                </c:pt>
                <c:pt idx="225">
                  <c:v>4.6361454099052846E-3</c:v>
                </c:pt>
                <c:pt idx="226">
                  <c:v>4.6361454099052846E-3</c:v>
                </c:pt>
                <c:pt idx="227">
                  <c:v>4.6361454099052846E-3</c:v>
                </c:pt>
                <c:pt idx="228">
                  <c:v>4.6361454099052846E-3</c:v>
                </c:pt>
                <c:pt idx="229">
                  <c:v>4.6361454099052846E-3</c:v>
                </c:pt>
                <c:pt idx="230">
                  <c:v>4.6361454099052846E-3</c:v>
                </c:pt>
                <c:pt idx="231">
                  <c:v>4.6361454099052846E-3</c:v>
                </c:pt>
                <c:pt idx="232">
                  <c:v>4.6361454099052846E-3</c:v>
                </c:pt>
                <c:pt idx="233">
                  <c:v>4.6361454099052846E-3</c:v>
                </c:pt>
                <c:pt idx="234">
                  <c:v>4.6361454099052846E-3</c:v>
                </c:pt>
                <c:pt idx="235">
                  <c:v>4.6361454099052846E-3</c:v>
                </c:pt>
                <c:pt idx="236">
                  <c:v>4.6361454099052846E-3</c:v>
                </c:pt>
                <c:pt idx="237">
                  <c:v>4.6361454099052846E-3</c:v>
                </c:pt>
                <c:pt idx="238">
                  <c:v>4.6361454099052846E-3</c:v>
                </c:pt>
                <c:pt idx="239">
                  <c:v>4.6361454099052846E-3</c:v>
                </c:pt>
                <c:pt idx="240">
                  <c:v>4.6361454099052846E-3</c:v>
                </c:pt>
                <c:pt idx="241">
                  <c:v>4.6361454099052846E-3</c:v>
                </c:pt>
                <c:pt idx="242">
                  <c:v>4.6361454099052846E-3</c:v>
                </c:pt>
                <c:pt idx="243">
                  <c:v>4.6361454099052846E-3</c:v>
                </c:pt>
                <c:pt idx="244">
                  <c:v>4.6361454099052846E-3</c:v>
                </c:pt>
                <c:pt idx="245">
                  <c:v>4.6361454099052846E-3</c:v>
                </c:pt>
                <c:pt idx="246">
                  <c:v>4.6361454099052846E-3</c:v>
                </c:pt>
                <c:pt idx="247">
                  <c:v>4.6361454099052846E-3</c:v>
                </c:pt>
                <c:pt idx="248">
                  <c:v>4.6361454099052846E-3</c:v>
                </c:pt>
                <c:pt idx="249">
                  <c:v>4.6361454099052846E-3</c:v>
                </c:pt>
                <c:pt idx="250">
                  <c:v>4.6361454099052846E-3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42367</c:v>
                </c:pt>
                <c:pt idx="76">
                  <c:v>42368</c:v>
                </c:pt>
                <c:pt idx="77">
                  <c:v>42369</c:v>
                </c:pt>
                <c:pt idx="78">
                  <c:v>42373</c:v>
                </c:pt>
                <c:pt idx="79">
                  <c:v>42374</c:v>
                </c:pt>
                <c:pt idx="80">
                  <c:v>42375</c:v>
                </c:pt>
                <c:pt idx="81">
                  <c:v>42376</c:v>
                </c:pt>
                <c:pt idx="82">
                  <c:v>42377</c:v>
                </c:pt>
                <c:pt idx="83">
                  <c:v>42380</c:v>
                </c:pt>
                <c:pt idx="84">
                  <c:v>42381</c:v>
                </c:pt>
                <c:pt idx="85">
                  <c:v>42382</c:v>
                </c:pt>
                <c:pt idx="86">
                  <c:v>42383</c:v>
                </c:pt>
                <c:pt idx="87">
                  <c:v>42384</c:v>
                </c:pt>
                <c:pt idx="88">
                  <c:v>42387</c:v>
                </c:pt>
                <c:pt idx="89">
                  <c:v>42388</c:v>
                </c:pt>
                <c:pt idx="90">
                  <c:v>42389</c:v>
                </c:pt>
                <c:pt idx="91">
                  <c:v>42390</c:v>
                </c:pt>
                <c:pt idx="92">
                  <c:v>42391</c:v>
                </c:pt>
                <c:pt idx="93">
                  <c:v>42394</c:v>
                </c:pt>
                <c:pt idx="94">
                  <c:v>42395</c:v>
                </c:pt>
                <c:pt idx="95">
                  <c:v>42396</c:v>
                </c:pt>
                <c:pt idx="96">
                  <c:v>42397</c:v>
                </c:pt>
                <c:pt idx="97">
                  <c:v>42398</c:v>
                </c:pt>
                <c:pt idx="98">
                  <c:v>42401</c:v>
                </c:pt>
                <c:pt idx="99">
                  <c:v>42402</c:v>
                </c:pt>
                <c:pt idx="100">
                  <c:v>42403</c:v>
                </c:pt>
                <c:pt idx="101">
                  <c:v>42404</c:v>
                </c:pt>
                <c:pt idx="102">
                  <c:v>42405</c:v>
                </c:pt>
                <c:pt idx="103">
                  <c:v>42408</c:v>
                </c:pt>
                <c:pt idx="104">
                  <c:v>42409</c:v>
                </c:pt>
                <c:pt idx="105">
                  <c:v>42410</c:v>
                </c:pt>
                <c:pt idx="106">
                  <c:v>42411</c:v>
                </c:pt>
                <c:pt idx="107">
                  <c:v>42412</c:v>
                </c:pt>
                <c:pt idx="108">
                  <c:v>42415</c:v>
                </c:pt>
                <c:pt idx="109">
                  <c:v>42416</c:v>
                </c:pt>
                <c:pt idx="110">
                  <c:v>42417</c:v>
                </c:pt>
                <c:pt idx="111">
                  <c:v>42418</c:v>
                </c:pt>
                <c:pt idx="112">
                  <c:v>42419</c:v>
                </c:pt>
                <c:pt idx="113">
                  <c:v>42422</c:v>
                </c:pt>
                <c:pt idx="114">
                  <c:v>42423</c:v>
                </c:pt>
                <c:pt idx="115">
                  <c:v>42424</c:v>
                </c:pt>
                <c:pt idx="116">
                  <c:v>42425</c:v>
                </c:pt>
                <c:pt idx="117">
                  <c:v>42426</c:v>
                </c:pt>
                <c:pt idx="118">
                  <c:v>42429</c:v>
                </c:pt>
                <c:pt idx="119">
                  <c:v>42430</c:v>
                </c:pt>
                <c:pt idx="120">
                  <c:v>42431</c:v>
                </c:pt>
                <c:pt idx="121">
                  <c:v>42432</c:v>
                </c:pt>
                <c:pt idx="122">
                  <c:v>42433</c:v>
                </c:pt>
                <c:pt idx="123">
                  <c:v>42436</c:v>
                </c:pt>
                <c:pt idx="124">
                  <c:v>42437</c:v>
                </c:pt>
                <c:pt idx="125">
                  <c:v>42438</c:v>
                </c:pt>
                <c:pt idx="126">
                  <c:v>42439</c:v>
                </c:pt>
                <c:pt idx="127">
                  <c:v>42440</c:v>
                </c:pt>
                <c:pt idx="128">
                  <c:v>42443</c:v>
                </c:pt>
                <c:pt idx="129">
                  <c:v>42444</c:v>
                </c:pt>
                <c:pt idx="130">
                  <c:v>42445</c:v>
                </c:pt>
                <c:pt idx="131">
                  <c:v>42446</c:v>
                </c:pt>
                <c:pt idx="132">
                  <c:v>42447</c:v>
                </c:pt>
                <c:pt idx="133">
                  <c:v>42450</c:v>
                </c:pt>
                <c:pt idx="134">
                  <c:v>42451</c:v>
                </c:pt>
                <c:pt idx="135">
                  <c:v>42452</c:v>
                </c:pt>
                <c:pt idx="136">
                  <c:v>42453</c:v>
                </c:pt>
                <c:pt idx="137">
                  <c:v>42458</c:v>
                </c:pt>
                <c:pt idx="138">
                  <c:v>42459</c:v>
                </c:pt>
                <c:pt idx="139">
                  <c:v>42460</c:v>
                </c:pt>
                <c:pt idx="140">
                  <c:v>42461</c:v>
                </c:pt>
                <c:pt idx="141">
                  <c:v>42464</c:v>
                </c:pt>
                <c:pt idx="142">
                  <c:v>42465</c:v>
                </c:pt>
                <c:pt idx="143">
                  <c:v>42466</c:v>
                </c:pt>
                <c:pt idx="144">
                  <c:v>42467</c:v>
                </c:pt>
                <c:pt idx="145">
                  <c:v>42468</c:v>
                </c:pt>
                <c:pt idx="146">
                  <c:v>42471</c:v>
                </c:pt>
                <c:pt idx="147">
                  <c:v>42472</c:v>
                </c:pt>
                <c:pt idx="148">
                  <c:v>42473</c:v>
                </c:pt>
                <c:pt idx="149">
                  <c:v>42474</c:v>
                </c:pt>
                <c:pt idx="150">
                  <c:v>42475</c:v>
                </c:pt>
                <c:pt idx="151">
                  <c:v>42478</c:v>
                </c:pt>
                <c:pt idx="152">
                  <c:v>42479</c:v>
                </c:pt>
                <c:pt idx="153">
                  <c:v>42480</c:v>
                </c:pt>
                <c:pt idx="154">
                  <c:v>42481</c:v>
                </c:pt>
                <c:pt idx="155">
                  <c:v>42482</c:v>
                </c:pt>
                <c:pt idx="156">
                  <c:v>42485</c:v>
                </c:pt>
                <c:pt idx="157">
                  <c:v>42486</c:v>
                </c:pt>
                <c:pt idx="158">
                  <c:v>42487</c:v>
                </c:pt>
                <c:pt idx="159">
                  <c:v>42488</c:v>
                </c:pt>
                <c:pt idx="160">
                  <c:v>42489</c:v>
                </c:pt>
                <c:pt idx="161">
                  <c:v>42493</c:v>
                </c:pt>
                <c:pt idx="162">
                  <c:v>42494</c:v>
                </c:pt>
                <c:pt idx="163">
                  <c:v>42495</c:v>
                </c:pt>
                <c:pt idx="164">
                  <c:v>42496</c:v>
                </c:pt>
                <c:pt idx="165">
                  <c:v>42499</c:v>
                </c:pt>
                <c:pt idx="166">
                  <c:v>42500</c:v>
                </c:pt>
                <c:pt idx="167">
                  <c:v>42501</c:v>
                </c:pt>
                <c:pt idx="168">
                  <c:v>42502</c:v>
                </c:pt>
                <c:pt idx="169">
                  <c:v>42503</c:v>
                </c:pt>
                <c:pt idx="170">
                  <c:v>42506</c:v>
                </c:pt>
                <c:pt idx="171">
                  <c:v>42507</c:v>
                </c:pt>
                <c:pt idx="172">
                  <c:v>42508</c:v>
                </c:pt>
                <c:pt idx="173">
                  <c:v>42509</c:v>
                </c:pt>
                <c:pt idx="174">
                  <c:v>42510</c:v>
                </c:pt>
                <c:pt idx="175">
                  <c:v>42513</c:v>
                </c:pt>
                <c:pt idx="176">
                  <c:v>42514</c:v>
                </c:pt>
                <c:pt idx="177">
                  <c:v>42515</c:v>
                </c:pt>
                <c:pt idx="178">
                  <c:v>42516</c:v>
                </c:pt>
                <c:pt idx="179">
                  <c:v>42517</c:v>
                </c:pt>
                <c:pt idx="180">
                  <c:v>42521</c:v>
                </c:pt>
                <c:pt idx="181">
                  <c:v>42522</c:v>
                </c:pt>
                <c:pt idx="182">
                  <c:v>42523</c:v>
                </c:pt>
                <c:pt idx="183">
                  <c:v>42524</c:v>
                </c:pt>
                <c:pt idx="184">
                  <c:v>42527</c:v>
                </c:pt>
                <c:pt idx="185">
                  <c:v>42528</c:v>
                </c:pt>
                <c:pt idx="186">
                  <c:v>42529</c:v>
                </c:pt>
                <c:pt idx="187">
                  <c:v>42530</c:v>
                </c:pt>
                <c:pt idx="188">
                  <c:v>42531</c:v>
                </c:pt>
                <c:pt idx="189">
                  <c:v>42534</c:v>
                </c:pt>
                <c:pt idx="190">
                  <c:v>42535</c:v>
                </c:pt>
                <c:pt idx="191">
                  <c:v>42536</c:v>
                </c:pt>
                <c:pt idx="192">
                  <c:v>42537</c:v>
                </c:pt>
                <c:pt idx="193">
                  <c:v>42538</c:v>
                </c:pt>
                <c:pt idx="194">
                  <c:v>42541</c:v>
                </c:pt>
                <c:pt idx="195">
                  <c:v>42542</c:v>
                </c:pt>
                <c:pt idx="196">
                  <c:v>42543</c:v>
                </c:pt>
                <c:pt idx="197">
                  <c:v>42544</c:v>
                </c:pt>
                <c:pt idx="198">
                  <c:v>42545</c:v>
                </c:pt>
                <c:pt idx="199">
                  <c:v>42548</c:v>
                </c:pt>
                <c:pt idx="200">
                  <c:v>42549</c:v>
                </c:pt>
                <c:pt idx="201">
                  <c:v>42550</c:v>
                </c:pt>
                <c:pt idx="202">
                  <c:v>42551</c:v>
                </c:pt>
                <c:pt idx="203">
                  <c:v>42552</c:v>
                </c:pt>
                <c:pt idx="204">
                  <c:v>42555</c:v>
                </c:pt>
                <c:pt idx="205">
                  <c:v>42556</c:v>
                </c:pt>
                <c:pt idx="206">
                  <c:v>42557</c:v>
                </c:pt>
                <c:pt idx="207">
                  <c:v>42558</c:v>
                </c:pt>
                <c:pt idx="208">
                  <c:v>42559</c:v>
                </c:pt>
                <c:pt idx="209">
                  <c:v>42562</c:v>
                </c:pt>
                <c:pt idx="210">
                  <c:v>42563</c:v>
                </c:pt>
                <c:pt idx="211">
                  <c:v>42564</c:v>
                </c:pt>
                <c:pt idx="212">
                  <c:v>42565</c:v>
                </c:pt>
                <c:pt idx="213">
                  <c:v>42566</c:v>
                </c:pt>
                <c:pt idx="214">
                  <c:v>42569</c:v>
                </c:pt>
                <c:pt idx="215">
                  <c:v>42570</c:v>
                </c:pt>
                <c:pt idx="216">
                  <c:v>42571</c:v>
                </c:pt>
                <c:pt idx="217">
                  <c:v>42572</c:v>
                </c:pt>
                <c:pt idx="218">
                  <c:v>42573</c:v>
                </c:pt>
                <c:pt idx="219">
                  <c:v>42576</c:v>
                </c:pt>
                <c:pt idx="220">
                  <c:v>42577</c:v>
                </c:pt>
                <c:pt idx="221">
                  <c:v>42578</c:v>
                </c:pt>
                <c:pt idx="222">
                  <c:v>42579</c:v>
                </c:pt>
                <c:pt idx="223">
                  <c:v>42580</c:v>
                </c:pt>
                <c:pt idx="224">
                  <c:v>42583</c:v>
                </c:pt>
                <c:pt idx="225">
                  <c:v>42584</c:v>
                </c:pt>
                <c:pt idx="226">
                  <c:v>42585</c:v>
                </c:pt>
                <c:pt idx="227">
                  <c:v>42586</c:v>
                </c:pt>
                <c:pt idx="228">
                  <c:v>42587</c:v>
                </c:pt>
                <c:pt idx="229">
                  <c:v>42590</c:v>
                </c:pt>
                <c:pt idx="230">
                  <c:v>42591</c:v>
                </c:pt>
                <c:pt idx="231">
                  <c:v>42592</c:v>
                </c:pt>
                <c:pt idx="232">
                  <c:v>42593</c:v>
                </c:pt>
                <c:pt idx="233">
                  <c:v>42594</c:v>
                </c:pt>
                <c:pt idx="234">
                  <c:v>42597</c:v>
                </c:pt>
                <c:pt idx="235">
                  <c:v>42598</c:v>
                </c:pt>
                <c:pt idx="236">
                  <c:v>42599</c:v>
                </c:pt>
                <c:pt idx="237">
                  <c:v>42600</c:v>
                </c:pt>
                <c:pt idx="238">
                  <c:v>42601</c:v>
                </c:pt>
                <c:pt idx="239">
                  <c:v>42604</c:v>
                </c:pt>
                <c:pt idx="240">
                  <c:v>42605</c:v>
                </c:pt>
                <c:pt idx="241">
                  <c:v>42606</c:v>
                </c:pt>
                <c:pt idx="242">
                  <c:v>42607</c:v>
                </c:pt>
                <c:pt idx="243">
                  <c:v>42608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7.2106672282189858E-3</c:v>
                </c:pt>
                <c:pt idx="1">
                  <c:v>7.1685769532601785E-3</c:v>
                </c:pt>
                <c:pt idx="2">
                  <c:v>7.1545468616072434E-3</c:v>
                </c:pt>
                <c:pt idx="3">
                  <c:v>7.1405167699543073E-3</c:v>
                </c:pt>
                <c:pt idx="4">
                  <c:v>7.1264866783013721E-3</c:v>
                </c:pt>
                <c:pt idx="5">
                  <c:v>7.1124565866484361E-3</c:v>
                </c:pt>
                <c:pt idx="6">
                  <c:v>7.0703663116896288E-3</c:v>
                </c:pt>
                <c:pt idx="7">
                  <c:v>7.0563362200366936E-3</c:v>
                </c:pt>
                <c:pt idx="8">
                  <c:v>7.0423061283837575E-3</c:v>
                </c:pt>
                <c:pt idx="9">
                  <c:v>7.0282760367308215E-3</c:v>
                </c:pt>
                <c:pt idx="10">
                  <c:v>7.0142459450778863E-3</c:v>
                </c:pt>
                <c:pt idx="11">
                  <c:v>6.972155670119079E-3</c:v>
                </c:pt>
                <c:pt idx="12">
                  <c:v>6.9581255784661438E-3</c:v>
                </c:pt>
                <c:pt idx="13">
                  <c:v>6.9440954868132078E-3</c:v>
                </c:pt>
                <c:pt idx="14">
                  <c:v>6.9300653951602717E-3</c:v>
                </c:pt>
                <c:pt idx="15">
                  <c:v>6.9160353035073365E-3</c:v>
                </c:pt>
                <c:pt idx="16">
                  <c:v>6.8739450285485292E-3</c:v>
                </c:pt>
                <c:pt idx="17">
                  <c:v>6.859914936895594E-3</c:v>
                </c:pt>
                <c:pt idx="18">
                  <c:v>6.845884845242658E-3</c:v>
                </c:pt>
                <c:pt idx="19">
                  <c:v>6.8318547535897219E-3</c:v>
                </c:pt>
                <c:pt idx="20">
                  <c:v>6.8178246619367867E-3</c:v>
                </c:pt>
                <c:pt idx="21">
                  <c:v>6.7757343869779794E-3</c:v>
                </c:pt>
                <c:pt idx="22">
                  <c:v>6.7617042953250443E-3</c:v>
                </c:pt>
                <c:pt idx="23">
                  <c:v>6.7476742036721082E-3</c:v>
                </c:pt>
                <c:pt idx="24">
                  <c:v>6.7336441120191722E-3</c:v>
                </c:pt>
                <c:pt idx="25">
                  <c:v>6.719614020366237E-3</c:v>
                </c:pt>
                <c:pt idx="26">
                  <c:v>6.6775237454074297E-3</c:v>
                </c:pt>
                <c:pt idx="27">
                  <c:v>6.6634936537544945E-3</c:v>
                </c:pt>
                <c:pt idx="28">
                  <c:v>6.6494635621015584E-3</c:v>
                </c:pt>
                <c:pt idx="29">
                  <c:v>6.6354334704486224E-3</c:v>
                </c:pt>
                <c:pt idx="30">
                  <c:v>6.6214033787956872E-3</c:v>
                </c:pt>
                <c:pt idx="31">
                  <c:v>6.5793131038368799E-3</c:v>
                </c:pt>
                <c:pt idx="32">
                  <c:v>6.5652830121839447E-3</c:v>
                </c:pt>
                <c:pt idx="33">
                  <c:v>6.5512529205310087E-3</c:v>
                </c:pt>
                <c:pt idx="34">
                  <c:v>6.5372228288780726E-3</c:v>
                </c:pt>
                <c:pt idx="35">
                  <c:v>6.5231927372251374E-3</c:v>
                </c:pt>
                <c:pt idx="36">
                  <c:v>6.4811024622663301E-3</c:v>
                </c:pt>
                <c:pt idx="37">
                  <c:v>6.4670723706133941E-3</c:v>
                </c:pt>
                <c:pt idx="38">
                  <c:v>6.4530422789604589E-3</c:v>
                </c:pt>
                <c:pt idx="39">
                  <c:v>6.4390121873075228E-3</c:v>
                </c:pt>
                <c:pt idx="40">
                  <c:v>6.4249820956545876E-3</c:v>
                </c:pt>
                <c:pt idx="41">
                  <c:v>6.3828918206957803E-3</c:v>
                </c:pt>
                <c:pt idx="42">
                  <c:v>6.3688617290428443E-3</c:v>
                </c:pt>
                <c:pt idx="43">
                  <c:v>6.3548316373899091E-3</c:v>
                </c:pt>
                <c:pt idx="44">
                  <c:v>6.340801545736973E-3</c:v>
                </c:pt>
                <c:pt idx="45">
                  <c:v>6.3267714540840379E-3</c:v>
                </c:pt>
                <c:pt idx="46">
                  <c:v>6.2846811791252306E-3</c:v>
                </c:pt>
                <c:pt idx="47">
                  <c:v>6.2706510874722945E-3</c:v>
                </c:pt>
                <c:pt idx="48">
                  <c:v>6.2566209958193593E-3</c:v>
                </c:pt>
                <c:pt idx="49">
                  <c:v>6.2425909041664233E-3</c:v>
                </c:pt>
                <c:pt idx="50">
                  <c:v>6.2285608125134881E-3</c:v>
                </c:pt>
                <c:pt idx="51">
                  <c:v>6.1864705375546808E-3</c:v>
                </c:pt>
                <c:pt idx="52">
                  <c:v>6.1724404459017447E-3</c:v>
                </c:pt>
                <c:pt idx="53">
                  <c:v>6.1584103542488087E-3</c:v>
                </c:pt>
                <c:pt idx="54">
                  <c:v>6.1443802625958735E-3</c:v>
                </c:pt>
                <c:pt idx="55">
                  <c:v>6.1303501709429383E-3</c:v>
                </c:pt>
                <c:pt idx="56">
                  <c:v>6.088259895984131E-3</c:v>
                </c:pt>
                <c:pt idx="57">
                  <c:v>6.074229804331195E-3</c:v>
                </c:pt>
                <c:pt idx="58">
                  <c:v>6.0601997126782598E-3</c:v>
                </c:pt>
                <c:pt idx="59">
                  <c:v>6.0461696210253237E-3</c:v>
                </c:pt>
                <c:pt idx="60">
                  <c:v>6.0321395293723885E-3</c:v>
                </c:pt>
                <c:pt idx="61">
                  <c:v>5.9900492544135812E-3</c:v>
                </c:pt>
                <c:pt idx="62">
                  <c:v>5.9760191627606452E-3</c:v>
                </c:pt>
                <c:pt idx="63">
                  <c:v>5.9619890711077091E-3</c:v>
                </c:pt>
                <c:pt idx="64">
                  <c:v>5.9479589794547739E-3</c:v>
                </c:pt>
                <c:pt idx="65">
                  <c:v>5.9339288878018388E-3</c:v>
                </c:pt>
                <c:pt idx="66">
                  <c:v>5.8918386128430315E-3</c:v>
                </c:pt>
                <c:pt idx="67">
                  <c:v>5.8778085211900954E-3</c:v>
                </c:pt>
                <c:pt idx="68">
                  <c:v>5.8637784295371594E-3</c:v>
                </c:pt>
                <c:pt idx="69">
                  <c:v>5.8497483378842242E-3</c:v>
                </c:pt>
                <c:pt idx="70">
                  <c:v>5.835718246231289E-3</c:v>
                </c:pt>
                <c:pt idx="71">
                  <c:v>5.7936279712724817E-3</c:v>
                </c:pt>
                <c:pt idx="72">
                  <c:v>5.7795978796195456E-3</c:v>
                </c:pt>
                <c:pt idx="73">
                  <c:v>5.7655677879666096E-3</c:v>
                </c:pt>
                <c:pt idx="74">
                  <c:v>5.7515376963136744E-3</c:v>
                </c:pt>
                <c:pt idx="75">
                  <c:v>5.6813872380489959E-3</c:v>
                </c:pt>
                <c:pt idx="76">
                  <c:v>5.6673571463960598E-3</c:v>
                </c:pt>
                <c:pt idx="77">
                  <c:v>5.6533270547431246E-3</c:v>
                </c:pt>
                <c:pt idx="78">
                  <c:v>5.5972066881313821E-3</c:v>
                </c:pt>
                <c:pt idx="79">
                  <c:v>5.5831765964784461E-3</c:v>
                </c:pt>
                <c:pt idx="80">
                  <c:v>5.56914650482551E-3</c:v>
                </c:pt>
                <c:pt idx="81">
                  <c:v>5.5551164131725748E-3</c:v>
                </c:pt>
                <c:pt idx="82">
                  <c:v>5.5410863215196388E-3</c:v>
                </c:pt>
                <c:pt idx="83">
                  <c:v>5.4989960465608324E-3</c:v>
                </c:pt>
                <c:pt idx="84">
                  <c:v>5.4849659549078963E-3</c:v>
                </c:pt>
                <c:pt idx="85">
                  <c:v>5.4709358632549603E-3</c:v>
                </c:pt>
                <c:pt idx="86">
                  <c:v>5.4569057716020251E-3</c:v>
                </c:pt>
                <c:pt idx="87">
                  <c:v>5.442875679949089E-3</c:v>
                </c:pt>
                <c:pt idx="88">
                  <c:v>5.4007854049902826E-3</c:v>
                </c:pt>
                <c:pt idx="89">
                  <c:v>5.3867553133373465E-3</c:v>
                </c:pt>
                <c:pt idx="90">
                  <c:v>5.3727252216844105E-3</c:v>
                </c:pt>
                <c:pt idx="91">
                  <c:v>5.3586951300314753E-3</c:v>
                </c:pt>
                <c:pt idx="92">
                  <c:v>5.3446650383785392E-3</c:v>
                </c:pt>
                <c:pt idx="93">
                  <c:v>5.3025747634197328E-3</c:v>
                </c:pt>
                <c:pt idx="94">
                  <c:v>5.2885446717667968E-3</c:v>
                </c:pt>
                <c:pt idx="95">
                  <c:v>5.2745145801138607E-3</c:v>
                </c:pt>
                <c:pt idx="96">
                  <c:v>5.2604844884609255E-3</c:v>
                </c:pt>
                <c:pt idx="97">
                  <c:v>5.2464543968079895E-3</c:v>
                </c:pt>
                <c:pt idx="98">
                  <c:v>5.204364121849183E-3</c:v>
                </c:pt>
                <c:pt idx="99">
                  <c:v>5.1903340301962461E-3</c:v>
                </c:pt>
                <c:pt idx="100">
                  <c:v>5.1763039385433109E-3</c:v>
                </c:pt>
                <c:pt idx="101">
                  <c:v>5.1622738468903757E-3</c:v>
                </c:pt>
                <c:pt idx="102">
                  <c:v>5.1482437552374397E-3</c:v>
                </c:pt>
                <c:pt idx="103">
                  <c:v>5.1061534802786324E-3</c:v>
                </c:pt>
                <c:pt idx="104">
                  <c:v>5.0921233886256963E-3</c:v>
                </c:pt>
                <c:pt idx="105">
                  <c:v>5.0780932969727612E-3</c:v>
                </c:pt>
                <c:pt idx="106">
                  <c:v>5.064063205319826E-3</c:v>
                </c:pt>
                <c:pt idx="107">
                  <c:v>5.0500331136668899E-3</c:v>
                </c:pt>
                <c:pt idx="108">
                  <c:v>5.0079428387080835E-3</c:v>
                </c:pt>
                <c:pt idx="109">
                  <c:v>4.9939127470551466E-3</c:v>
                </c:pt>
                <c:pt idx="110">
                  <c:v>4.9798826554022114E-3</c:v>
                </c:pt>
                <c:pt idx="111">
                  <c:v>4.9658525637492762E-3</c:v>
                </c:pt>
                <c:pt idx="112">
                  <c:v>4.9518224720963401E-3</c:v>
                </c:pt>
                <c:pt idx="113">
                  <c:v>4.9097321971375337E-3</c:v>
                </c:pt>
                <c:pt idx="114">
                  <c:v>4.8957021054845977E-3</c:v>
                </c:pt>
                <c:pt idx="115">
                  <c:v>4.8816720138316616E-3</c:v>
                </c:pt>
                <c:pt idx="116">
                  <c:v>4.8676419221787264E-3</c:v>
                </c:pt>
                <c:pt idx="117">
                  <c:v>4.8536118305257904E-3</c:v>
                </c:pt>
                <c:pt idx="118">
                  <c:v>4.8115215555669839E-3</c:v>
                </c:pt>
                <c:pt idx="119">
                  <c:v>4.797491463914047E-3</c:v>
                </c:pt>
                <c:pt idx="120">
                  <c:v>4.7834613722611118E-3</c:v>
                </c:pt>
                <c:pt idx="121">
                  <c:v>4.7694312806081766E-3</c:v>
                </c:pt>
                <c:pt idx="122">
                  <c:v>4.7554011889552406E-3</c:v>
                </c:pt>
                <c:pt idx="123">
                  <c:v>4.7133109139964333E-3</c:v>
                </c:pt>
                <c:pt idx="124">
                  <c:v>4.6992808223434972E-3</c:v>
                </c:pt>
                <c:pt idx="125">
                  <c:v>4.6852507306905621E-3</c:v>
                </c:pt>
                <c:pt idx="126">
                  <c:v>4.6712206390376269E-3</c:v>
                </c:pt>
                <c:pt idx="127">
                  <c:v>4.6571905473846908E-3</c:v>
                </c:pt>
                <c:pt idx="128">
                  <c:v>4.6151002724258844E-3</c:v>
                </c:pt>
                <c:pt idx="129">
                  <c:v>4.6010701807729475E-3</c:v>
                </c:pt>
                <c:pt idx="130">
                  <c:v>4.5870400891200123E-3</c:v>
                </c:pt>
                <c:pt idx="131">
                  <c:v>4.5730099974670762E-3</c:v>
                </c:pt>
                <c:pt idx="132">
                  <c:v>4.5589799058141402E-3</c:v>
                </c:pt>
                <c:pt idx="133">
                  <c:v>4.5168896308553337E-3</c:v>
                </c:pt>
                <c:pt idx="134">
                  <c:v>4.5028595392023977E-3</c:v>
                </c:pt>
                <c:pt idx="135">
                  <c:v>4.4888294475494625E-3</c:v>
                </c:pt>
                <c:pt idx="136">
                  <c:v>4.4747993558965273E-3</c:v>
                </c:pt>
                <c:pt idx="137">
                  <c:v>4.4046488976318479E-3</c:v>
                </c:pt>
                <c:pt idx="138">
                  <c:v>4.3906188059789127E-3</c:v>
                </c:pt>
                <c:pt idx="139">
                  <c:v>4.3765887143259775E-3</c:v>
                </c:pt>
                <c:pt idx="140">
                  <c:v>4.3625586226730406E-3</c:v>
                </c:pt>
                <c:pt idx="141">
                  <c:v>4.3204683477142342E-3</c:v>
                </c:pt>
                <c:pt idx="142">
                  <c:v>4.3064382560612981E-3</c:v>
                </c:pt>
                <c:pt idx="143">
                  <c:v>4.292408164408363E-3</c:v>
                </c:pt>
                <c:pt idx="144">
                  <c:v>4.2783780727554269E-3</c:v>
                </c:pt>
                <c:pt idx="145">
                  <c:v>4.2643479811024908E-3</c:v>
                </c:pt>
                <c:pt idx="146">
                  <c:v>4.2222577061436844E-3</c:v>
                </c:pt>
                <c:pt idx="147">
                  <c:v>4.2082276144907484E-3</c:v>
                </c:pt>
                <c:pt idx="148">
                  <c:v>4.1941975228378132E-3</c:v>
                </c:pt>
                <c:pt idx="149">
                  <c:v>4.180167431184878E-3</c:v>
                </c:pt>
                <c:pt idx="150">
                  <c:v>4.1661373395319419E-3</c:v>
                </c:pt>
                <c:pt idx="151">
                  <c:v>4.1240470645731338E-3</c:v>
                </c:pt>
                <c:pt idx="152">
                  <c:v>4.1100169729201986E-3</c:v>
                </c:pt>
                <c:pt idx="153">
                  <c:v>4.0959868812672634E-3</c:v>
                </c:pt>
                <c:pt idx="154">
                  <c:v>4.0819567896143273E-3</c:v>
                </c:pt>
                <c:pt idx="155">
                  <c:v>4.0679266979613913E-3</c:v>
                </c:pt>
                <c:pt idx="156">
                  <c:v>4.0258364230025849E-3</c:v>
                </c:pt>
                <c:pt idx="157">
                  <c:v>4.0118063313496488E-3</c:v>
                </c:pt>
                <c:pt idx="158">
                  <c:v>3.9977762396967136E-3</c:v>
                </c:pt>
                <c:pt idx="159">
                  <c:v>3.9837461480437784E-3</c:v>
                </c:pt>
                <c:pt idx="160">
                  <c:v>3.9697160563908415E-3</c:v>
                </c:pt>
                <c:pt idx="161">
                  <c:v>3.913595689779099E-3</c:v>
                </c:pt>
                <c:pt idx="162">
                  <c:v>3.8995655981261634E-3</c:v>
                </c:pt>
                <c:pt idx="163">
                  <c:v>3.8855355064732278E-3</c:v>
                </c:pt>
                <c:pt idx="164">
                  <c:v>3.8715054148202922E-3</c:v>
                </c:pt>
                <c:pt idx="165">
                  <c:v>3.8294151398614853E-3</c:v>
                </c:pt>
                <c:pt idx="166">
                  <c:v>3.8153850482085493E-3</c:v>
                </c:pt>
                <c:pt idx="167">
                  <c:v>3.8013549565556136E-3</c:v>
                </c:pt>
                <c:pt idx="168">
                  <c:v>3.787324864902678E-3</c:v>
                </c:pt>
                <c:pt idx="169">
                  <c:v>3.7732947732497424E-3</c:v>
                </c:pt>
                <c:pt idx="170">
                  <c:v>3.7312044982909351E-3</c:v>
                </c:pt>
                <c:pt idx="171">
                  <c:v>3.7171744066379995E-3</c:v>
                </c:pt>
                <c:pt idx="172">
                  <c:v>3.7031443149850639E-3</c:v>
                </c:pt>
                <c:pt idx="173">
                  <c:v>3.6891142233321282E-3</c:v>
                </c:pt>
                <c:pt idx="174">
                  <c:v>3.6750841316791926E-3</c:v>
                </c:pt>
                <c:pt idx="175">
                  <c:v>3.6329938567203853E-3</c:v>
                </c:pt>
                <c:pt idx="176">
                  <c:v>3.6189637650674497E-3</c:v>
                </c:pt>
                <c:pt idx="177">
                  <c:v>3.6049336734145141E-3</c:v>
                </c:pt>
                <c:pt idx="178">
                  <c:v>3.5909035817615785E-3</c:v>
                </c:pt>
                <c:pt idx="179">
                  <c:v>3.5768734901086429E-3</c:v>
                </c:pt>
                <c:pt idx="180">
                  <c:v>3.5207531234969004E-3</c:v>
                </c:pt>
                <c:pt idx="181">
                  <c:v>3.5067230318439647E-3</c:v>
                </c:pt>
                <c:pt idx="182">
                  <c:v>3.4926929401910283E-3</c:v>
                </c:pt>
                <c:pt idx="183">
                  <c:v>3.4786628485380926E-3</c:v>
                </c:pt>
                <c:pt idx="184">
                  <c:v>3.4365725735792858E-3</c:v>
                </c:pt>
                <c:pt idx="185">
                  <c:v>3.4225424819263502E-3</c:v>
                </c:pt>
                <c:pt idx="186">
                  <c:v>3.4085123902734145E-3</c:v>
                </c:pt>
                <c:pt idx="187">
                  <c:v>3.3944822986204789E-3</c:v>
                </c:pt>
                <c:pt idx="188">
                  <c:v>3.3804522069675433E-3</c:v>
                </c:pt>
                <c:pt idx="189">
                  <c:v>3.3383619320087356E-3</c:v>
                </c:pt>
                <c:pt idx="190">
                  <c:v>3.3243318403558E-3</c:v>
                </c:pt>
                <c:pt idx="191">
                  <c:v>3.3103017487028643E-3</c:v>
                </c:pt>
                <c:pt idx="192">
                  <c:v>3.2962716570499291E-3</c:v>
                </c:pt>
                <c:pt idx="193">
                  <c:v>3.2822415653969931E-3</c:v>
                </c:pt>
                <c:pt idx="194">
                  <c:v>3.2401512904381867E-3</c:v>
                </c:pt>
                <c:pt idx="195">
                  <c:v>3.2261211987852506E-3</c:v>
                </c:pt>
                <c:pt idx="196">
                  <c:v>3.2120911071323154E-3</c:v>
                </c:pt>
                <c:pt idx="197">
                  <c:v>3.1980610154793794E-3</c:v>
                </c:pt>
                <c:pt idx="198">
                  <c:v>3.1840309238264433E-3</c:v>
                </c:pt>
                <c:pt idx="199">
                  <c:v>3.141940648867636E-3</c:v>
                </c:pt>
                <c:pt idx="200">
                  <c:v>3.1279105572147008E-3</c:v>
                </c:pt>
                <c:pt idx="201">
                  <c:v>3.1138804655617648E-3</c:v>
                </c:pt>
                <c:pt idx="202">
                  <c:v>3.0998503739088296E-3</c:v>
                </c:pt>
                <c:pt idx="203">
                  <c:v>3.0858202822558935E-3</c:v>
                </c:pt>
                <c:pt idx="204">
                  <c:v>3.0437300072970871E-3</c:v>
                </c:pt>
                <c:pt idx="205">
                  <c:v>3.0296999156441511E-3</c:v>
                </c:pt>
                <c:pt idx="206">
                  <c:v>3.015669823991215E-3</c:v>
                </c:pt>
                <c:pt idx="207">
                  <c:v>3.001639732338279E-3</c:v>
                </c:pt>
                <c:pt idx="208">
                  <c:v>2.9876096406853438E-3</c:v>
                </c:pt>
                <c:pt idx="209">
                  <c:v>2.9455193657265365E-3</c:v>
                </c:pt>
                <c:pt idx="210">
                  <c:v>2.9314892740736013E-3</c:v>
                </c:pt>
                <c:pt idx="211">
                  <c:v>2.9174591824206652E-3</c:v>
                </c:pt>
                <c:pt idx="212">
                  <c:v>2.90342909076773E-3</c:v>
                </c:pt>
                <c:pt idx="213">
                  <c:v>2.889398999114794E-3</c:v>
                </c:pt>
                <c:pt idx="214">
                  <c:v>2.8473087241559867E-3</c:v>
                </c:pt>
                <c:pt idx="215">
                  <c:v>2.8332786325030515E-3</c:v>
                </c:pt>
                <c:pt idx="216">
                  <c:v>2.8192485408501155E-3</c:v>
                </c:pt>
                <c:pt idx="217">
                  <c:v>2.8052184491971803E-3</c:v>
                </c:pt>
                <c:pt idx="218">
                  <c:v>2.7911883575442442E-3</c:v>
                </c:pt>
                <c:pt idx="219">
                  <c:v>2.7490980825854369E-3</c:v>
                </c:pt>
                <c:pt idx="220">
                  <c:v>2.7350679909325017E-3</c:v>
                </c:pt>
                <c:pt idx="221">
                  <c:v>2.7210378992795657E-3</c:v>
                </c:pt>
                <c:pt idx="222">
                  <c:v>2.7070078076266296E-3</c:v>
                </c:pt>
                <c:pt idx="223">
                  <c:v>2.6929777159736944E-3</c:v>
                </c:pt>
                <c:pt idx="224">
                  <c:v>2.6508874410148871E-3</c:v>
                </c:pt>
                <c:pt idx="225">
                  <c:v>2.636857349361952E-3</c:v>
                </c:pt>
                <c:pt idx="226">
                  <c:v>2.6228272577090159E-3</c:v>
                </c:pt>
                <c:pt idx="227">
                  <c:v>2.6087971660560807E-3</c:v>
                </c:pt>
                <c:pt idx="228">
                  <c:v>2.5947670744031447E-3</c:v>
                </c:pt>
                <c:pt idx="229">
                  <c:v>2.5526767994443374E-3</c:v>
                </c:pt>
                <c:pt idx="230">
                  <c:v>2.5386467077914013E-3</c:v>
                </c:pt>
                <c:pt idx="231">
                  <c:v>2.5246166161384661E-3</c:v>
                </c:pt>
                <c:pt idx="232">
                  <c:v>2.5105865244855301E-3</c:v>
                </c:pt>
                <c:pt idx="233">
                  <c:v>2.4965564328325949E-3</c:v>
                </c:pt>
                <c:pt idx="234">
                  <c:v>2.4544661578737876E-3</c:v>
                </c:pt>
                <c:pt idx="235">
                  <c:v>2.4404360662208524E-3</c:v>
                </c:pt>
                <c:pt idx="236">
                  <c:v>2.4264059745679164E-3</c:v>
                </c:pt>
                <c:pt idx="237">
                  <c:v>2.4123758829149812E-3</c:v>
                </c:pt>
                <c:pt idx="238">
                  <c:v>2.3983457912620451E-3</c:v>
                </c:pt>
                <c:pt idx="239">
                  <c:v>2.3562555163032378E-3</c:v>
                </c:pt>
                <c:pt idx="240">
                  <c:v>2.3422254246503018E-3</c:v>
                </c:pt>
                <c:pt idx="241">
                  <c:v>2.3281953329973666E-3</c:v>
                </c:pt>
                <c:pt idx="242">
                  <c:v>2.3141652413444305E-3</c:v>
                </c:pt>
                <c:pt idx="243">
                  <c:v>2.3001351496914953E-3</c:v>
                </c:pt>
                <c:pt idx="244">
                  <c:v>2.2440147830797529E-3</c:v>
                </c:pt>
                <c:pt idx="245">
                  <c:v>2.2299846914268168E-3</c:v>
                </c:pt>
                <c:pt idx="246">
                  <c:v>2.2159545997738807E-3</c:v>
                </c:pt>
                <c:pt idx="247">
                  <c:v>2.2019245081209456E-3</c:v>
                </c:pt>
                <c:pt idx="248">
                  <c:v>2.1598342331621383E-3</c:v>
                </c:pt>
                <c:pt idx="249">
                  <c:v>2.1458041415092022E-3</c:v>
                </c:pt>
                <c:pt idx="250">
                  <c:v>2.131774049856267E-3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42367</c:v>
                </c:pt>
                <c:pt idx="76">
                  <c:v>42368</c:v>
                </c:pt>
                <c:pt idx="77">
                  <c:v>42369</c:v>
                </c:pt>
                <c:pt idx="78">
                  <c:v>42373</c:v>
                </c:pt>
                <c:pt idx="79">
                  <c:v>42374</c:v>
                </c:pt>
                <c:pt idx="80">
                  <c:v>42375</c:v>
                </c:pt>
                <c:pt idx="81">
                  <c:v>42376</c:v>
                </c:pt>
                <c:pt idx="82">
                  <c:v>42377</c:v>
                </c:pt>
                <c:pt idx="83">
                  <c:v>42380</c:v>
                </c:pt>
                <c:pt idx="84">
                  <c:v>42381</c:v>
                </c:pt>
                <c:pt idx="85">
                  <c:v>42382</c:v>
                </c:pt>
                <c:pt idx="86">
                  <c:v>42383</c:v>
                </c:pt>
                <c:pt idx="87">
                  <c:v>42384</c:v>
                </c:pt>
                <c:pt idx="88">
                  <c:v>42387</c:v>
                </c:pt>
                <c:pt idx="89">
                  <c:v>42388</c:v>
                </c:pt>
                <c:pt idx="90">
                  <c:v>42389</c:v>
                </c:pt>
                <c:pt idx="91">
                  <c:v>42390</c:v>
                </c:pt>
                <c:pt idx="92">
                  <c:v>42391</c:v>
                </c:pt>
                <c:pt idx="93">
                  <c:v>42394</c:v>
                </c:pt>
                <c:pt idx="94">
                  <c:v>42395</c:v>
                </c:pt>
                <c:pt idx="95">
                  <c:v>42396</c:v>
                </c:pt>
                <c:pt idx="96">
                  <c:v>42397</c:v>
                </c:pt>
                <c:pt idx="97">
                  <c:v>42398</c:v>
                </c:pt>
                <c:pt idx="98">
                  <c:v>42401</c:v>
                </c:pt>
                <c:pt idx="99">
                  <c:v>42402</c:v>
                </c:pt>
                <c:pt idx="100">
                  <c:v>42403</c:v>
                </c:pt>
                <c:pt idx="101">
                  <c:v>42404</c:v>
                </c:pt>
                <c:pt idx="102">
                  <c:v>42405</c:v>
                </c:pt>
                <c:pt idx="103">
                  <c:v>42408</c:v>
                </c:pt>
                <c:pt idx="104">
                  <c:v>42409</c:v>
                </c:pt>
                <c:pt idx="105">
                  <c:v>42410</c:v>
                </c:pt>
                <c:pt idx="106">
                  <c:v>42411</c:v>
                </c:pt>
                <c:pt idx="107">
                  <c:v>42412</c:v>
                </c:pt>
                <c:pt idx="108">
                  <c:v>42415</c:v>
                </c:pt>
                <c:pt idx="109">
                  <c:v>42416</c:v>
                </c:pt>
                <c:pt idx="110">
                  <c:v>42417</c:v>
                </c:pt>
                <c:pt idx="111">
                  <c:v>42418</c:v>
                </c:pt>
                <c:pt idx="112">
                  <c:v>42419</c:v>
                </c:pt>
                <c:pt idx="113">
                  <c:v>42422</c:v>
                </c:pt>
                <c:pt idx="114">
                  <c:v>42423</c:v>
                </c:pt>
                <c:pt idx="115">
                  <c:v>42424</c:v>
                </c:pt>
                <c:pt idx="116">
                  <c:v>42425</c:v>
                </c:pt>
                <c:pt idx="117">
                  <c:v>42426</c:v>
                </c:pt>
                <c:pt idx="118">
                  <c:v>42429</c:v>
                </c:pt>
                <c:pt idx="119">
                  <c:v>42430</c:v>
                </c:pt>
                <c:pt idx="120">
                  <c:v>42431</c:v>
                </c:pt>
                <c:pt idx="121">
                  <c:v>42432</c:v>
                </c:pt>
                <c:pt idx="122">
                  <c:v>42433</c:v>
                </c:pt>
                <c:pt idx="123">
                  <c:v>42436</c:v>
                </c:pt>
                <c:pt idx="124">
                  <c:v>42437</c:v>
                </c:pt>
                <c:pt idx="125">
                  <c:v>42438</c:v>
                </c:pt>
                <c:pt idx="126">
                  <c:v>42439</c:v>
                </c:pt>
                <c:pt idx="127">
                  <c:v>42440</c:v>
                </c:pt>
                <c:pt idx="128">
                  <c:v>42443</c:v>
                </c:pt>
                <c:pt idx="129">
                  <c:v>42444</c:v>
                </c:pt>
                <c:pt idx="130">
                  <c:v>42445</c:v>
                </c:pt>
                <c:pt idx="131">
                  <c:v>42446</c:v>
                </c:pt>
                <c:pt idx="132">
                  <c:v>42447</c:v>
                </c:pt>
                <c:pt idx="133">
                  <c:v>42450</c:v>
                </c:pt>
                <c:pt idx="134">
                  <c:v>42451</c:v>
                </c:pt>
                <c:pt idx="135">
                  <c:v>42452</c:v>
                </c:pt>
                <c:pt idx="136">
                  <c:v>42453</c:v>
                </c:pt>
                <c:pt idx="137">
                  <c:v>42458</c:v>
                </c:pt>
                <c:pt idx="138">
                  <c:v>42459</c:v>
                </c:pt>
                <c:pt idx="139">
                  <c:v>42460</c:v>
                </c:pt>
                <c:pt idx="140">
                  <c:v>42461</c:v>
                </c:pt>
                <c:pt idx="141">
                  <c:v>42464</c:v>
                </c:pt>
                <c:pt idx="142">
                  <c:v>42465</c:v>
                </c:pt>
                <c:pt idx="143">
                  <c:v>42466</c:v>
                </c:pt>
                <c:pt idx="144">
                  <c:v>42467</c:v>
                </c:pt>
                <c:pt idx="145">
                  <c:v>42468</c:v>
                </c:pt>
                <c:pt idx="146">
                  <c:v>42471</c:v>
                </c:pt>
                <c:pt idx="147">
                  <c:v>42472</c:v>
                </c:pt>
                <c:pt idx="148">
                  <c:v>42473</c:v>
                </c:pt>
                <c:pt idx="149">
                  <c:v>42474</c:v>
                </c:pt>
                <c:pt idx="150">
                  <c:v>42475</c:v>
                </c:pt>
                <c:pt idx="151">
                  <c:v>42478</c:v>
                </c:pt>
                <c:pt idx="152">
                  <c:v>42479</c:v>
                </c:pt>
                <c:pt idx="153">
                  <c:v>42480</c:v>
                </c:pt>
                <c:pt idx="154">
                  <c:v>42481</c:v>
                </c:pt>
                <c:pt idx="155">
                  <c:v>42482</c:v>
                </c:pt>
                <c:pt idx="156">
                  <c:v>42485</c:v>
                </c:pt>
                <c:pt idx="157">
                  <c:v>42486</c:v>
                </c:pt>
                <c:pt idx="158">
                  <c:v>42487</c:v>
                </c:pt>
                <c:pt idx="159">
                  <c:v>42488</c:v>
                </c:pt>
                <c:pt idx="160">
                  <c:v>42489</c:v>
                </c:pt>
                <c:pt idx="161">
                  <c:v>42493</c:v>
                </c:pt>
                <c:pt idx="162">
                  <c:v>42494</c:v>
                </c:pt>
                <c:pt idx="163">
                  <c:v>42495</c:v>
                </c:pt>
                <c:pt idx="164">
                  <c:v>42496</c:v>
                </c:pt>
                <c:pt idx="165">
                  <c:v>42499</c:v>
                </c:pt>
                <c:pt idx="166">
                  <c:v>42500</c:v>
                </c:pt>
                <c:pt idx="167">
                  <c:v>42501</c:v>
                </c:pt>
                <c:pt idx="168">
                  <c:v>42502</c:v>
                </c:pt>
                <c:pt idx="169">
                  <c:v>42503</c:v>
                </c:pt>
                <c:pt idx="170">
                  <c:v>42506</c:v>
                </c:pt>
                <c:pt idx="171">
                  <c:v>42507</c:v>
                </c:pt>
                <c:pt idx="172">
                  <c:v>42508</c:v>
                </c:pt>
                <c:pt idx="173">
                  <c:v>42509</c:v>
                </c:pt>
                <c:pt idx="174">
                  <c:v>42510</c:v>
                </c:pt>
                <c:pt idx="175">
                  <c:v>42513</c:v>
                </c:pt>
                <c:pt idx="176">
                  <c:v>42514</c:v>
                </c:pt>
                <c:pt idx="177">
                  <c:v>42515</c:v>
                </c:pt>
                <c:pt idx="178">
                  <c:v>42516</c:v>
                </c:pt>
                <c:pt idx="179">
                  <c:v>42517</c:v>
                </c:pt>
                <c:pt idx="180">
                  <c:v>42521</c:v>
                </c:pt>
                <c:pt idx="181">
                  <c:v>42522</c:v>
                </c:pt>
                <c:pt idx="182">
                  <c:v>42523</c:v>
                </c:pt>
                <c:pt idx="183">
                  <c:v>42524</c:v>
                </c:pt>
                <c:pt idx="184">
                  <c:v>42527</c:v>
                </c:pt>
                <c:pt idx="185">
                  <c:v>42528</c:v>
                </c:pt>
                <c:pt idx="186">
                  <c:v>42529</c:v>
                </c:pt>
                <c:pt idx="187">
                  <c:v>42530</c:v>
                </c:pt>
                <c:pt idx="188">
                  <c:v>42531</c:v>
                </c:pt>
                <c:pt idx="189">
                  <c:v>42534</c:v>
                </c:pt>
                <c:pt idx="190">
                  <c:v>42535</c:v>
                </c:pt>
                <c:pt idx="191">
                  <c:v>42536</c:v>
                </c:pt>
                <c:pt idx="192">
                  <c:v>42537</c:v>
                </c:pt>
                <c:pt idx="193">
                  <c:v>42538</c:v>
                </c:pt>
                <c:pt idx="194">
                  <c:v>42541</c:v>
                </c:pt>
                <c:pt idx="195">
                  <c:v>42542</c:v>
                </c:pt>
                <c:pt idx="196">
                  <c:v>42543</c:v>
                </c:pt>
                <c:pt idx="197">
                  <c:v>42544</c:v>
                </c:pt>
                <c:pt idx="198">
                  <c:v>42545</c:v>
                </c:pt>
                <c:pt idx="199">
                  <c:v>42548</c:v>
                </c:pt>
                <c:pt idx="200">
                  <c:v>42549</c:v>
                </c:pt>
                <c:pt idx="201">
                  <c:v>42550</c:v>
                </c:pt>
                <c:pt idx="202">
                  <c:v>42551</c:v>
                </c:pt>
                <c:pt idx="203">
                  <c:v>42552</c:v>
                </c:pt>
                <c:pt idx="204">
                  <c:v>42555</c:v>
                </c:pt>
                <c:pt idx="205">
                  <c:v>42556</c:v>
                </c:pt>
                <c:pt idx="206">
                  <c:v>42557</c:v>
                </c:pt>
                <c:pt idx="207">
                  <c:v>42558</c:v>
                </c:pt>
                <c:pt idx="208">
                  <c:v>42559</c:v>
                </c:pt>
                <c:pt idx="209">
                  <c:v>42562</c:v>
                </c:pt>
                <c:pt idx="210">
                  <c:v>42563</c:v>
                </c:pt>
                <c:pt idx="211">
                  <c:v>42564</c:v>
                </c:pt>
                <c:pt idx="212">
                  <c:v>42565</c:v>
                </c:pt>
                <c:pt idx="213">
                  <c:v>42566</c:v>
                </c:pt>
                <c:pt idx="214">
                  <c:v>42569</c:v>
                </c:pt>
                <c:pt idx="215">
                  <c:v>42570</c:v>
                </c:pt>
                <c:pt idx="216">
                  <c:v>42571</c:v>
                </c:pt>
                <c:pt idx="217">
                  <c:v>42572</c:v>
                </c:pt>
                <c:pt idx="218">
                  <c:v>42573</c:v>
                </c:pt>
                <c:pt idx="219">
                  <c:v>42576</c:v>
                </c:pt>
                <c:pt idx="220">
                  <c:v>42577</c:v>
                </c:pt>
                <c:pt idx="221">
                  <c:v>42578</c:v>
                </c:pt>
                <c:pt idx="222">
                  <c:v>42579</c:v>
                </c:pt>
                <c:pt idx="223">
                  <c:v>42580</c:v>
                </c:pt>
                <c:pt idx="224">
                  <c:v>42583</c:v>
                </c:pt>
                <c:pt idx="225">
                  <c:v>42584</c:v>
                </c:pt>
                <c:pt idx="226">
                  <c:v>42585</c:v>
                </c:pt>
                <c:pt idx="227">
                  <c:v>42586</c:v>
                </c:pt>
                <c:pt idx="228">
                  <c:v>42587</c:v>
                </c:pt>
                <c:pt idx="229">
                  <c:v>42590</c:v>
                </c:pt>
                <c:pt idx="230">
                  <c:v>42591</c:v>
                </c:pt>
                <c:pt idx="231">
                  <c:v>42592</c:v>
                </c:pt>
                <c:pt idx="232">
                  <c:v>42593</c:v>
                </c:pt>
                <c:pt idx="233">
                  <c:v>42594</c:v>
                </c:pt>
                <c:pt idx="234">
                  <c:v>42597</c:v>
                </c:pt>
                <c:pt idx="235">
                  <c:v>42598</c:v>
                </c:pt>
                <c:pt idx="236">
                  <c:v>42599</c:v>
                </c:pt>
                <c:pt idx="237">
                  <c:v>42600</c:v>
                </c:pt>
                <c:pt idx="238">
                  <c:v>42601</c:v>
                </c:pt>
                <c:pt idx="239">
                  <c:v>42604</c:v>
                </c:pt>
                <c:pt idx="240">
                  <c:v>42605</c:v>
                </c:pt>
                <c:pt idx="241">
                  <c:v>42606</c:v>
                </c:pt>
                <c:pt idx="242">
                  <c:v>42607</c:v>
                </c:pt>
                <c:pt idx="243">
                  <c:v>42608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8.323630791040211E-3</c:v>
                </c:pt>
                <c:pt idx="1">
                  <c:v>8.2341912438195549E-3</c:v>
                </c:pt>
                <c:pt idx="2">
                  <c:v>8.2045389093171033E-3</c:v>
                </c:pt>
                <c:pt idx="3">
                  <c:v>8.1749669987668718E-3</c:v>
                </c:pt>
                <c:pt idx="4">
                  <c:v>8.1454755121688569E-3</c:v>
                </c:pt>
                <c:pt idx="5">
                  <c:v>8.1160644495230604E-3</c:v>
                </c:pt>
                <c:pt idx="6">
                  <c:v>8.0283138052989755E-3</c:v>
                </c:pt>
                <c:pt idx="7">
                  <c:v>7.9992244384620506E-3</c:v>
                </c:pt>
                <c:pt idx="8">
                  <c:v>7.9702154955773423E-3</c:v>
                </c:pt>
                <c:pt idx="9">
                  <c:v>7.9412869766448541E-3</c:v>
                </c:pt>
                <c:pt idx="10">
                  <c:v>7.9124388816645807E-3</c:v>
                </c:pt>
                <c:pt idx="11">
                  <c:v>7.8263771404370706E-3</c:v>
                </c:pt>
                <c:pt idx="12">
                  <c:v>7.797850741265668E-3</c:v>
                </c:pt>
                <c:pt idx="13">
                  <c:v>7.7694047660464846E-3</c:v>
                </c:pt>
                <c:pt idx="14">
                  <c:v>7.7410392147795187E-3</c:v>
                </c:pt>
                <c:pt idx="15">
                  <c:v>7.7127540874647712E-3</c:v>
                </c:pt>
                <c:pt idx="16">
                  <c:v>7.6283812492338324E-3</c:v>
                </c:pt>
                <c:pt idx="17">
                  <c:v>7.6004178177279565E-3</c:v>
                </c:pt>
                <c:pt idx="18">
                  <c:v>7.5725348101742971E-3</c:v>
                </c:pt>
                <c:pt idx="19">
                  <c:v>7.5447322265728561E-3</c:v>
                </c:pt>
                <c:pt idx="20">
                  <c:v>7.5170100669236326E-3</c:v>
                </c:pt>
                <c:pt idx="21">
                  <c:v>7.4343261316892678E-3</c:v>
                </c:pt>
                <c:pt idx="22">
                  <c:v>7.406925667848915E-3</c:v>
                </c:pt>
                <c:pt idx="23">
                  <c:v>7.3796056279607806E-3</c:v>
                </c:pt>
                <c:pt idx="24">
                  <c:v>7.3523660120248637E-3</c:v>
                </c:pt>
                <c:pt idx="25">
                  <c:v>7.3252068200411642E-3</c:v>
                </c:pt>
                <c:pt idx="26">
                  <c:v>7.2442117878033724E-3</c:v>
                </c:pt>
                <c:pt idx="27">
                  <c:v>7.2173742916285446E-3</c:v>
                </c:pt>
                <c:pt idx="28">
                  <c:v>7.1906172194059342E-3</c:v>
                </c:pt>
                <c:pt idx="29">
                  <c:v>7.1639405711355414E-3</c:v>
                </c:pt>
                <c:pt idx="30">
                  <c:v>7.137344346817366E-3</c:v>
                </c:pt>
                <c:pt idx="31">
                  <c:v>7.0580382175761481E-3</c:v>
                </c:pt>
                <c:pt idx="32">
                  <c:v>7.0317636890668443E-3</c:v>
                </c:pt>
                <c:pt idx="33">
                  <c:v>7.005569584509758E-3</c:v>
                </c:pt>
                <c:pt idx="34">
                  <c:v>6.97945590390489E-3</c:v>
                </c:pt>
                <c:pt idx="35">
                  <c:v>6.9534226472522396E-3</c:v>
                </c:pt>
                <c:pt idx="36">
                  <c:v>6.8758054210075938E-3</c:v>
                </c:pt>
                <c:pt idx="37">
                  <c:v>6.850093860163815E-3</c:v>
                </c:pt>
                <c:pt idx="38">
                  <c:v>6.8244627232722527E-3</c:v>
                </c:pt>
                <c:pt idx="39">
                  <c:v>6.7989120103329088E-3</c:v>
                </c:pt>
                <c:pt idx="40">
                  <c:v>6.7734417213457824E-3</c:v>
                </c:pt>
                <c:pt idx="41">
                  <c:v>6.6975133980977106E-3</c:v>
                </c:pt>
                <c:pt idx="42">
                  <c:v>6.6723648049194567E-3</c:v>
                </c:pt>
                <c:pt idx="43">
                  <c:v>6.6472966356934185E-3</c:v>
                </c:pt>
                <c:pt idx="44">
                  <c:v>6.6223088904195995E-3</c:v>
                </c:pt>
                <c:pt idx="45">
                  <c:v>6.5974015690979972E-3</c:v>
                </c:pt>
                <c:pt idx="46">
                  <c:v>6.5231621488464992E-3</c:v>
                </c:pt>
                <c:pt idx="47">
                  <c:v>6.4985765233337676E-3</c:v>
                </c:pt>
                <c:pt idx="48">
                  <c:v>6.4740713217732553E-3</c:v>
                </c:pt>
                <c:pt idx="49">
                  <c:v>6.4496465441649595E-3</c:v>
                </c:pt>
                <c:pt idx="50">
                  <c:v>6.4253021905088829E-3</c:v>
                </c:pt>
                <c:pt idx="51">
                  <c:v>6.3527516732539563E-3</c:v>
                </c:pt>
                <c:pt idx="52">
                  <c:v>6.3287290154067505E-3</c:v>
                </c:pt>
                <c:pt idx="53">
                  <c:v>6.3047867815117613E-3</c:v>
                </c:pt>
                <c:pt idx="54">
                  <c:v>6.2809249715689913E-3</c:v>
                </c:pt>
                <c:pt idx="55">
                  <c:v>6.2571435855784379E-3</c:v>
                </c:pt>
                <c:pt idx="56">
                  <c:v>6.1862819713200852E-3</c:v>
                </c:pt>
                <c:pt idx="57">
                  <c:v>6.1628222811384026E-3</c:v>
                </c:pt>
                <c:pt idx="58">
                  <c:v>6.1394430149089392E-3</c:v>
                </c:pt>
                <c:pt idx="59">
                  <c:v>6.1161441726316924E-3</c:v>
                </c:pt>
                <c:pt idx="60">
                  <c:v>6.0929257543066639E-3</c:v>
                </c:pt>
                <c:pt idx="61">
                  <c:v>6.0237530430448851E-3</c:v>
                </c:pt>
                <c:pt idx="62">
                  <c:v>6.0008563205287274E-3</c:v>
                </c:pt>
                <c:pt idx="63">
                  <c:v>5.9780400219647872E-3</c:v>
                </c:pt>
                <c:pt idx="64">
                  <c:v>5.9553041473530653E-3</c:v>
                </c:pt>
                <c:pt idx="65">
                  <c:v>5.9326486966935609E-3</c:v>
                </c:pt>
                <c:pt idx="66">
                  <c:v>5.8651648884283552E-3</c:v>
                </c:pt>
                <c:pt idx="67">
                  <c:v>5.8428311335777215E-3</c:v>
                </c:pt>
                <c:pt idx="68">
                  <c:v>5.8205778026793062E-3</c:v>
                </c:pt>
                <c:pt idx="69">
                  <c:v>5.7984048957331093E-3</c:v>
                </c:pt>
                <c:pt idx="70">
                  <c:v>5.7763124127391281E-3</c:v>
                </c:pt>
                <c:pt idx="71">
                  <c:v>5.7105175074704953E-3</c:v>
                </c:pt>
                <c:pt idx="72">
                  <c:v>5.6887467202853866E-3</c:v>
                </c:pt>
                <c:pt idx="73">
                  <c:v>5.6670563570524963E-3</c:v>
                </c:pt>
                <c:pt idx="74">
                  <c:v>5.6454464177718216E-3</c:v>
                </c:pt>
                <c:pt idx="75">
                  <c:v>5.5386030806517227E-3</c:v>
                </c:pt>
                <c:pt idx="76">
                  <c:v>5.5174756850843555E-3</c:v>
                </c:pt>
                <c:pt idx="77">
                  <c:v>5.4964287134692067E-3</c:v>
                </c:pt>
                <c:pt idx="78">
                  <c:v>5.4130450665307887E-3</c:v>
                </c:pt>
                <c:pt idx="79">
                  <c:v>5.3924002146767281E-3</c:v>
                </c:pt>
                <c:pt idx="80">
                  <c:v>5.3718357867748867E-3</c:v>
                </c:pt>
                <c:pt idx="81">
                  <c:v>5.3513517828252611E-3</c:v>
                </c:pt>
                <c:pt idx="82">
                  <c:v>5.3309482028278555E-3</c:v>
                </c:pt>
                <c:pt idx="83">
                  <c:v>5.270220006548941E-3</c:v>
                </c:pt>
                <c:pt idx="84">
                  <c:v>5.2501381223604053E-3</c:v>
                </c:pt>
                <c:pt idx="85">
                  <c:v>5.230136662124088E-3</c:v>
                </c:pt>
                <c:pt idx="86">
                  <c:v>5.2102156258399873E-3</c:v>
                </c:pt>
                <c:pt idx="87">
                  <c:v>5.1903750135081049E-3</c:v>
                </c:pt>
                <c:pt idx="88">
                  <c:v>5.1313357202257643E-3</c:v>
                </c:pt>
                <c:pt idx="89">
                  <c:v>5.1118168037027527E-3</c:v>
                </c:pt>
                <c:pt idx="90">
                  <c:v>5.0923783111319594E-3</c:v>
                </c:pt>
                <c:pt idx="91">
                  <c:v>5.0730202425133836E-3</c:v>
                </c:pt>
                <c:pt idx="92">
                  <c:v>5.0537425978470253E-3</c:v>
                </c:pt>
                <c:pt idx="93">
                  <c:v>4.9963922075612578E-3</c:v>
                </c:pt>
                <c:pt idx="94">
                  <c:v>4.9774362587037711E-3</c:v>
                </c:pt>
                <c:pt idx="95">
                  <c:v>4.9585607337985019E-3</c:v>
                </c:pt>
                <c:pt idx="96">
                  <c:v>4.9397656328454501E-3</c:v>
                </c:pt>
                <c:pt idx="97">
                  <c:v>4.9210509558446167E-3</c:v>
                </c:pt>
                <c:pt idx="98">
                  <c:v>4.8653894685554222E-3</c:v>
                </c:pt>
                <c:pt idx="99">
                  <c:v>4.8469964873634596E-3</c:v>
                </c:pt>
                <c:pt idx="100">
                  <c:v>4.8286839301237153E-3</c:v>
                </c:pt>
                <c:pt idx="101">
                  <c:v>4.8104517968361876E-3</c:v>
                </c:pt>
                <c:pt idx="102">
                  <c:v>4.7923000875008783E-3</c:v>
                </c:pt>
                <c:pt idx="103">
                  <c:v>4.7383275032082577E-3</c:v>
                </c:pt>
                <c:pt idx="104">
                  <c:v>4.7204974896818191E-3</c:v>
                </c:pt>
                <c:pt idx="105">
                  <c:v>4.7027479001075989E-3</c:v>
                </c:pt>
                <c:pt idx="106">
                  <c:v>4.685078734485597E-3</c:v>
                </c:pt>
                <c:pt idx="107">
                  <c:v>4.6674899928158117E-3</c:v>
                </c:pt>
                <c:pt idx="108">
                  <c:v>4.6152063115197633E-3</c:v>
                </c:pt>
                <c:pt idx="109">
                  <c:v>4.5979392656588496E-3</c:v>
                </c:pt>
                <c:pt idx="110">
                  <c:v>4.5807526437501534E-3</c:v>
                </c:pt>
                <c:pt idx="111">
                  <c:v>4.5636464457936756E-3</c:v>
                </c:pt>
                <c:pt idx="112">
                  <c:v>4.5466206717894144E-3</c:v>
                </c:pt>
                <c:pt idx="113">
                  <c:v>4.4960258934899399E-3</c:v>
                </c:pt>
                <c:pt idx="114">
                  <c:v>4.4793218152945503E-3</c:v>
                </c:pt>
                <c:pt idx="115">
                  <c:v>4.4626981610513781E-3</c:v>
                </c:pt>
                <c:pt idx="116">
                  <c:v>4.4461549307604244E-3</c:v>
                </c:pt>
                <c:pt idx="117">
                  <c:v>4.4296921244216889E-3</c:v>
                </c:pt>
                <c:pt idx="118">
                  <c:v>4.3807862491187866E-3</c:v>
                </c:pt>
                <c:pt idx="119">
                  <c:v>4.3646451385889219E-3</c:v>
                </c:pt>
                <c:pt idx="120">
                  <c:v>4.3485844520112747E-3</c:v>
                </c:pt>
                <c:pt idx="121">
                  <c:v>4.332604189385845E-3</c:v>
                </c:pt>
                <c:pt idx="122">
                  <c:v>4.3167043507126327E-3</c:v>
                </c:pt>
                <c:pt idx="123">
                  <c:v>4.2694873784063043E-3</c:v>
                </c:pt>
                <c:pt idx="124">
                  <c:v>4.2539092355419637E-3</c:v>
                </c:pt>
                <c:pt idx="125">
                  <c:v>4.2384115166298406E-3</c:v>
                </c:pt>
                <c:pt idx="126">
                  <c:v>4.2229942216699349E-3</c:v>
                </c:pt>
                <c:pt idx="127">
                  <c:v>4.2076573506622476E-3</c:v>
                </c:pt>
                <c:pt idx="128">
                  <c:v>4.162129281352493E-3</c:v>
                </c:pt>
                <c:pt idx="129">
                  <c:v>4.1471141061536756E-3</c:v>
                </c:pt>
                <c:pt idx="130">
                  <c:v>4.1321793549070774E-3</c:v>
                </c:pt>
                <c:pt idx="131">
                  <c:v>4.1173250276126967E-3</c:v>
                </c:pt>
                <c:pt idx="132">
                  <c:v>4.1025511242705334E-3</c:v>
                </c:pt>
                <c:pt idx="133">
                  <c:v>4.058711957957351E-3</c:v>
                </c:pt>
                <c:pt idx="134">
                  <c:v>4.0442597504240594E-3</c:v>
                </c:pt>
                <c:pt idx="135">
                  <c:v>4.0298879668429852E-3</c:v>
                </c:pt>
                <c:pt idx="136">
                  <c:v>4.0155966072141294E-3</c:v>
                </c:pt>
                <c:pt idx="137">
                  <c:v>3.9453461683531133E-3</c:v>
                </c:pt>
                <c:pt idx="138">
                  <c:v>3.9315373524375632E-3</c:v>
                </c:pt>
                <c:pt idx="139">
                  <c:v>3.9178089604742306E-3</c:v>
                </c:pt>
                <c:pt idx="140">
                  <c:v>3.9041609924631172E-3</c:v>
                </c:pt>
                <c:pt idx="141">
                  <c:v>3.8636996321430809E-3</c:v>
                </c:pt>
                <c:pt idx="142">
                  <c:v>3.8503733599408378E-3</c:v>
                </c:pt>
                <c:pt idx="143">
                  <c:v>3.8371275116908122E-3</c:v>
                </c:pt>
                <c:pt idx="144">
                  <c:v>3.8239620873930045E-3</c:v>
                </c:pt>
                <c:pt idx="145">
                  <c:v>3.8108770870474143E-3</c:v>
                </c:pt>
                <c:pt idx="146">
                  <c:v>3.7721046297239519E-3</c:v>
                </c:pt>
                <c:pt idx="147">
                  <c:v>3.7593413251872329E-3</c:v>
                </c:pt>
                <c:pt idx="148">
                  <c:v>3.7466584446027317E-3</c:v>
                </c:pt>
                <c:pt idx="149">
                  <c:v>3.7340559879704485E-3</c:v>
                </c:pt>
                <c:pt idx="150">
                  <c:v>3.7215339552903828E-3</c:v>
                </c:pt>
                <c:pt idx="151">
                  <c:v>3.6844504009634926E-3</c:v>
                </c:pt>
                <c:pt idx="152">
                  <c:v>3.672250064092298E-3</c:v>
                </c:pt>
                <c:pt idx="153">
                  <c:v>3.6601301511733223E-3</c:v>
                </c:pt>
                <c:pt idx="154">
                  <c:v>3.6480906622065631E-3</c:v>
                </c:pt>
                <c:pt idx="155">
                  <c:v>3.6361315971920219E-3</c:v>
                </c:pt>
                <c:pt idx="156">
                  <c:v>3.6007369458617047E-3</c:v>
                </c:pt>
                <c:pt idx="157">
                  <c:v>3.5890995766560347E-3</c:v>
                </c:pt>
                <c:pt idx="158">
                  <c:v>3.577542631402583E-3</c:v>
                </c:pt>
                <c:pt idx="159">
                  <c:v>3.5660661101013487E-3</c:v>
                </c:pt>
                <c:pt idx="160">
                  <c:v>3.5546700127523307E-3</c:v>
                </c:pt>
                <c:pt idx="161">
                  <c:v>3.5098898628784419E-3</c:v>
                </c:pt>
                <c:pt idx="162">
                  <c:v>3.4988958852905138E-3</c:v>
                </c:pt>
                <c:pt idx="163">
                  <c:v>3.4879823316548036E-3</c:v>
                </c:pt>
                <c:pt idx="164">
                  <c:v>3.4771492019713122E-3</c:v>
                </c:pt>
                <c:pt idx="165">
                  <c:v>3.4451323566341411E-3</c:v>
                </c:pt>
                <c:pt idx="166">
                  <c:v>3.4346209227595196E-3</c:v>
                </c:pt>
                <c:pt idx="167">
                  <c:v>3.424189912837116E-3</c:v>
                </c:pt>
                <c:pt idx="168">
                  <c:v>3.4138393268669303E-3</c:v>
                </c:pt>
                <c:pt idx="169">
                  <c:v>3.4035691648489621E-3</c:v>
                </c:pt>
                <c:pt idx="170">
                  <c:v>3.3732412225083654E-3</c:v>
                </c:pt>
                <c:pt idx="171">
                  <c:v>3.3632927562992684E-3</c:v>
                </c:pt>
                <c:pt idx="172">
                  <c:v>3.3534247140423893E-3</c:v>
                </c:pt>
                <c:pt idx="173">
                  <c:v>3.3436370957377276E-3</c:v>
                </c:pt>
                <c:pt idx="174">
                  <c:v>3.3339299013852839E-3</c:v>
                </c:pt>
                <c:pt idx="175">
                  <c:v>3.3052908620412593E-3</c:v>
                </c:pt>
                <c:pt idx="176">
                  <c:v>3.2959053634976864E-3</c:v>
                </c:pt>
                <c:pt idx="177">
                  <c:v>3.2866002889063318E-3</c:v>
                </c:pt>
                <c:pt idx="178">
                  <c:v>3.2773756382671955E-3</c:v>
                </c:pt>
                <c:pt idx="179">
                  <c:v>3.2682314115802759E-3</c:v>
                </c:pt>
                <c:pt idx="180">
                  <c:v>3.2324587443547772E-3</c:v>
                </c:pt>
                <c:pt idx="181">
                  <c:v>3.2237166374289457E-3</c:v>
                </c:pt>
                <c:pt idx="182">
                  <c:v>3.2150549544553335E-3</c:v>
                </c:pt>
                <c:pt idx="183">
                  <c:v>3.2064736954339392E-3</c:v>
                </c:pt>
                <c:pt idx="184">
                  <c:v>3.1812124620830599E-3</c:v>
                </c:pt>
                <c:pt idx="185">
                  <c:v>3.1729528988705367E-3</c:v>
                </c:pt>
                <c:pt idx="186">
                  <c:v>3.1647737596102316E-3</c:v>
                </c:pt>
                <c:pt idx="187">
                  <c:v>3.1566750443021421E-3</c:v>
                </c:pt>
                <c:pt idx="188">
                  <c:v>3.1486567529462727E-3</c:v>
                </c:pt>
                <c:pt idx="189">
                  <c:v>3.1250844225919673E-3</c:v>
                </c:pt>
                <c:pt idx="190">
                  <c:v>3.1173878270449669E-3</c:v>
                </c:pt>
                <c:pt idx="191">
                  <c:v>3.1097716554501858E-3</c:v>
                </c:pt>
                <c:pt idx="192">
                  <c:v>3.1022359078076212E-3</c:v>
                </c:pt>
                <c:pt idx="193">
                  <c:v>3.0947805841172759E-3</c:v>
                </c:pt>
                <c:pt idx="194">
                  <c:v>3.0728971567595448E-3</c:v>
                </c:pt>
                <c:pt idx="195">
                  <c:v>3.0657635288780685E-3</c:v>
                </c:pt>
                <c:pt idx="196">
                  <c:v>3.0587103249488119E-3</c:v>
                </c:pt>
                <c:pt idx="197">
                  <c:v>3.0517375449717714E-3</c:v>
                </c:pt>
                <c:pt idx="198">
                  <c:v>3.0448451889469497E-3</c:v>
                </c:pt>
                <c:pt idx="199">
                  <c:v>3.0246506645857916E-3</c:v>
                </c:pt>
                <c:pt idx="200">
                  <c:v>3.0180800043698415E-3</c:v>
                </c:pt>
                <c:pt idx="201">
                  <c:v>3.0115897681061081E-3</c:v>
                </c:pt>
                <c:pt idx="202">
                  <c:v>3.0051799557945934E-3</c:v>
                </c:pt>
                <c:pt idx="203">
                  <c:v>2.9988505674352953E-3</c:v>
                </c:pt>
                <c:pt idx="204">
                  <c:v>2.9803449460707103E-3</c:v>
                </c:pt>
                <c:pt idx="205">
                  <c:v>2.9743372535202847E-3</c:v>
                </c:pt>
                <c:pt idx="206">
                  <c:v>2.9684099849220762E-3</c:v>
                </c:pt>
                <c:pt idx="207">
                  <c:v>2.9625631402760842E-3</c:v>
                </c:pt>
                <c:pt idx="208">
                  <c:v>2.956796719582312E-3</c:v>
                </c:pt>
                <c:pt idx="209">
                  <c:v>2.9399800012142982E-3</c:v>
                </c:pt>
                <c:pt idx="210">
                  <c:v>2.9345352763293976E-3</c:v>
                </c:pt>
                <c:pt idx="211">
                  <c:v>2.9291709753967135E-3</c:v>
                </c:pt>
                <c:pt idx="212">
                  <c:v>2.9238870984162465E-3</c:v>
                </c:pt>
                <c:pt idx="213">
                  <c:v>2.9186836453879987E-3</c:v>
                </c:pt>
                <c:pt idx="214">
                  <c:v>2.9035558300165593E-3</c:v>
                </c:pt>
                <c:pt idx="215">
                  <c:v>2.898674072797181E-3</c:v>
                </c:pt>
                <c:pt idx="216">
                  <c:v>2.8938727395300219E-3</c:v>
                </c:pt>
                <c:pt idx="217">
                  <c:v>2.8891518302150794E-3</c:v>
                </c:pt>
                <c:pt idx="218">
                  <c:v>2.8845113448523552E-3</c:v>
                </c:pt>
                <c:pt idx="219">
                  <c:v>2.8710724324774893E-3</c:v>
                </c:pt>
                <c:pt idx="220">
                  <c:v>2.8667536429236359E-3</c:v>
                </c:pt>
                <c:pt idx="221">
                  <c:v>2.8625152773220008E-3</c:v>
                </c:pt>
                <c:pt idx="222">
                  <c:v>2.8583573356725832E-3</c:v>
                </c:pt>
                <c:pt idx="223">
                  <c:v>2.8542798179753822E-3</c:v>
                </c:pt>
                <c:pt idx="224">
                  <c:v>2.8425298085970893E-3</c:v>
                </c:pt>
                <c:pt idx="225">
                  <c:v>2.8387739867087617E-3</c:v>
                </c:pt>
                <c:pt idx="226">
                  <c:v>2.8350985887726499E-3</c:v>
                </c:pt>
                <c:pt idx="227">
                  <c:v>2.8315036147887572E-3</c:v>
                </c:pt>
                <c:pt idx="228">
                  <c:v>2.8279890647570803E-3</c:v>
                </c:pt>
                <c:pt idx="229">
                  <c:v>2.8179279583753604E-3</c:v>
                </c:pt>
                <c:pt idx="230">
                  <c:v>2.8147351041525569E-3</c:v>
                </c:pt>
                <c:pt idx="231">
                  <c:v>2.8116226738819691E-3</c:v>
                </c:pt>
                <c:pt idx="232">
                  <c:v>2.8085906675636013E-3</c:v>
                </c:pt>
                <c:pt idx="233">
                  <c:v>2.8056390851974511E-3</c:v>
                </c:pt>
                <c:pt idx="234">
                  <c:v>2.7972668818123025E-3</c:v>
                </c:pt>
                <c:pt idx="235">
                  <c:v>2.7946369952550239E-3</c:v>
                </c:pt>
                <c:pt idx="236">
                  <c:v>2.7920875326499627E-3</c:v>
                </c:pt>
                <c:pt idx="237">
                  <c:v>2.7896184939971173E-3</c:v>
                </c:pt>
                <c:pt idx="238">
                  <c:v>2.7872298792964902E-3</c:v>
                </c:pt>
                <c:pt idx="239">
                  <c:v>2.7805465789079173E-3</c:v>
                </c:pt>
                <c:pt idx="240">
                  <c:v>2.7784796600161601E-3</c:v>
                </c:pt>
                <c:pt idx="241">
                  <c:v>2.776493165076623E-3</c:v>
                </c:pt>
                <c:pt idx="242">
                  <c:v>2.7745870940893017E-3</c:v>
                </c:pt>
                <c:pt idx="243">
                  <c:v>2.7727614470542004E-3</c:v>
                </c:pt>
                <c:pt idx="244">
                  <c:v>2.7662630984359683E-3</c:v>
                </c:pt>
                <c:pt idx="245">
                  <c:v>2.7648395711619552E-3</c:v>
                </c:pt>
                <c:pt idx="246">
                  <c:v>2.7634964678401597E-3</c:v>
                </c:pt>
                <c:pt idx="247">
                  <c:v>2.7622337884705807E-3</c:v>
                </c:pt>
                <c:pt idx="248">
                  <c:v>2.7589282940751539E-3</c:v>
                </c:pt>
                <c:pt idx="249">
                  <c:v>2.7579873105144483E-3</c:v>
                </c:pt>
                <c:pt idx="250">
                  <c:v>2.7571267509059576E-3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659968"/>
        <c:axId val="632661504"/>
      </c:lineChart>
      <c:dateAx>
        <c:axId val="6326599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2661504"/>
        <c:crosses val="autoZero"/>
        <c:auto val="1"/>
        <c:lblOffset val="100"/>
        <c:baseTimeUnit val="days"/>
      </c:dateAx>
      <c:valAx>
        <c:axId val="6326615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2659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42258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1.2399999999989134E-3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42289</c:v>
                </c:pt>
                <c:pt idx="1">
                  <c:v>42319</c:v>
                </c:pt>
                <c:pt idx="2">
                  <c:v>42349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1.3436565898323144E-3</c:v>
                </c:pt>
                <c:pt idx="1">
                  <c:v>1.3803035568091312E-3</c:v>
                </c:pt>
                <c:pt idx="2">
                  <c:v>1.4117266469692814E-3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1.25522181351948E-3</c:v>
                </c:pt>
                <c:pt idx="1">
                  <c:v>1.4471099970088377E-3</c:v>
                </c:pt>
                <c:pt idx="2">
                  <c:v>1.6144981247258189E-3</c:v>
                </c:pt>
                <c:pt idx="3">
                  <c:v>1.878521876057429E-3</c:v>
                </c:pt>
                <c:pt idx="4">
                  <c:v>2.0514850959787384E-3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42367</c:v>
                </c:pt>
                <c:pt idx="76">
                  <c:v>42368</c:v>
                </c:pt>
                <c:pt idx="77">
                  <c:v>42369</c:v>
                </c:pt>
                <c:pt idx="78">
                  <c:v>42373</c:v>
                </c:pt>
                <c:pt idx="79">
                  <c:v>42374</c:v>
                </c:pt>
                <c:pt idx="80">
                  <c:v>42375</c:v>
                </c:pt>
                <c:pt idx="81">
                  <c:v>42376</c:v>
                </c:pt>
                <c:pt idx="82">
                  <c:v>42377</c:v>
                </c:pt>
                <c:pt idx="83">
                  <c:v>42380</c:v>
                </c:pt>
                <c:pt idx="84">
                  <c:v>42381</c:v>
                </c:pt>
                <c:pt idx="85">
                  <c:v>42382</c:v>
                </c:pt>
                <c:pt idx="86">
                  <c:v>42383</c:v>
                </c:pt>
                <c:pt idx="87">
                  <c:v>42384</c:v>
                </c:pt>
                <c:pt idx="88">
                  <c:v>42387</c:v>
                </c:pt>
                <c:pt idx="89">
                  <c:v>42388</c:v>
                </c:pt>
                <c:pt idx="90">
                  <c:v>42389</c:v>
                </c:pt>
                <c:pt idx="91">
                  <c:v>42390</c:v>
                </c:pt>
                <c:pt idx="92">
                  <c:v>42391</c:v>
                </c:pt>
                <c:pt idx="93">
                  <c:v>42394</c:v>
                </c:pt>
                <c:pt idx="94">
                  <c:v>42395</c:v>
                </c:pt>
                <c:pt idx="95">
                  <c:v>42396</c:v>
                </c:pt>
                <c:pt idx="96">
                  <c:v>42397</c:v>
                </c:pt>
                <c:pt idx="97">
                  <c:v>42398</c:v>
                </c:pt>
                <c:pt idx="98">
                  <c:v>42401</c:v>
                </c:pt>
                <c:pt idx="99">
                  <c:v>42402</c:v>
                </c:pt>
                <c:pt idx="100">
                  <c:v>42403</c:v>
                </c:pt>
                <c:pt idx="101">
                  <c:v>42404</c:v>
                </c:pt>
                <c:pt idx="102">
                  <c:v>42405</c:v>
                </c:pt>
                <c:pt idx="103">
                  <c:v>42408</c:v>
                </c:pt>
                <c:pt idx="104">
                  <c:v>42409</c:v>
                </c:pt>
                <c:pt idx="105">
                  <c:v>42410</c:v>
                </c:pt>
                <c:pt idx="106">
                  <c:v>42411</c:v>
                </c:pt>
                <c:pt idx="107">
                  <c:v>42412</c:v>
                </c:pt>
                <c:pt idx="108">
                  <c:v>42415</c:v>
                </c:pt>
                <c:pt idx="109">
                  <c:v>42416</c:v>
                </c:pt>
                <c:pt idx="110">
                  <c:v>42417</c:v>
                </c:pt>
                <c:pt idx="111">
                  <c:v>42418</c:v>
                </c:pt>
                <c:pt idx="112">
                  <c:v>42419</c:v>
                </c:pt>
                <c:pt idx="113">
                  <c:v>42422</c:v>
                </c:pt>
                <c:pt idx="114">
                  <c:v>42423</c:v>
                </c:pt>
                <c:pt idx="115">
                  <c:v>42424</c:v>
                </c:pt>
                <c:pt idx="116">
                  <c:v>42425</c:v>
                </c:pt>
                <c:pt idx="117">
                  <c:v>42426</c:v>
                </c:pt>
                <c:pt idx="118">
                  <c:v>42429</c:v>
                </c:pt>
                <c:pt idx="119">
                  <c:v>42430</c:v>
                </c:pt>
                <c:pt idx="120">
                  <c:v>42431</c:v>
                </c:pt>
                <c:pt idx="121">
                  <c:v>42432</c:v>
                </c:pt>
                <c:pt idx="122">
                  <c:v>42433</c:v>
                </c:pt>
                <c:pt idx="123">
                  <c:v>42436</c:v>
                </c:pt>
                <c:pt idx="124">
                  <c:v>42437</c:v>
                </c:pt>
                <c:pt idx="125">
                  <c:v>42438</c:v>
                </c:pt>
                <c:pt idx="126">
                  <c:v>42439</c:v>
                </c:pt>
                <c:pt idx="127">
                  <c:v>42440</c:v>
                </c:pt>
                <c:pt idx="128">
                  <c:v>42443</c:v>
                </c:pt>
                <c:pt idx="129">
                  <c:v>42444</c:v>
                </c:pt>
                <c:pt idx="130">
                  <c:v>42445</c:v>
                </c:pt>
                <c:pt idx="131">
                  <c:v>42446</c:v>
                </c:pt>
                <c:pt idx="132">
                  <c:v>42447</c:v>
                </c:pt>
                <c:pt idx="133">
                  <c:v>42450</c:v>
                </c:pt>
                <c:pt idx="134">
                  <c:v>42451</c:v>
                </c:pt>
                <c:pt idx="135">
                  <c:v>42452</c:v>
                </c:pt>
                <c:pt idx="136">
                  <c:v>42453</c:v>
                </c:pt>
                <c:pt idx="137">
                  <c:v>42458</c:v>
                </c:pt>
                <c:pt idx="138">
                  <c:v>42459</c:v>
                </c:pt>
                <c:pt idx="139">
                  <c:v>42460</c:v>
                </c:pt>
                <c:pt idx="140">
                  <c:v>42461</c:v>
                </c:pt>
                <c:pt idx="141">
                  <c:v>42464</c:v>
                </c:pt>
                <c:pt idx="142">
                  <c:v>42465</c:v>
                </c:pt>
                <c:pt idx="143">
                  <c:v>42466</c:v>
                </c:pt>
                <c:pt idx="144">
                  <c:v>42467</c:v>
                </c:pt>
                <c:pt idx="145">
                  <c:v>42468</c:v>
                </c:pt>
                <c:pt idx="146">
                  <c:v>42471</c:v>
                </c:pt>
                <c:pt idx="147">
                  <c:v>42472</c:v>
                </c:pt>
                <c:pt idx="148">
                  <c:v>42473</c:v>
                </c:pt>
                <c:pt idx="149">
                  <c:v>42474</c:v>
                </c:pt>
                <c:pt idx="150">
                  <c:v>42475</c:v>
                </c:pt>
                <c:pt idx="151">
                  <c:v>42478</c:v>
                </c:pt>
                <c:pt idx="152">
                  <c:v>42479</c:v>
                </c:pt>
                <c:pt idx="153">
                  <c:v>42480</c:v>
                </c:pt>
                <c:pt idx="154">
                  <c:v>42481</c:v>
                </c:pt>
                <c:pt idx="155">
                  <c:v>42482</c:v>
                </c:pt>
                <c:pt idx="156">
                  <c:v>42485</c:v>
                </c:pt>
                <c:pt idx="157">
                  <c:v>42486</c:v>
                </c:pt>
                <c:pt idx="158">
                  <c:v>42487</c:v>
                </c:pt>
                <c:pt idx="159">
                  <c:v>42488</c:v>
                </c:pt>
                <c:pt idx="160">
                  <c:v>42489</c:v>
                </c:pt>
                <c:pt idx="161">
                  <c:v>42493</c:v>
                </c:pt>
                <c:pt idx="162">
                  <c:v>42494</c:v>
                </c:pt>
                <c:pt idx="163">
                  <c:v>42495</c:v>
                </c:pt>
                <c:pt idx="164">
                  <c:v>42496</c:v>
                </c:pt>
                <c:pt idx="165">
                  <c:v>42499</c:v>
                </c:pt>
                <c:pt idx="166">
                  <c:v>42500</c:v>
                </c:pt>
                <c:pt idx="167">
                  <c:v>42501</c:v>
                </c:pt>
                <c:pt idx="168">
                  <c:v>42502</c:v>
                </c:pt>
                <c:pt idx="169">
                  <c:v>42503</c:v>
                </c:pt>
                <c:pt idx="170">
                  <c:v>42506</c:v>
                </c:pt>
                <c:pt idx="171">
                  <c:v>42507</c:v>
                </c:pt>
                <c:pt idx="172">
                  <c:v>42508</c:v>
                </c:pt>
                <c:pt idx="173">
                  <c:v>42509</c:v>
                </c:pt>
                <c:pt idx="174">
                  <c:v>42510</c:v>
                </c:pt>
                <c:pt idx="175">
                  <c:v>42513</c:v>
                </c:pt>
                <c:pt idx="176">
                  <c:v>42514</c:v>
                </c:pt>
                <c:pt idx="177">
                  <c:v>42515</c:v>
                </c:pt>
                <c:pt idx="178">
                  <c:v>42516</c:v>
                </c:pt>
                <c:pt idx="179">
                  <c:v>42517</c:v>
                </c:pt>
                <c:pt idx="180">
                  <c:v>42521</c:v>
                </c:pt>
                <c:pt idx="181">
                  <c:v>42522</c:v>
                </c:pt>
                <c:pt idx="182">
                  <c:v>42523</c:v>
                </c:pt>
                <c:pt idx="183">
                  <c:v>42524</c:v>
                </c:pt>
                <c:pt idx="184">
                  <c:v>42527</c:v>
                </c:pt>
                <c:pt idx="185">
                  <c:v>42528</c:v>
                </c:pt>
                <c:pt idx="186">
                  <c:v>42529</c:v>
                </c:pt>
                <c:pt idx="187">
                  <c:v>42530</c:v>
                </c:pt>
                <c:pt idx="188">
                  <c:v>42531</c:v>
                </c:pt>
                <c:pt idx="189">
                  <c:v>42534</c:v>
                </c:pt>
                <c:pt idx="190">
                  <c:v>42535</c:v>
                </c:pt>
                <c:pt idx="191">
                  <c:v>42536</c:v>
                </c:pt>
                <c:pt idx="192">
                  <c:v>42537</c:v>
                </c:pt>
                <c:pt idx="193">
                  <c:v>42538</c:v>
                </c:pt>
                <c:pt idx="194">
                  <c:v>42541</c:v>
                </c:pt>
                <c:pt idx="195">
                  <c:v>42542</c:v>
                </c:pt>
                <c:pt idx="196">
                  <c:v>42543</c:v>
                </c:pt>
                <c:pt idx="197">
                  <c:v>42544</c:v>
                </c:pt>
                <c:pt idx="198">
                  <c:v>42545</c:v>
                </c:pt>
                <c:pt idx="199">
                  <c:v>42548</c:v>
                </c:pt>
                <c:pt idx="200">
                  <c:v>42549</c:v>
                </c:pt>
                <c:pt idx="201">
                  <c:v>42550</c:v>
                </c:pt>
                <c:pt idx="202">
                  <c:v>42551</c:v>
                </c:pt>
                <c:pt idx="203">
                  <c:v>42552</c:v>
                </c:pt>
                <c:pt idx="204">
                  <c:v>42555</c:v>
                </c:pt>
                <c:pt idx="205">
                  <c:v>42556</c:v>
                </c:pt>
                <c:pt idx="206">
                  <c:v>42557</c:v>
                </c:pt>
                <c:pt idx="207">
                  <c:v>42558</c:v>
                </c:pt>
                <c:pt idx="208">
                  <c:v>42559</c:v>
                </c:pt>
                <c:pt idx="209">
                  <c:v>42562</c:v>
                </c:pt>
                <c:pt idx="210">
                  <c:v>42563</c:v>
                </c:pt>
                <c:pt idx="211">
                  <c:v>42564</c:v>
                </c:pt>
                <c:pt idx="212">
                  <c:v>42565</c:v>
                </c:pt>
                <c:pt idx="213">
                  <c:v>42566</c:v>
                </c:pt>
                <c:pt idx="214">
                  <c:v>42569</c:v>
                </c:pt>
                <c:pt idx="215">
                  <c:v>42570</c:v>
                </c:pt>
                <c:pt idx="216">
                  <c:v>42571</c:v>
                </c:pt>
                <c:pt idx="217">
                  <c:v>42572</c:v>
                </c:pt>
                <c:pt idx="218">
                  <c:v>42573</c:v>
                </c:pt>
                <c:pt idx="219">
                  <c:v>42576</c:v>
                </c:pt>
                <c:pt idx="220">
                  <c:v>42577</c:v>
                </c:pt>
                <c:pt idx="221">
                  <c:v>42578</c:v>
                </c:pt>
                <c:pt idx="222">
                  <c:v>42579</c:v>
                </c:pt>
                <c:pt idx="223">
                  <c:v>42580</c:v>
                </c:pt>
                <c:pt idx="224">
                  <c:v>42583</c:v>
                </c:pt>
                <c:pt idx="225">
                  <c:v>42584</c:v>
                </c:pt>
                <c:pt idx="226">
                  <c:v>42585</c:v>
                </c:pt>
                <c:pt idx="227">
                  <c:v>42586</c:v>
                </c:pt>
                <c:pt idx="228">
                  <c:v>42587</c:v>
                </c:pt>
                <c:pt idx="229">
                  <c:v>42590</c:v>
                </c:pt>
                <c:pt idx="230">
                  <c:v>42591</c:v>
                </c:pt>
                <c:pt idx="231">
                  <c:v>42592</c:v>
                </c:pt>
                <c:pt idx="232">
                  <c:v>42593</c:v>
                </c:pt>
                <c:pt idx="233">
                  <c:v>42594</c:v>
                </c:pt>
                <c:pt idx="234">
                  <c:v>42597</c:v>
                </c:pt>
                <c:pt idx="235">
                  <c:v>42598</c:v>
                </c:pt>
                <c:pt idx="236">
                  <c:v>42599</c:v>
                </c:pt>
                <c:pt idx="237">
                  <c:v>42600</c:v>
                </c:pt>
                <c:pt idx="238">
                  <c:v>42601</c:v>
                </c:pt>
                <c:pt idx="239">
                  <c:v>42604</c:v>
                </c:pt>
                <c:pt idx="240">
                  <c:v>42605</c:v>
                </c:pt>
                <c:pt idx="241">
                  <c:v>42606</c:v>
                </c:pt>
                <c:pt idx="242">
                  <c:v>42607</c:v>
                </c:pt>
                <c:pt idx="243">
                  <c:v>42608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42625</c:v>
                </c:pt>
                <c:pt idx="254">
                  <c:v>42626</c:v>
                </c:pt>
                <c:pt idx="255">
                  <c:v>42627</c:v>
                </c:pt>
                <c:pt idx="256">
                  <c:v>42628</c:v>
                </c:pt>
                <c:pt idx="257">
                  <c:v>42629</c:v>
                </c:pt>
                <c:pt idx="258">
                  <c:v>42632</c:v>
                </c:pt>
                <c:pt idx="259">
                  <c:v>42633</c:v>
                </c:pt>
                <c:pt idx="260">
                  <c:v>42634</c:v>
                </c:pt>
                <c:pt idx="261">
                  <c:v>42635</c:v>
                </c:pt>
                <c:pt idx="262">
                  <c:v>42636</c:v>
                </c:pt>
                <c:pt idx="263">
                  <c:v>42639</c:v>
                </c:pt>
                <c:pt idx="264">
                  <c:v>42640</c:v>
                </c:pt>
                <c:pt idx="265">
                  <c:v>42641</c:v>
                </c:pt>
                <c:pt idx="266">
                  <c:v>42642</c:v>
                </c:pt>
                <c:pt idx="267">
                  <c:v>42643</c:v>
                </c:pt>
                <c:pt idx="268">
                  <c:v>42646</c:v>
                </c:pt>
                <c:pt idx="269">
                  <c:v>42647</c:v>
                </c:pt>
                <c:pt idx="270">
                  <c:v>42648</c:v>
                </c:pt>
                <c:pt idx="271">
                  <c:v>42649</c:v>
                </c:pt>
                <c:pt idx="272">
                  <c:v>42650</c:v>
                </c:pt>
                <c:pt idx="273">
                  <c:v>42653</c:v>
                </c:pt>
                <c:pt idx="274">
                  <c:v>42654</c:v>
                </c:pt>
                <c:pt idx="275">
                  <c:v>42655</c:v>
                </c:pt>
                <c:pt idx="276">
                  <c:v>42656</c:v>
                </c:pt>
                <c:pt idx="277">
                  <c:v>42657</c:v>
                </c:pt>
                <c:pt idx="278">
                  <c:v>42660</c:v>
                </c:pt>
                <c:pt idx="279">
                  <c:v>42661</c:v>
                </c:pt>
                <c:pt idx="280">
                  <c:v>42662</c:v>
                </c:pt>
                <c:pt idx="281">
                  <c:v>42663</c:v>
                </c:pt>
                <c:pt idx="282">
                  <c:v>42664</c:v>
                </c:pt>
                <c:pt idx="283">
                  <c:v>42667</c:v>
                </c:pt>
                <c:pt idx="284">
                  <c:v>42668</c:v>
                </c:pt>
                <c:pt idx="285">
                  <c:v>42669</c:v>
                </c:pt>
                <c:pt idx="286">
                  <c:v>42670</c:v>
                </c:pt>
              </c:numCache>
            </c:numRef>
          </c:xVal>
          <c:yVal>
            <c:numRef>
              <c:f>'Delta 3M'!$U$3:$U$289</c:f>
              <c:numCache>
                <c:formatCode>0.0000%</c:formatCode>
                <c:ptCount val="287"/>
                <c:pt idx="0">
                  <c:v>1.2399999999989134E-3</c:v>
                </c:pt>
                <c:pt idx="1">
                  <c:v>1.2491767762757293E-3</c:v>
                </c:pt>
                <c:pt idx="2">
                  <c:v>1.2522102169387236E-3</c:v>
                </c:pt>
                <c:pt idx="3">
                  <c:v>1.25522181351948E-3</c:v>
                </c:pt>
                <c:pt idx="4">
                  <c:v>1.2582070576973394E-3</c:v>
                </c:pt>
                <c:pt idx="5">
                  <c:v>1.2611652519512455E-3</c:v>
                </c:pt>
                <c:pt idx="6">
                  <c:v>1.2698800869576866E-3</c:v>
                </c:pt>
                <c:pt idx="7">
                  <c:v>1.2727326333042222E-3</c:v>
                </c:pt>
                <c:pt idx="8">
                  <c:v>1.2755594056210256E-3</c:v>
                </c:pt>
                <c:pt idx="9">
                  <c:v>1.2783606590869411E-3</c:v>
                </c:pt>
                <c:pt idx="10">
                  <c:v>1.281136648880813E-3</c:v>
                </c:pt>
                <c:pt idx="11">
                  <c:v>1.28931558801861E-3</c:v>
                </c:pt>
                <c:pt idx="12">
                  <c:v>1.2919930749127502E-3</c:v>
                </c:pt>
                <c:pt idx="13">
                  <c:v>1.2946465740290678E-3</c:v>
                </c:pt>
                <c:pt idx="14">
                  <c:v>1.2972763405464075E-3</c:v>
                </c:pt>
                <c:pt idx="15">
                  <c:v>1.2998826296436133E-3</c:v>
                </c:pt>
                <c:pt idx="16">
                  <c:v>1.3075631842028696E-3</c:v>
                </c:pt>
                <c:pt idx="17">
                  <c:v>1.3100781154079823E-3</c:v>
                </c:pt>
                <c:pt idx="18">
                  <c:v>1.3125708450871822E-3</c:v>
                </c:pt>
                <c:pt idx="19">
                  <c:v>1.3150416284193138E-3</c:v>
                </c:pt>
                <c:pt idx="20">
                  <c:v>1.3174907205832211E-3</c:v>
                </c:pt>
                <c:pt idx="21">
                  <c:v>1.3247104018540407E-3</c:v>
                </c:pt>
                <c:pt idx="22">
                  <c:v>1.3270752811334937E-3</c:v>
                </c:pt>
                <c:pt idx="23">
                  <c:v>1.3294197451389439E-3</c:v>
                </c:pt>
                <c:pt idx="24">
                  <c:v>1.3317440490492353E-3</c:v>
                </c:pt>
                <c:pt idx="25">
                  <c:v>1.3340484480432121E-3</c:v>
                </c:pt>
                <c:pt idx="26">
                  <c:v>1.3408447673156983E-3</c:v>
                </c:pt>
                <c:pt idx="27">
                  <c:v>1.3430720984328598E-3</c:v>
                </c:pt>
                <c:pt idx="28">
                  <c:v>1.3452808005279279E-3</c:v>
                </c:pt>
                <c:pt idx="29">
                  <c:v>1.3474711287797471E-3</c:v>
                </c:pt>
                <c:pt idx="30">
                  <c:v>1.3496433383671613E-3</c:v>
                </c:pt>
                <c:pt idx="31">
                  <c:v>1.356053806931418E-3</c:v>
                </c:pt>
                <c:pt idx="32">
                  <c:v>1.3581560936496556E-3</c:v>
                </c:pt>
                <c:pt idx="33">
                  <c:v>1.3602415375977097E-3</c:v>
                </c:pt>
                <c:pt idx="34">
                  <c:v>1.3623103939544245E-3</c:v>
                </c:pt>
                <c:pt idx="35">
                  <c:v>1.3643629178986441E-3</c:v>
                </c:pt>
                <c:pt idx="36">
                  <c:v>1.370425047044775E-3</c:v>
                </c:pt>
                <c:pt idx="37">
                  <c:v>1.3724147931274567E-3</c:v>
                </c:pt>
                <c:pt idx="38">
                  <c:v>1.3743894826918645E-3</c:v>
                </c:pt>
                <c:pt idx="39">
                  <c:v>1.3763493709168426E-3</c:v>
                </c:pt>
                <c:pt idx="40">
                  <c:v>1.3782947129812356E-3</c:v>
                </c:pt>
                <c:pt idx="41">
                  <c:v>1.3840460139993441E-3</c:v>
                </c:pt>
                <c:pt idx="42">
                  <c:v>1.385935723209838E-3</c:v>
                </c:pt>
                <c:pt idx="43">
                  <c:v>1.3878121621539675E-3</c:v>
                </c:pt>
                <c:pt idx="44">
                  <c:v>1.389675586010577E-3</c:v>
                </c:pt>
                <c:pt idx="45">
                  <c:v>1.3915262499585111E-3</c:v>
                </c:pt>
                <c:pt idx="46">
                  <c:v>1.3970042341387011E-3</c:v>
                </c:pt>
                <c:pt idx="47">
                  <c:v>1.3988064102403747E-3</c:v>
                </c:pt>
                <c:pt idx="48">
                  <c:v>1.4005971023275938E-3</c:v>
                </c:pt>
                <c:pt idx="49">
                  <c:v>1.4023765655792027E-3</c:v>
                </c:pt>
                <c:pt idx="50">
                  <c:v>1.4041450551740455E-3</c:v>
                </c:pt>
                <c:pt idx="51">
                  <c:v>1.4093872338064208E-3</c:v>
                </c:pt>
                <c:pt idx="52">
                  <c:v>1.4111143805626422E-3</c:v>
                </c:pt>
                <c:pt idx="53">
                  <c:v>1.4128318295563188E-3</c:v>
                </c:pt>
                <c:pt idx="54">
                  <c:v>1.4145398359662947E-3</c:v>
                </c:pt>
                <c:pt idx="55">
                  <c:v>1.4162386549714146E-3</c:v>
                </c:pt>
                <c:pt idx="56">
                  <c:v>1.4212825393460785E-3</c:v>
                </c:pt>
                <c:pt idx="57">
                  <c:v>1.4229471605202155E-3</c:v>
                </c:pt>
                <c:pt idx="58">
                  <c:v>1.4246038701837176E-3</c:v>
                </c:pt>
                <c:pt idx="59">
                  <c:v>1.4262529235154287E-3</c:v>
                </c:pt>
                <c:pt idx="60">
                  <c:v>1.4278945756941931E-3</c:v>
                </c:pt>
                <c:pt idx="61">
                  <c:v>1.4327776771012497E-3</c:v>
                </c:pt>
                <c:pt idx="62">
                  <c:v>1.4343922764566701E-3</c:v>
                </c:pt>
                <c:pt idx="63">
                  <c:v>1.4360007505533653E-3</c:v>
                </c:pt>
                <c:pt idx="64">
                  <c:v>1.4376033545701794E-3</c:v>
                </c:pt>
                <c:pt idx="65">
                  <c:v>1.4392003436859567E-3</c:v>
                </c:pt>
                <c:pt idx="66">
                  <c:v>1.4439601734155092E-3</c:v>
                </c:pt>
                <c:pt idx="67">
                  <c:v>1.4455372547155813E-3</c:v>
                </c:pt>
                <c:pt idx="68">
                  <c:v>1.4471099970088377E-3</c:v>
                </c:pt>
                <c:pt idx="69">
                  <c:v>1.4486786678394121E-3</c:v>
                </c:pt>
                <c:pt idx="70">
                  <c:v>1.4502435842125973E-3</c:v>
                </c:pt>
                <c:pt idx="71">
                  <c:v>1.4549191002936343E-3</c:v>
                </c:pt>
                <c:pt idx="72">
                  <c:v>1.4564722925430806E-3</c:v>
                </c:pt>
                <c:pt idx="73">
                  <c:v>1.4580233771880468E-3</c:v>
                </c:pt>
                <c:pt idx="74">
                  <c:v>1.4595726835991152E-3</c:v>
                </c:pt>
                <c:pt idx="75">
                  <c:v>1.4673040701163539E-3</c:v>
                </c:pt>
                <c:pt idx="76">
                  <c:v>1.4688496239062545E-3</c:v>
                </c:pt>
                <c:pt idx="77">
                  <c:v>1.4703957050563308E-3</c:v>
                </c:pt>
                <c:pt idx="78">
                  <c:v>1.4765918906700286E-3</c:v>
                </c:pt>
                <c:pt idx="79">
                  <c:v>1.478145549179711E-3</c:v>
                </c:pt>
                <c:pt idx="80">
                  <c:v>1.4797017112730603E-3</c:v>
                </c:pt>
                <c:pt idx="81">
                  <c:v>1.4812607063206585E-3</c:v>
                </c:pt>
                <c:pt idx="82">
                  <c:v>1.4828228636930877E-3</c:v>
                </c:pt>
                <c:pt idx="83">
                  <c:v>1.4875316034651791E-3</c:v>
                </c:pt>
                <c:pt idx="84">
                  <c:v>1.489109703842751E-3</c:v>
                </c:pt>
                <c:pt idx="85">
                  <c:v>1.4906926133980631E-3</c:v>
                </c:pt>
                <c:pt idx="86">
                  <c:v>1.4922806615016975E-3</c:v>
                </c:pt>
                <c:pt idx="87">
                  <c:v>1.4938741775242363E-3</c:v>
                </c:pt>
                <c:pt idx="88">
                  <c:v>1.4986908268110977E-3</c:v>
                </c:pt>
                <c:pt idx="89">
                  <c:v>1.5003095082150729E-3</c:v>
                </c:pt>
                <c:pt idx="90">
                  <c:v>1.5019353043908619E-3</c:v>
                </c:pt>
                <c:pt idx="91">
                  <c:v>1.5035685447090468E-3</c:v>
                </c:pt>
                <c:pt idx="92">
                  <c:v>1.5052095585402095E-3</c:v>
                </c:pt>
                <c:pt idx="93">
                  <c:v>1.5101825348173832E-3</c:v>
                </c:pt>
                <c:pt idx="94">
                  <c:v>1.5118579364062762E-3</c:v>
                </c:pt>
                <c:pt idx="95">
                  <c:v>1.5135427583610563E-3</c:v>
                </c:pt>
                <c:pt idx="96">
                  <c:v>1.5152373300523058E-3</c:v>
                </c:pt>
                <c:pt idx="97">
                  <c:v>1.5169419808506066E-3</c:v>
                </c:pt>
                <c:pt idx="98">
                  <c:v>1.5221197015936351E-3</c:v>
                </c:pt>
                <c:pt idx="99">
                  <c:v>1.5238679625259597E-3</c:v>
                </c:pt>
                <c:pt idx="100">
                  <c:v>1.5256279494182453E-3</c:v>
                </c:pt>
                <c:pt idx="101">
                  <c:v>1.5273999916410735E-3</c:v>
                </c:pt>
                <c:pt idx="102">
                  <c:v>1.5291844185650264E-3</c:v>
                </c:pt>
                <c:pt idx="103">
                  <c:v>1.5346153012494523E-3</c:v>
                </c:pt>
                <c:pt idx="104">
                  <c:v>1.536452560683723E-3</c:v>
                </c:pt>
                <c:pt idx="105">
                  <c:v>1.538303851672028E-3</c:v>
                </c:pt>
                <c:pt idx="106">
                  <c:v>1.5401695035849492E-3</c:v>
                </c:pt>
                <c:pt idx="107">
                  <c:v>1.5420498457930684E-3</c:v>
                </c:pt>
                <c:pt idx="108">
                  <c:v>1.5477823078944341E-3</c:v>
                </c:pt>
                <c:pt idx="109">
                  <c:v>1.5497247049891651E-3</c:v>
                </c:pt>
                <c:pt idx="110">
                  <c:v>1.5516834392320037E-3</c:v>
                </c:pt>
                <c:pt idx="111">
                  <c:v>1.5536588399935318E-3</c:v>
                </c:pt>
                <c:pt idx="112">
                  <c:v>1.5556512366443316E-3</c:v>
                </c:pt>
                <c:pt idx="113">
                  <c:v>1.5617336956381797E-3</c:v>
                </c:pt>
                <c:pt idx="114">
                  <c:v>1.563797369551885E-3</c:v>
                </c:pt>
                <c:pt idx="115">
                  <c:v>1.5658796862077714E-3</c:v>
                </c:pt>
                <c:pt idx="116">
                  <c:v>1.5679809749764208E-3</c:v>
                </c:pt>
                <c:pt idx="117">
                  <c:v>1.5701015652284155E-3</c:v>
                </c:pt>
                <c:pt idx="118">
                  <c:v>1.5765824385902882E-3</c:v>
                </c:pt>
                <c:pt idx="119">
                  <c:v>1.5787835284814819E-3</c:v>
                </c:pt>
                <c:pt idx="120">
                  <c:v>1.5810055667089303E-3</c:v>
                </c:pt>
                <c:pt idx="121">
                  <c:v>1.5832488826432152E-3</c:v>
                </c:pt>
                <c:pt idx="122">
                  <c:v>1.5855138056549186E-3</c:v>
                </c:pt>
                <c:pt idx="123">
                  <c:v>1.5924415108603588E-3</c:v>
                </c:pt>
                <c:pt idx="124">
                  <c:v>1.5947961558875554E-3</c:v>
                </c:pt>
                <c:pt idx="125">
                  <c:v>1.5971740548450799E-3</c:v>
                </c:pt>
                <c:pt idx="126">
                  <c:v>1.5995755371035144E-3</c:v>
                </c:pt>
                <c:pt idx="127">
                  <c:v>1.6020009320334408E-3</c:v>
                </c:pt>
                <c:pt idx="128">
                  <c:v>1.6094238865579907E-3</c:v>
                </c:pt>
                <c:pt idx="129">
                  <c:v>1.611948225879704E-3</c:v>
                </c:pt>
                <c:pt idx="130">
                  <c:v>1.6144981247258189E-3</c:v>
                </c:pt>
                <c:pt idx="131">
                  <c:v>1.6170737562104852E-3</c:v>
                </c:pt>
                <c:pt idx="132">
                  <c:v>1.6196746684221245E-3</c:v>
                </c:pt>
                <c:pt idx="133">
                  <c:v>1.6276230077387789E-3</c:v>
                </c:pt>
                <c:pt idx="134">
                  <c:v>1.6303189611782084E-3</c:v>
                </c:pt>
                <c:pt idx="135">
                  <c:v>1.6330371545045595E-3</c:v>
                </c:pt>
                <c:pt idx="136">
                  <c:v>1.6357769795498221E-3</c:v>
                </c:pt>
                <c:pt idx="137">
                  <c:v>1.6497792946794489E-3</c:v>
                </c:pt>
                <c:pt idx="138">
                  <c:v>1.6526361385099649E-3</c:v>
                </c:pt>
                <c:pt idx="139">
                  <c:v>1.6555103568833206E-3</c:v>
                </c:pt>
                <c:pt idx="140">
                  <c:v>1.6584013416315057E-3</c:v>
                </c:pt>
                <c:pt idx="141">
                  <c:v>1.6671688124449339E-3</c:v>
                </c:pt>
                <c:pt idx="142">
                  <c:v>1.6701207810123336E-3</c:v>
                </c:pt>
                <c:pt idx="143">
                  <c:v>1.6730864751145112E-3</c:v>
                </c:pt>
                <c:pt idx="144">
                  <c:v>1.6760652865834564E-3</c:v>
                </c:pt>
                <c:pt idx="145">
                  <c:v>1.679056607251159E-3</c:v>
                </c:pt>
                <c:pt idx="146">
                  <c:v>1.6880995427667087E-3</c:v>
                </c:pt>
                <c:pt idx="147">
                  <c:v>1.6911348185493385E-3</c:v>
                </c:pt>
                <c:pt idx="148">
                  <c:v>1.6941795626906741E-3</c:v>
                </c:pt>
                <c:pt idx="149">
                  <c:v>1.6972331670227054E-3</c:v>
                </c:pt>
                <c:pt idx="150">
                  <c:v>1.7002950233774223E-3</c:v>
                </c:pt>
                <c:pt idx="151">
                  <c:v>1.7095240228975832E-3</c:v>
                </c:pt>
                <c:pt idx="152">
                  <c:v>1.7126128056629394E-3</c:v>
                </c:pt>
                <c:pt idx="153">
                  <c:v>1.7157067996109296E-3</c:v>
                </c:pt>
                <c:pt idx="154">
                  <c:v>1.7188053965735437E-3</c:v>
                </c:pt>
                <c:pt idx="155">
                  <c:v>1.7219079883827714E-3</c:v>
                </c:pt>
                <c:pt idx="156">
                  <c:v>1.7312336512100332E-3</c:v>
                </c:pt>
                <c:pt idx="157">
                  <c:v>1.7343461407256125E-3</c:v>
                </c:pt>
                <c:pt idx="158">
                  <c:v>1.7374595842477539E-3</c:v>
                </c:pt>
                <c:pt idx="159">
                  <c:v>1.7405733736084474E-3</c:v>
                </c:pt>
                <c:pt idx="160">
                  <c:v>1.7436869006396823E-3</c:v>
                </c:pt>
                <c:pt idx="161">
                  <c:v>1.7561262221098336E-3</c:v>
                </c:pt>
                <c:pt idx="162">
                  <c:v>1.7592293149736229E-3</c:v>
                </c:pt>
                <c:pt idx="163">
                  <c:v>1.7623284964998921E-3</c:v>
                </c:pt>
                <c:pt idx="164">
                  <c:v>1.765423158520631E-3</c:v>
                </c:pt>
                <c:pt idx="165">
                  <c:v>1.7746739458695637E-3</c:v>
                </c:pt>
                <c:pt idx="166">
                  <c:v>1.7777444481880788E-3</c:v>
                </c:pt>
                <c:pt idx="167">
                  <c:v>1.7808073901610124E-3</c:v>
                </c:pt>
                <c:pt idx="168">
                  <c:v>1.783862163620354E-3</c:v>
                </c:pt>
                <c:pt idx="169">
                  <c:v>1.7869081603980935E-3</c:v>
                </c:pt>
                <c:pt idx="170">
                  <c:v>1.7959874089615961E-3</c:v>
                </c:pt>
                <c:pt idx="171">
                  <c:v>1.7989922173328242E-3</c:v>
                </c:pt>
                <c:pt idx="172">
                  <c:v>1.8019852081823987E-3</c:v>
                </c:pt>
                <c:pt idx="173">
                  <c:v>1.8049657733423092E-3</c:v>
                </c:pt>
                <c:pt idx="174">
                  <c:v>1.8079333046445458E-3</c:v>
                </c:pt>
                <c:pt idx="175">
                  <c:v>1.816751613725108E-3</c:v>
                </c:pt>
                <c:pt idx="176">
                  <c:v>1.8196609279165455E-3</c:v>
                </c:pt>
                <c:pt idx="177">
                  <c:v>1.8225541674102574E-3</c:v>
                </c:pt>
                <c:pt idx="178">
                  <c:v>1.8254307240382335E-3</c:v>
                </c:pt>
                <c:pt idx="179">
                  <c:v>1.8282899896324637E-3</c:v>
                </c:pt>
                <c:pt idx="180">
                  <c:v>1.8395419783117188E-3</c:v>
                </c:pt>
                <c:pt idx="181">
                  <c:v>1.8423056662170646E-3</c:v>
                </c:pt>
                <c:pt idx="182">
                  <c:v>1.8450484140806031E-3</c:v>
                </c:pt>
                <c:pt idx="183">
                  <c:v>1.8477696137343233E-3</c:v>
                </c:pt>
                <c:pt idx="184">
                  <c:v>1.8557978417564742E-3</c:v>
                </c:pt>
                <c:pt idx="185">
                  <c:v>1.85842676689082E-3</c:v>
                </c:pt>
                <c:pt idx="186">
                  <c:v>1.8610311029752967E-3</c:v>
                </c:pt>
                <c:pt idx="187">
                  <c:v>1.8636102418418937E-3</c:v>
                </c:pt>
                <c:pt idx="188">
                  <c:v>1.8661635753226007E-3</c:v>
                </c:pt>
                <c:pt idx="189">
                  <c:v>1.8736626617692803E-3</c:v>
                </c:pt>
                <c:pt idx="190">
                  <c:v>1.8761066920263253E-3</c:v>
                </c:pt>
                <c:pt idx="191">
                  <c:v>1.878521876057429E-3</c:v>
                </c:pt>
                <c:pt idx="192">
                  <c:v>1.8809077911498275E-3</c:v>
                </c:pt>
                <c:pt idx="193">
                  <c:v>1.8832647564117422E-3</c:v>
                </c:pt>
                <c:pt idx="194">
                  <c:v>1.8901669988492572E-3</c:v>
                </c:pt>
                <c:pt idx="195">
                  <c:v>1.8924132104239113E-3</c:v>
                </c:pt>
                <c:pt idx="196">
                  <c:v>1.8946329949854188E-3</c:v>
                </c:pt>
                <c:pt idx="197">
                  <c:v>1.8968268570972475E-3</c:v>
                </c:pt>
                <c:pt idx="198">
                  <c:v>1.898995301322865E-3</c:v>
                </c:pt>
                <c:pt idx="199">
                  <c:v>1.9053531723171246E-3</c:v>
                </c:pt>
                <c:pt idx="200">
                  <c:v>1.9074249906325721E-3</c:v>
                </c:pt>
                <c:pt idx="201">
                  <c:v>1.9094739138791458E-3</c:v>
                </c:pt>
                <c:pt idx="202">
                  <c:v>1.9115004466203134E-3</c:v>
                </c:pt>
                <c:pt idx="203">
                  <c:v>1.9135050934195425E-3</c:v>
                </c:pt>
                <c:pt idx="204">
                  <c:v>1.9193927638002728E-3</c:v>
                </c:pt>
                <c:pt idx="205">
                  <c:v>1.9213149124664224E-3</c:v>
                </c:pt>
                <c:pt idx="206">
                  <c:v>1.9232176980079712E-3</c:v>
                </c:pt>
                <c:pt idx="207">
                  <c:v>1.9251016249883864E-3</c:v>
                </c:pt>
                <c:pt idx="208">
                  <c:v>1.9269671979711355E-3</c:v>
                </c:pt>
                <c:pt idx="209">
                  <c:v>1.9324588385680626E-3</c:v>
                </c:pt>
                <c:pt idx="210">
                  <c:v>1.9342560411948232E-3</c:v>
                </c:pt>
                <c:pt idx="211">
                  <c:v>1.9360374126412556E-3</c:v>
                </c:pt>
                <c:pt idx="212">
                  <c:v>1.9378034574708269E-3</c:v>
                </c:pt>
                <c:pt idx="213">
                  <c:v>1.9395546802470052E-3</c:v>
                </c:pt>
                <c:pt idx="214">
                  <c:v>1.944724461889855E-3</c:v>
                </c:pt>
                <c:pt idx="215">
                  <c:v>1.9464214420871354E-3</c:v>
                </c:pt>
                <c:pt idx="216">
                  <c:v>1.9481061230483599E-3</c:v>
                </c:pt>
                <c:pt idx="217">
                  <c:v>1.9497790093369962E-3</c:v>
                </c:pt>
                <c:pt idx="218">
                  <c:v>1.9514406055165122E-3</c:v>
                </c:pt>
                <c:pt idx="219">
                  <c:v>1.956362699035011E-3</c:v>
                </c:pt>
                <c:pt idx="220">
                  <c:v>1.9579841804127193E-3</c:v>
                </c:pt>
                <c:pt idx="221">
                  <c:v>1.9595968944986449E-3</c:v>
                </c:pt>
                <c:pt idx="222">
                  <c:v>1.9612013458562552E-3</c:v>
                </c:pt>
                <c:pt idx="223">
                  <c:v>1.962798039049017E-3</c:v>
                </c:pt>
                <c:pt idx="224">
                  <c:v>1.9675466152728909E-3</c:v>
                </c:pt>
                <c:pt idx="225">
                  <c:v>1.9691173214409366E-3</c:v>
                </c:pt>
                <c:pt idx="226">
                  <c:v>1.9706827922614718E-3</c:v>
                </c:pt>
                <c:pt idx="227">
                  <c:v>1.9722435322979642E-3</c:v>
                </c:pt>
                <c:pt idx="228">
                  <c:v>1.9738000461138813E-3</c:v>
                </c:pt>
                <c:pt idx="229">
                  <c:v>1.9784492758728564E-3</c:v>
                </c:pt>
                <c:pt idx="230">
                  <c:v>1.9799939304411475E-3</c:v>
                </c:pt>
                <c:pt idx="231">
                  <c:v>1.9815368816062011E-3</c:v>
                </c:pt>
                <c:pt idx="232">
                  <c:v>1.9830786339314847E-3</c:v>
                </c:pt>
                <c:pt idx="233">
                  <c:v>1.9846196919804655E-3</c:v>
                </c:pt>
                <c:pt idx="234">
                  <c:v>1.9892437461042677E-3</c:v>
                </c:pt>
                <c:pt idx="235">
                  <c:v>1.9907870726827131E-3</c:v>
                </c:pt>
                <c:pt idx="236">
                  <c:v>1.9923322278021941E-3</c:v>
                </c:pt>
                <c:pt idx="237">
                  <c:v>1.9938797160261772E-3</c:v>
                </c:pt>
                <c:pt idx="238">
                  <c:v>1.9954300419181303E-3</c:v>
                </c:pt>
                <c:pt idx="239">
                  <c:v>2.0001030912364859E-3</c:v>
                </c:pt>
                <c:pt idx="240">
                  <c:v>2.0016698134349945E-3</c:v>
                </c:pt>
                <c:pt idx="241">
                  <c:v>2.0032418961188109E-3</c:v>
                </c:pt>
                <c:pt idx="242">
                  <c:v>2.0048198438514025E-3</c:v>
                </c:pt>
                <c:pt idx="243">
                  <c:v>2.0064041611962367E-3</c:v>
                </c:pt>
                <c:pt idx="244">
                  <c:v>2.0128152179673519E-3</c:v>
                </c:pt>
                <c:pt idx="245">
                  <c:v>2.0144389518254131E-3</c:v>
                </c:pt>
                <c:pt idx="246">
                  <c:v>2.0160720826765217E-3</c:v>
                </c:pt>
                <c:pt idx="247">
                  <c:v>2.017715115084146E-3</c:v>
                </c:pt>
                <c:pt idx="248">
                  <c:v>2.022708667280786E-3</c:v>
                </c:pt>
                <c:pt idx="249">
                  <c:v>2.0243963515491469E-3</c:v>
                </c:pt>
                <c:pt idx="250">
                  <c:v>2.0260964601913609E-3</c:v>
                </c:pt>
                <c:pt idx="251">
                  <c:v>2.0278094977708955E-3</c:v>
                </c:pt>
                <c:pt idx="252">
                  <c:v>2.0295359688512183E-3</c:v>
                </c:pt>
                <c:pt idx="253">
                  <c:v>2.0348010287315897E-3</c:v>
                </c:pt>
                <c:pt idx="254">
                  <c:v>2.0365862794497402E-3</c:v>
                </c:pt>
                <c:pt idx="255">
                  <c:v>2.038387486486016E-3</c:v>
                </c:pt>
                <c:pt idx="256">
                  <c:v>2.0402051544038849E-3</c:v>
                </c:pt>
                <c:pt idx="257">
                  <c:v>2.0420397877668147E-3</c:v>
                </c:pt>
                <c:pt idx="258">
                  <c:v>2.047650526160644E-3</c:v>
                </c:pt>
                <c:pt idx="259">
                  <c:v>2.049558066938492E-3</c:v>
                </c:pt>
                <c:pt idx="260">
                  <c:v>2.0514850959787384E-3</c:v>
                </c:pt>
                <c:pt idx="261">
                  <c:v>2.0534319804727274E-3</c:v>
                </c:pt>
                <c:pt idx="262">
                  <c:v>2.0553985381233106E-3</c:v>
                </c:pt>
                <c:pt idx="263">
                  <c:v>2.061413053321907E-3</c:v>
                </c:pt>
                <c:pt idx="264">
                  <c:v>2.0634551069061489E-3</c:v>
                </c:pt>
                <c:pt idx="265">
                  <c:v>2.0655152353006262E-3</c:v>
                </c:pt>
                <c:pt idx="266">
                  <c:v>2.0675931188360664E-3</c:v>
                </c:pt>
                <c:pt idx="267">
                  <c:v>2.0696884378431984E-3</c:v>
                </c:pt>
                <c:pt idx="268">
                  <c:v>2.076075811002027E-3</c:v>
                </c:pt>
                <c:pt idx="269">
                  <c:v>2.0782376752032077E-3</c:v>
                </c:pt>
                <c:pt idx="270">
                  <c:v>2.0804153765297214E-3</c:v>
                </c:pt>
                <c:pt idx="271">
                  <c:v>2.0826085953122961E-3</c:v>
                </c:pt>
                <c:pt idx="272">
                  <c:v>2.0848170118816602E-3</c:v>
                </c:pt>
                <c:pt idx="273">
                  <c:v>2.091530251617769E-3</c:v>
                </c:pt>
                <c:pt idx="274">
                  <c:v>2.0937962626415715E-3</c:v>
                </c:pt>
                <c:pt idx="275">
                  <c:v>2.0960758731058049E-3</c:v>
                </c:pt>
                <c:pt idx="276">
                  <c:v>2.0983687633411964E-3</c:v>
                </c:pt>
                <c:pt idx="277">
                  <c:v>2.1006746136784746E-3</c:v>
                </c:pt>
                <c:pt idx="278">
                  <c:v>2.1076667286089121E-3</c:v>
                </c:pt>
                <c:pt idx="279">
                  <c:v>2.1100212226610195E-3</c:v>
                </c:pt>
                <c:pt idx="280">
                  <c:v>2.1123870784686546E-3</c:v>
                </c:pt>
                <c:pt idx="281">
                  <c:v>2.1147639763625459E-3</c:v>
                </c:pt>
                <c:pt idx="282">
                  <c:v>2.1171515966734219E-3</c:v>
                </c:pt>
                <c:pt idx="283">
                  <c:v>2.1243755954152362E-3</c:v>
                </c:pt>
                <c:pt idx="284">
                  <c:v>2.1268029087013313E-3</c:v>
                </c:pt>
                <c:pt idx="285">
                  <c:v>2.1292393460580514E-3</c:v>
                </c:pt>
                <c:pt idx="286">
                  <c:v>2.1316845878161252E-3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430976"/>
        <c:axId val="632432512"/>
      </c:scatterChart>
      <c:valAx>
        <c:axId val="6324309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2432512"/>
        <c:crosses val="autoZero"/>
        <c:crossBetween val="midCat"/>
      </c:valAx>
      <c:valAx>
        <c:axId val="63243251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324309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42258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2.7099999999993071E-3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42289</c:v>
                </c:pt>
                <c:pt idx="1">
                  <c:v>42319</c:v>
                </c:pt>
                <c:pt idx="2">
                  <c:v>42349</c:v>
                </c:pt>
                <c:pt idx="3">
                  <c:v>42380</c:v>
                </c:pt>
                <c:pt idx="4">
                  <c:v>42411</c:v>
                </c:pt>
                <c:pt idx="5">
                  <c:v>42440</c:v>
                </c:pt>
                <c:pt idx="6">
                  <c:v>42471</c:v>
                </c:pt>
                <c:pt idx="7">
                  <c:v>42501</c:v>
                </c:pt>
                <c:pt idx="8">
                  <c:v>42534</c:v>
                </c:pt>
                <c:pt idx="9">
                  <c:v>42562</c:v>
                </c:pt>
                <c:pt idx="10">
                  <c:v>42593</c:v>
                </c:pt>
                <c:pt idx="11">
                  <c:v>42625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2.5888065328101843E-3</c:v>
                </c:pt>
                <c:pt idx="1">
                  <c:v>2.6243826602765333E-3</c:v>
                </c:pt>
                <c:pt idx="2">
                  <c:v>2.6316006982981793E-3</c:v>
                </c:pt>
                <c:pt idx="3">
                  <c:v>2.6491648902361555E-3</c:v>
                </c:pt>
                <c:pt idx="4">
                  <c:v>2.6782328184042125E-3</c:v>
                </c:pt>
                <c:pt idx="5">
                  <c:v>2.7063066524244143E-3</c:v>
                </c:pt>
                <c:pt idx="6">
                  <c:v>2.7844759970824884E-3</c:v>
                </c:pt>
                <c:pt idx="7">
                  <c:v>2.8313657510266321E-3</c:v>
                </c:pt>
                <c:pt idx="8">
                  <c:v>2.7947192891723521E-3</c:v>
                </c:pt>
                <c:pt idx="9">
                  <c:v>2.8487327354117329E-3</c:v>
                </c:pt>
                <c:pt idx="10">
                  <c:v>0</c:v>
                </c:pt>
                <c:pt idx="11">
                  <c:v>2.8443509240353507E-3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42367</c:v>
                </c:pt>
                <c:pt idx="76">
                  <c:v>42368</c:v>
                </c:pt>
                <c:pt idx="77">
                  <c:v>42369</c:v>
                </c:pt>
                <c:pt idx="78">
                  <c:v>42373</c:v>
                </c:pt>
                <c:pt idx="79">
                  <c:v>42374</c:v>
                </c:pt>
                <c:pt idx="80">
                  <c:v>42375</c:v>
                </c:pt>
                <c:pt idx="81">
                  <c:v>42376</c:v>
                </c:pt>
                <c:pt idx="82">
                  <c:v>42377</c:v>
                </c:pt>
                <c:pt idx="83">
                  <c:v>42380</c:v>
                </c:pt>
                <c:pt idx="84">
                  <c:v>42381</c:v>
                </c:pt>
                <c:pt idx="85">
                  <c:v>42382</c:v>
                </c:pt>
                <c:pt idx="86">
                  <c:v>42383</c:v>
                </c:pt>
                <c:pt idx="87">
                  <c:v>42384</c:v>
                </c:pt>
                <c:pt idx="88">
                  <c:v>42387</c:v>
                </c:pt>
                <c:pt idx="89">
                  <c:v>42388</c:v>
                </c:pt>
                <c:pt idx="90">
                  <c:v>42389</c:v>
                </c:pt>
                <c:pt idx="91">
                  <c:v>42390</c:v>
                </c:pt>
                <c:pt idx="92">
                  <c:v>42391</c:v>
                </c:pt>
                <c:pt idx="93">
                  <c:v>42394</c:v>
                </c:pt>
                <c:pt idx="94">
                  <c:v>42395</c:v>
                </c:pt>
                <c:pt idx="95">
                  <c:v>42396</c:v>
                </c:pt>
                <c:pt idx="96">
                  <c:v>42397</c:v>
                </c:pt>
                <c:pt idx="97">
                  <c:v>42398</c:v>
                </c:pt>
                <c:pt idx="98">
                  <c:v>42401</c:v>
                </c:pt>
                <c:pt idx="99">
                  <c:v>42402</c:v>
                </c:pt>
                <c:pt idx="100">
                  <c:v>42403</c:v>
                </c:pt>
                <c:pt idx="101">
                  <c:v>42404</c:v>
                </c:pt>
                <c:pt idx="102">
                  <c:v>42405</c:v>
                </c:pt>
                <c:pt idx="103">
                  <c:v>42408</c:v>
                </c:pt>
                <c:pt idx="104">
                  <c:v>42409</c:v>
                </c:pt>
                <c:pt idx="105">
                  <c:v>42410</c:v>
                </c:pt>
                <c:pt idx="106">
                  <c:v>42411</c:v>
                </c:pt>
                <c:pt idx="107">
                  <c:v>42412</c:v>
                </c:pt>
                <c:pt idx="108">
                  <c:v>42415</c:v>
                </c:pt>
                <c:pt idx="109">
                  <c:v>42416</c:v>
                </c:pt>
                <c:pt idx="110">
                  <c:v>42417</c:v>
                </c:pt>
                <c:pt idx="111">
                  <c:v>42418</c:v>
                </c:pt>
                <c:pt idx="112">
                  <c:v>42419</c:v>
                </c:pt>
                <c:pt idx="113">
                  <c:v>42422</c:v>
                </c:pt>
                <c:pt idx="114">
                  <c:v>42423</c:v>
                </c:pt>
                <c:pt idx="115">
                  <c:v>42424</c:v>
                </c:pt>
                <c:pt idx="116">
                  <c:v>42425</c:v>
                </c:pt>
                <c:pt idx="117">
                  <c:v>42426</c:v>
                </c:pt>
                <c:pt idx="118">
                  <c:v>42429</c:v>
                </c:pt>
                <c:pt idx="119">
                  <c:v>42430</c:v>
                </c:pt>
                <c:pt idx="120">
                  <c:v>42431</c:v>
                </c:pt>
                <c:pt idx="121">
                  <c:v>42432</c:v>
                </c:pt>
                <c:pt idx="122">
                  <c:v>42433</c:v>
                </c:pt>
                <c:pt idx="123">
                  <c:v>42436</c:v>
                </c:pt>
                <c:pt idx="124">
                  <c:v>42437</c:v>
                </c:pt>
                <c:pt idx="125">
                  <c:v>42438</c:v>
                </c:pt>
                <c:pt idx="126">
                  <c:v>42439</c:v>
                </c:pt>
                <c:pt idx="127">
                  <c:v>42440</c:v>
                </c:pt>
                <c:pt idx="128">
                  <c:v>42443</c:v>
                </c:pt>
                <c:pt idx="129">
                  <c:v>42444</c:v>
                </c:pt>
                <c:pt idx="130">
                  <c:v>42445</c:v>
                </c:pt>
                <c:pt idx="131">
                  <c:v>42446</c:v>
                </c:pt>
                <c:pt idx="132">
                  <c:v>42447</c:v>
                </c:pt>
                <c:pt idx="133">
                  <c:v>42450</c:v>
                </c:pt>
                <c:pt idx="134">
                  <c:v>42451</c:v>
                </c:pt>
                <c:pt idx="135">
                  <c:v>42452</c:v>
                </c:pt>
                <c:pt idx="136">
                  <c:v>42453</c:v>
                </c:pt>
                <c:pt idx="137">
                  <c:v>42458</c:v>
                </c:pt>
                <c:pt idx="138">
                  <c:v>42459</c:v>
                </c:pt>
                <c:pt idx="139">
                  <c:v>42460</c:v>
                </c:pt>
                <c:pt idx="140">
                  <c:v>42461</c:v>
                </c:pt>
                <c:pt idx="141">
                  <c:v>42464</c:v>
                </c:pt>
                <c:pt idx="142">
                  <c:v>42465</c:v>
                </c:pt>
                <c:pt idx="143">
                  <c:v>42466</c:v>
                </c:pt>
                <c:pt idx="144">
                  <c:v>42467</c:v>
                </c:pt>
                <c:pt idx="145">
                  <c:v>42468</c:v>
                </c:pt>
                <c:pt idx="146">
                  <c:v>42471</c:v>
                </c:pt>
                <c:pt idx="147">
                  <c:v>42472</c:v>
                </c:pt>
                <c:pt idx="148">
                  <c:v>42473</c:v>
                </c:pt>
                <c:pt idx="149">
                  <c:v>42474</c:v>
                </c:pt>
                <c:pt idx="150">
                  <c:v>42475</c:v>
                </c:pt>
                <c:pt idx="151">
                  <c:v>42478</c:v>
                </c:pt>
                <c:pt idx="152">
                  <c:v>42479</c:v>
                </c:pt>
                <c:pt idx="153">
                  <c:v>42480</c:v>
                </c:pt>
                <c:pt idx="154">
                  <c:v>42481</c:v>
                </c:pt>
                <c:pt idx="155">
                  <c:v>42482</c:v>
                </c:pt>
                <c:pt idx="156">
                  <c:v>42485</c:v>
                </c:pt>
                <c:pt idx="157">
                  <c:v>42486</c:v>
                </c:pt>
                <c:pt idx="158">
                  <c:v>42487</c:v>
                </c:pt>
                <c:pt idx="159">
                  <c:v>42488</c:v>
                </c:pt>
                <c:pt idx="160">
                  <c:v>42489</c:v>
                </c:pt>
                <c:pt idx="161">
                  <c:v>42493</c:v>
                </c:pt>
                <c:pt idx="162">
                  <c:v>42494</c:v>
                </c:pt>
                <c:pt idx="163">
                  <c:v>42495</c:v>
                </c:pt>
                <c:pt idx="164">
                  <c:v>42496</c:v>
                </c:pt>
                <c:pt idx="165">
                  <c:v>42499</c:v>
                </c:pt>
                <c:pt idx="166">
                  <c:v>42500</c:v>
                </c:pt>
                <c:pt idx="167">
                  <c:v>42501</c:v>
                </c:pt>
                <c:pt idx="168">
                  <c:v>42502</c:v>
                </c:pt>
                <c:pt idx="169">
                  <c:v>42503</c:v>
                </c:pt>
                <c:pt idx="170">
                  <c:v>42506</c:v>
                </c:pt>
                <c:pt idx="171">
                  <c:v>42507</c:v>
                </c:pt>
                <c:pt idx="172">
                  <c:v>42508</c:v>
                </c:pt>
                <c:pt idx="173">
                  <c:v>42509</c:v>
                </c:pt>
                <c:pt idx="174">
                  <c:v>42510</c:v>
                </c:pt>
                <c:pt idx="175">
                  <c:v>42513</c:v>
                </c:pt>
                <c:pt idx="176">
                  <c:v>42514</c:v>
                </c:pt>
                <c:pt idx="177">
                  <c:v>42515</c:v>
                </c:pt>
                <c:pt idx="178">
                  <c:v>42516</c:v>
                </c:pt>
                <c:pt idx="179">
                  <c:v>42517</c:v>
                </c:pt>
                <c:pt idx="180">
                  <c:v>42521</c:v>
                </c:pt>
                <c:pt idx="181">
                  <c:v>42522</c:v>
                </c:pt>
                <c:pt idx="182">
                  <c:v>42523</c:v>
                </c:pt>
                <c:pt idx="183">
                  <c:v>42524</c:v>
                </c:pt>
                <c:pt idx="184">
                  <c:v>42527</c:v>
                </c:pt>
                <c:pt idx="185">
                  <c:v>42528</c:v>
                </c:pt>
                <c:pt idx="186">
                  <c:v>42529</c:v>
                </c:pt>
                <c:pt idx="187">
                  <c:v>42530</c:v>
                </c:pt>
                <c:pt idx="188">
                  <c:v>42531</c:v>
                </c:pt>
                <c:pt idx="189">
                  <c:v>42534</c:v>
                </c:pt>
                <c:pt idx="190">
                  <c:v>42535</c:v>
                </c:pt>
                <c:pt idx="191">
                  <c:v>42536</c:v>
                </c:pt>
                <c:pt idx="192">
                  <c:v>42537</c:v>
                </c:pt>
                <c:pt idx="193">
                  <c:v>42538</c:v>
                </c:pt>
                <c:pt idx="194">
                  <c:v>42541</c:v>
                </c:pt>
                <c:pt idx="195">
                  <c:v>42542</c:v>
                </c:pt>
                <c:pt idx="196">
                  <c:v>42543</c:v>
                </c:pt>
                <c:pt idx="197">
                  <c:v>42544</c:v>
                </c:pt>
                <c:pt idx="198">
                  <c:v>42545</c:v>
                </c:pt>
                <c:pt idx="199">
                  <c:v>42548</c:v>
                </c:pt>
                <c:pt idx="200">
                  <c:v>42549</c:v>
                </c:pt>
                <c:pt idx="201">
                  <c:v>42550</c:v>
                </c:pt>
                <c:pt idx="202">
                  <c:v>42551</c:v>
                </c:pt>
                <c:pt idx="203">
                  <c:v>42552</c:v>
                </c:pt>
                <c:pt idx="204">
                  <c:v>42555</c:v>
                </c:pt>
                <c:pt idx="205">
                  <c:v>42556</c:v>
                </c:pt>
                <c:pt idx="206">
                  <c:v>42557</c:v>
                </c:pt>
                <c:pt idx="207">
                  <c:v>42558</c:v>
                </c:pt>
                <c:pt idx="208">
                  <c:v>42559</c:v>
                </c:pt>
                <c:pt idx="209">
                  <c:v>42562</c:v>
                </c:pt>
                <c:pt idx="210">
                  <c:v>42563</c:v>
                </c:pt>
                <c:pt idx="211">
                  <c:v>42564</c:v>
                </c:pt>
                <c:pt idx="212">
                  <c:v>42565</c:v>
                </c:pt>
                <c:pt idx="213">
                  <c:v>42566</c:v>
                </c:pt>
                <c:pt idx="214">
                  <c:v>42569</c:v>
                </c:pt>
                <c:pt idx="215">
                  <c:v>42570</c:v>
                </c:pt>
                <c:pt idx="216">
                  <c:v>42571</c:v>
                </c:pt>
                <c:pt idx="217">
                  <c:v>42572</c:v>
                </c:pt>
                <c:pt idx="218">
                  <c:v>42573</c:v>
                </c:pt>
                <c:pt idx="219">
                  <c:v>42576</c:v>
                </c:pt>
                <c:pt idx="220">
                  <c:v>42577</c:v>
                </c:pt>
                <c:pt idx="221">
                  <c:v>42578</c:v>
                </c:pt>
                <c:pt idx="222">
                  <c:v>42579</c:v>
                </c:pt>
                <c:pt idx="223">
                  <c:v>42580</c:v>
                </c:pt>
                <c:pt idx="224">
                  <c:v>42583</c:v>
                </c:pt>
                <c:pt idx="225">
                  <c:v>42584</c:v>
                </c:pt>
                <c:pt idx="226">
                  <c:v>42585</c:v>
                </c:pt>
                <c:pt idx="227">
                  <c:v>42586</c:v>
                </c:pt>
                <c:pt idx="228">
                  <c:v>42587</c:v>
                </c:pt>
                <c:pt idx="229">
                  <c:v>42590</c:v>
                </c:pt>
                <c:pt idx="230">
                  <c:v>42591</c:v>
                </c:pt>
                <c:pt idx="231">
                  <c:v>42592</c:v>
                </c:pt>
                <c:pt idx="232">
                  <c:v>42593</c:v>
                </c:pt>
                <c:pt idx="233">
                  <c:v>42594</c:v>
                </c:pt>
                <c:pt idx="234">
                  <c:v>42597</c:v>
                </c:pt>
                <c:pt idx="235">
                  <c:v>42598</c:v>
                </c:pt>
                <c:pt idx="236">
                  <c:v>42599</c:v>
                </c:pt>
                <c:pt idx="237">
                  <c:v>42600</c:v>
                </c:pt>
                <c:pt idx="238">
                  <c:v>42601</c:v>
                </c:pt>
                <c:pt idx="239">
                  <c:v>42604</c:v>
                </c:pt>
                <c:pt idx="240">
                  <c:v>42605</c:v>
                </c:pt>
                <c:pt idx="241">
                  <c:v>42606</c:v>
                </c:pt>
                <c:pt idx="242">
                  <c:v>42607</c:v>
                </c:pt>
                <c:pt idx="243">
                  <c:v>42608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42625</c:v>
                </c:pt>
                <c:pt idx="254">
                  <c:v>42626</c:v>
                </c:pt>
                <c:pt idx="255">
                  <c:v>42627</c:v>
                </c:pt>
                <c:pt idx="256">
                  <c:v>42628</c:v>
                </c:pt>
                <c:pt idx="257">
                  <c:v>42629</c:v>
                </c:pt>
                <c:pt idx="258">
                  <c:v>42632</c:v>
                </c:pt>
                <c:pt idx="259">
                  <c:v>42633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2.7099999999993071E-3</c:v>
                </c:pt>
                <c:pt idx="1">
                  <c:v>2.6939368668160513E-3</c:v>
                </c:pt>
                <c:pt idx="2">
                  <c:v>2.6886249864719533E-3</c:v>
                </c:pt>
                <c:pt idx="3">
                  <c:v>2.6833495324567014E-3</c:v>
                </c:pt>
                <c:pt idx="4">
                  <c:v>2.6781196113525069E-3</c:v>
                </c:pt>
                <c:pt idx="5">
                  <c:v>2.6729443297415821E-3</c:v>
                </c:pt>
                <c:pt idx="6">
                  <c:v>2.6578373876905387E-3</c:v>
                </c:pt>
                <c:pt idx="7">
                  <c:v>2.6529717298748061E-3</c:v>
                </c:pt>
                <c:pt idx="8">
                  <c:v>2.6482062444634006E-3</c:v>
                </c:pt>
                <c:pt idx="9">
                  <c:v>2.6435500380385338E-3</c:v>
                </c:pt>
                <c:pt idx="10">
                  <c:v>2.6390122171824171E-3</c:v>
                </c:pt>
                <c:pt idx="11">
                  <c:v>2.626200133848683E-3</c:v>
                </c:pt>
                <c:pt idx="12">
                  <c:v>2.622226921089682E-3</c:v>
                </c:pt>
                <c:pt idx="13">
                  <c:v>2.618417626810489E-3</c:v>
                </c:pt>
                <c:pt idx="14">
                  <c:v>2.6147813575933153E-3</c:v>
                </c:pt>
                <c:pt idx="15">
                  <c:v>2.6113272200203727E-3</c:v>
                </c:pt>
                <c:pt idx="16">
                  <c:v>2.602148662989045E-3</c:v>
                </c:pt>
                <c:pt idx="17">
                  <c:v>2.5995141178151411E-3</c:v>
                </c:pt>
                <c:pt idx="18">
                  <c:v>2.5971072371965263E-3</c:v>
                </c:pt>
                <c:pt idx="19">
                  <c:v>2.594937127715411E-3</c:v>
                </c:pt>
                <c:pt idx="20">
                  <c:v>2.593012895954008E-3</c:v>
                </c:pt>
                <c:pt idx="21">
                  <c:v>2.5888065328101843E-3</c:v>
                </c:pt>
                <c:pt idx="22">
                  <c:v>2.5879719540688314E-3</c:v>
                </c:pt>
                <c:pt idx="23">
                  <c:v>2.5874411241510508E-3</c:v>
                </c:pt>
                <c:pt idx="24">
                  <c:v>2.5871964279709928E-3</c:v>
                </c:pt>
                <c:pt idx="25">
                  <c:v>2.5872202504428092E-3</c:v>
                </c:pt>
                <c:pt idx="26">
                  <c:v>2.5887266789110116E-3</c:v>
                </c:pt>
                <c:pt idx="27">
                  <c:v>2.5896484251318338E-3</c:v>
                </c:pt>
                <c:pt idx="28">
                  <c:v>2.5907506145752849E-3</c:v>
                </c:pt>
                <c:pt idx="29">
                  <c:v>2.5920156321555163E-3</c:v>
                </c:pt>
                <c:pt idx="30">
                  <c:v>2.5934258627866788E-3</c:v>
                </c:pt>
                <c:pt idx="31">
                  <c:v>2.5983516821272631E-3</c:v>
                </c:pt>
                <c:pt idx="32">
                  <c:v>2.6001666141036604E-3</c:v>
                </c:pt>
                <c:pt idx="33">
                  <c:v>2.6020386837017438E-3</c:v>
                </c:pt>
                <c:pt idx="34">
                  <c:v>2.603950275835664E-3</c:v>
                </c:pt>
                <c:pt idx="35">
                  <c:v>2.605883775419573E-3</c:v>
                </c:pt>
                <c:pt idx="36">
                  <c:v>2.6116395680127391E-3</c:v>
                </c:pt>
                <c:pt idx="37">
                  <c:v>2.6134845465381109E-3</c:v>
                </c:pt>
                <c:pt idx="38">
                  <c:v>2.6152633570842264E-3</c:v>
                </c:pt>
                <c:pt idx="39">
                  <c:v>2.616958384565236E-3</c:v>
                </c:pt>
                <c:pt idx="40">
                  <c:v>2.6185520138952913E-3</c:v>
                </c:pt>
                <c:pt idx="41">
                  <c:v>2.622548362121239E-3</c:v>
                </c:pt>
                <c:pt idx="42">
                  <c:v>2.6235602479889857E-3</c:v>
                </c:pt>
                <c:pt idx="43">
                  <c:v>2.6243826602765333E-3</c:v>
                </c:pt>
                <c:pt idx="44">
                  <c:v>2.6250793522849597E-3</c:v>
                </c:pt>
                <c:pt idx="45">
                  <c:v>2.6257270719761512E-3</c:v>
                </c:pt>
                <c:pt idx="46">
                  <c:v>2.6273951661999239E-3</c:v>
                </c:pt>
                <c:pt idx="47">
                  <c:v>2.627865765675785E-3</c:v>
                </c:pt>
                <c:pt idx="48">
                  <c:v>2.6282967773612166E-3</c:v>
                </c:pt>
                <c:pt idx="49">
                  <c:v>2.6286900781615796E-3</c:v>
                </c:pt>
                <c:pt idx="50">
                  <c:v>2.6290475449822354E-3</c:v>
                </c:pt>
                <c:pt idx="51">
                  <c:v>2.6299237106195694E-3</c:v>
                </c:pt>
                <c:pt idx="52">
                  <c:v>2.630156610575007E-3</c:v>
                </c:pt>
                <c:pt idx="53">
                  <c:v>2.6303630610775429E-3</c:v>
                </c:pt>
                <c:pt idx="54">
                  <c:v>2.6305449390325382E-3</c:v>
                </c:pt>
                <c:pt idx="55">
                  <c:v>2.6307041213453541E-3</c:v>
                </c:pt>
                <c:pt idx="56">
                  <c:v>2.631064263484337E-3</c:v>
                </c:pt>
                <c:pt idx="57">
                  <c:v>2.6311514322820469E-3</c:v>
                </c:pt>
                <c:pt idx="58">
                  <c:v>2.6312252899643829E-3</c:v>
                </c:pt>
                <c:pt idx="59">
                  <c:v>2.6312877134367064E-3</c:v>
                </c:pt>
                <c:pt idx="60">
                  <c:v>2.6313405796043786E-3</c:v>
                </c:pt>
                <c:pt idx="61">
                  <c:v>2.6314606033330979E-3</c:v>
                </c:pt>
                <c:pt idx="62">
                  <c:v>2.6314940093357755E-3</c:v>
                </c:pt>
                <c:pt idx="63">
                  <c:v>2.6315272425606077E-3</c:v>
                </c:pt>
                <c:pt idx="64">
                  <c:v>2.6315621799129552E-3</c:v>
                </c:pt>
                <c:pt idx="65">
                  <c:v>2.6316006982981793E-3</c:v>
                </c:pt>
                <c:pt idx="66">
                  <c:v>2.6319192138079921E-3</c:v>
                </c:pt>
                <c:pt idx="67">
                  <c:v>2.6321096320019947E-3</c:v>
                </c:pt>
                <c:pt idx="68">
                  <c:v>2.6323404629315524E-3</c:v>
                </c:pt>
                <c:pt idx="69">
                  <c:v>2.6326106803307788E-3</c:v>
                </c:pt>
                <c:pt idx="70">
                  <c:v>2.6329192579337877E-3</c:v>
                </c:pt>
                <c:pt idx="71">
                  <c:v>2.6340648893066459E-3</c:v>
                </c:pt>
                <c:pt idx="72">
                  <c:v>2.6345166450659208E-3</c:v>
                </c:pt>
                <c:pt idx="73">
                  <c:v>2.6350016296995461E-3</c:v>
                </c:pt>
                <c:pt idx="74">
                  <c:v>2.6355188169416358E-3</c:v>
                </c:pt>
                <c:pt idx="75">
                  <c:v>2.638551872973024E-3</c:v>
                </c:pt>
                <c:pt idx="76">
                  <c:v>2.6392407242822849E-3</c:v>
                </c:pt>
                <c:pt idx="77">
                  <c:v>2.6399545943388051E-3</c:v>
                </c:pt>
                <c:pt idx="78">
                  <c:v>2.6430397367197549E-3</c:v>
                </c:pt>
                <c:pt idx="79">
                  <c:v>2.6438633065242771E-3</c:v>
                </c:pt>
                <c:pt idx="80">
                  <c:v>2.6447057374807408E-3</c:v>
                </c:pt>
                <c:pt idx="81">
                  <c:v>2.6455660033232594E-3</c:v>
                </c:pt>
                <c:pt idx="82">
                  <c:v>2.6464430777859466E-3</c:v>
                </c:pt>
                <c:pt idx="83">
                  <c:v>2.6491648902361555E-3</c:v>
                </c:pt>
                <c:pt idx="84">
                  <c:v>2.6500989128765426E-3</c:v>
                </c:pt>
                <c:pt idx="85">
                  <c:v>2.6510444709430059E-3</c:v>
                </c:pt>
                <c:pt idx="86">
                  <c:v>2.6520003963049982E-3</c:v>
                </c:pt>
                <c:pt idx="87">
                  <c:v>2.6529655208319719E-3</c:v>
                </c:pt>
                <c:pt idx="88">
                  <c:v>2.6559044080973122E-3</c:v>
                </c:pt>
                <c:pt idx="89">
                  <c:v>2.6568946479787418E-3</c:v>
                </c:pt>
                <c:pt idx="90">
                  <c:v>2.6578882463724174E-3</c:v>
                </c:pt>
                <c:pt idx="91">
                  <c:v>2.658884035147792E-3</c:v>
                </c:pt>
                <c:pt idx="92">
                  <c:v>2.6598808461743184E-3</c:v>
                </c:pt>
                <c:pt idx="93">
                  <c:v>2.6628657314553389E-3</c:v>
                </c:pt>
                <c:pt idx="94">
                  <c:v>2.6638549501810022E-3</c:v>
                </c:pt>
                <c:pt idx="95">
                  <c:v>2.664839350505082E-3</c:v>
                </c:pt>
                <c:pt idx="96">
                  <c:v>2.6658177642970306E-3</c:v>
                </c:pt>
                <c:pt idx="97">
                  <c:v>2.6667890234263018E-3</c:v>
                </c:pt>
                <c:pt idx="98">
                  <c:v>2.6696481915325773E-3</c:v>
                </c:pt>
                <c:pt idx="99">
                  <c:v>2.6705791507056664E-3</c:v>
                </c:pt>
                <c:pt idx="100">
                  <c:v>2.671497114563342E-3</c:v>
                </c:pt>
                <c:pt idx="101">
                  <c:v>2.6724009149750568E-3</c:v>
                </c:pt>
                <c:pt idx="102">
                  <c:v>2.6732893838102645E-3</c:v>
                </c:pt>
                <c:pt idx="103">
                  <c:v>2.6758511195513705E-3</c:v>
                </c:pt>
                <c:pt idx="104">
                  <c:v>2.6766665807750768E-3</c:v>
                </c:pt>
                <c:pt idx="105">
                  <c:v>2.6774608697695398E-3</c:v>
                </c:pt>
                <c:pt idx="106">
                  <c:v>2.6782328184042125E-3</c:v>
                </c:pt>
                <c:pt idx="107">
                  <c:v>2.6789821054929463E-3</c:v>
                </c:pt>
                <c:pt idx="108">
                  <c:v>2.6811280511755574E-3</c:v>
                </c:pt>
                <c:pt idx="109">
                  <c:v>2.6818224396613754E-3</c:v>
                </c:pt>
                <c:pt idx="110">
                  <c:v>2.6825128873360724E-3</c:v>
                </c:pt>
                <c:pt idx="111">
                  <c:v>2.6832033077354924E-3</c:v>
                </c:pt>
                <c:pt idx="112">
                  <c:v>2.6838976143954778E-3</c:v>
                </c:pt>
                <c:pt idx="113">
                  <c:v>2.6860429872972635E-3</c:v>
                </c:pt>
                <c:pt idx="114">
                  <c:v>2.6867919743579459E-3</c:v>
                </c:pt>
                <c:pt idx="115">
                  <c:v>2.6875644153584108E-3</c:v>
                </c:pt>
                <c:pt idx="116">
                  <c:v>2.6883642238345012E-3</c:v>
                </c:pt>
                <c:pt idx="117">
                  <c:v>2.6891953133220611E-3</c:v>
                </c:pt>
                <c:pt idx="118">
                  <c:v>2.6919154032119886E-3</c:v>
                </c:pt>
                <c:pt idx="119">
                  <c:v>2.6929107521038581E-3</c:v>
                </c:pt>
                <c:pt idx="120">
                  <c:v>2.6939569496864132E-3</c:v>
                </c:pt>
                <c:pt idx="121">
                  <c:v>2.6950579094954974E-3</c:v>
                </c:pt>
                <c:pt idx="122">
                  <c:v>2.6962175450669541E-3</c:v>
                </c:pt>
                <c:pt idx="123">
                  <c:v>2.7000876417139909E-3</c:v>
                </c:pt>
                <c:pt idx="124">
                  <c:v>2.7015211156933699E-3</c:v>
                </c:pt>
                <c:pt idx="125">
                  <c:v>2.7030328331143381E-3</c:v>
                </c:pt>
                <c:pt idx="126">
                  <c:v>2.7046267075127384E-3</c:v>
                </c:pt>
                <c:pt idx="127">
                  <c:v>2.7063066524244143E-3</c:v>
                </c:pt>
                <c:pt idx="128">
                  <c:v>2.7118676490116051E-3</c:v>
                </c:pt>
                <c:pt idx="129">
                  <c:v>2.713883875272625E-3</c:v>
                </c:pt>
                <c:pt idx="130">
                  <c:v>2.7159751649830943E-3</c:v>
                </c:pt>
                <c:pt idx="131">
                  <c:v>2.7181377879930955E-3</c:v>
                </c:pt>
                <c:pt idx="132">
                  <c:v>2.7203680141527106E-3</c:v>
                </c:pt>
                <c:pt idx="133">
                  <c:v>2.7274270100300689E-3</c:v>
                </c:pt>
                <c:pt idx="134">
                  <c:v>2.7298903472889671E-3</c:v>
                </c:pt>
                <c:pt idx="135">
                  <c:v>2.732402636947893E-3</c:v>
                </c:pt>
                <c:pt idx="136">
                  <c:v>2.7349601488569288E-3</c:v>
                </c:pt>
                <c:pt idx="137">
                  <c:v>2.7482954869066443E-3</c:v>
                </c:pt>
                <c:pt idx="138">
                  <c:v>2.7510459991680731E-3</c:v>
                </c:pt>
                <c:pt idx="139">
                  <c:v>2.7538156226301898E-3</c:v>
                </c:pt>
                <c:pt idx="140">
                  <c:v>2.7566006271430767E-3</c:v>
                </c:pt>
                <c:pt idx="141">
                  <c:v>2.765010625487186E-3</c:v>
                </c:pt>
                <c:pt idx="142">
                  <c:v>2.7678198527039807E-3</c:v>
                </c:pt>
                <c:pt idx="143">
                  <c:v>2.7706258102219586E-3</c:v>
                </c:pt>
                <c:pt idx="144">
                  <c:v>2.7734247678912025E-3</c:v>
                </c:pt>
                <c:pt idx="145">
                  <c:v>2.7762129955617946E-3</c:v>
                </c:pt>
                <c:pt idx="146">
                  <c:v>2.7844759970824884E-3</c:v>
                </c:pt>
                <c:pt idx="147">
                  <c:v>2.7871718697404986E-3</c:v>
                </c:pt>
                <c:pt idx="148">
                  <c:v>2.7898147834662622E-3</c:v>
                </c:pt>
                <c:pt idx="149">
                  <c:v>2.7924020413902548E-3</c:v>
                </c:pt>
                <c:pt idx="150">
                  <c:v>2.7949309466429517E-3</c:v>
                </c:pt>
                <c:pt idx="151">
                  <c:v>2.8021405776780263E-3</c:v>
                </c:pt>
                <c:pt idx="152">
                  <c:v>2.804409103550298E-3</c:v>
                </c:pt>
                <c:pt idx="153">
                  <c:v>2.8066057924036525E-3</c:v>
                </c:pt>
                <c:pt idx="154">
                  <c:v>2.8087279473685656E-3</c:v>
                </c:pt>
                <c:pt idx="155">
                  <c:v>2.8107728715755127E-3</c:v>
                </c:pt>
                <c:pt idx="156">
                  <c:v>2.8164172909533156E-3</c:v>
                </c:pt>
                <c:pt idx="157">
                  <c:v>2.8181263234331564E-3</c:v>
                </c:pt>
                <c:pt idx="158">
                  <c:v>2.8197446408074092E-3</c:v>
                </c:pt>
                <c:pt idx="159">
                  <c:v>2.8212695462065504E-3</c:v>
                </c:pt>
                <c:pt idx="160">
                  <c:v>2.8226983427610554E-3</c:v>
                </c:pt>
                <c:pt idx="161">
                  <c:v>2.8273985031422263E-3</c:v>
                </c:pt>
                <c:pt idx="162">
                  <c:v>2.8283063024306851E-3</c:v>
                </c:pt>
                <c:pt idx="163">
                  <c:v>2.8291018116573616E-3</c:v>
                </c:pt>
                <c:pt idx="164">
                  <c:v>2.8297823339527317E-3</c:v>
                </c:pt>
                <c:pt idx="165">
                  <c:v>2.8311070105557592E-3</c:v>
                </c:pt>
                <c:pt idx="166">
                  <c:v>2.8313006164306597E-3</c:v>
                </c:pt>
                <c:pt idx="167">
                  <c:v>2.8313657510266321E-3</c:v>
                </c:pt>
                <c:pt idx="168">
                  <c:v>2.8312555728875503E-3</c:v>
                </c:pt>
                <c:pt idx="169">
                  <c:v>2.830934604302675E-3</c:v>
                </c:pt>
                <c:pt idx="170">
                  <c:v>2.8288504433588344E-3</c:v>
                </c:pt>
                <c:pt idx="171">
                  <c:v>2.8278298004763315E-3</c:v>
                </c:pt>
                <c:pt idx="172">
                  <c:v>2.8266701108908086E-3</c:v>
                </c:pt>
                <c:pt idx="173">
                  <c:v>2.8253857233508204E-3</c:v>
                </c:pt>
                <c:pt idx="174">
                  <c:v>2.8239909866049212E-3</c:v>
                </c:pt>
                <c:pt idx="175">
                  <c:v>2.8192881686173068E-3</c:v>
                </c:pt>
                <c:pt idx="176">
                  <c:v>2.8175955225333122E-3</c:v>
                </c:pt>
                <c:pt idx="177">
                  <c:v>2.8158642709861801E-3</c:v>
                </c:pt>
                <c:pt idx="178">
                  <c:v>2.8141087627244652E-3</c:v>
                </c:pt>
                <c:pt idx="179">
                  <c:v>2.8123433464967229E-3</c:v>
                </c:pt>
                <c:pt idx="180">
                  <c:v>2.8054695768965692E-3</c:v>
                </c:pt>
                <c:pt idx="181">
                  <c:v>2.8038698520670082E-3</c:v>
                </c:pt>
                <c:pt idx="182">
                  <c:v>2.8023463117627478E-3</c:v>
                </c:pt>
                <c:pt idx="183">
                  <c:v>2.8009133047323422E-3</c:v>
                </c:pt>
                <c:pt idx="184">
                  <c:v>2.7973009707698035E-3</c:v>
                </c:pt>
                <c:pt idx="185">
                  <c:v>2.7963735843203651E-3</c:v>
                </c:pt>
                <c:pt idx="186">
                  <c:v>2.7956084748875557E-3</c:v>
                </c:pt>
                <c:pt idx="187">
                  <c:v>2.7950199912199296E-3</c:v>
                </c:pt>
                <c:pt idx="188">
                  <c:v>2.7946224820660417E-3</c:v>
                </c:pt>
                <c:pt idx="189">
                  <c:v>2.7947192891723521E-3</c:v>
                </c:pt>
                <c:pt idx="190">
                  <c:v>2.795270276806499E-3</c:v>
                </c:pt>
                <c:pt idx="191">
                  <c:v>2.7961399753524932E-3</c:v>
                </c:pt>
                <c:pt idx="192">
                  <c:v>2.7973033887992872E-3</c:v>
                </c:pt>
                <c:pt idx="193">
                  <c:v>2.7987355211358316E-3</c:v>
                </c:pt>
                <c:pt idx="194">
                  <c:v>2.8043942713734827E-3</c:v>
                </c:pt>
                <c:pt idx="195">
                  <c:v>2.8066513191585436E-3</c:v>
                </c:pt>
                <c:pt idx="196">
                  <c:v>2.8090521057781122E-3</c:v>
                </c:pt>
                <c:pt idx="197">
                  <c:v>2.8115716352211397E-3</c:v>
                </c:pt>
                <c:pt idx="198">
                  <c:v>2.8141849114765778E-3</c:v>
                </c:pt>
                <c:pt idx="199">
                  <c:v>2.8223372610068687E-3</c:v>
                </c:pt>
                <c:pt idx="200">
                  <c:v>2.8250755644014624E-3</c:v>
                </c:pt>
                <c:pt idx="201">
                  <c:v>2.8277826345532238E-3</c:v>
                </c:pt>
                <c:pt idx="202">
                  <c:v>2.8304334754511041E-3</c:v>
                </c:pt>
                <c:pt idx="203">
                  <c:v>2.8330030910840545E-3</c:v>
                </c:pt>
                <c:pt idx="204">
                  <c:v>2.8399746262828419E-3</c:v>
                </c:pt>
                <c:pt idx="205">
                  <c:v>2.8419693807455871E-3</c:v>
                </c:pt>
                <c:pt idx="206">
                  <c:v>2.8437579298881601E-3</c:v>
                </c:pt>
                <c:pt idx="207">
                  <c:v>2.8453152776995116E-3</c:v>
                </c:pt>
                <c:pt idx="208">
                  <c:v>2.8466164281685932E-3</c:v>
                </c:pt>
                <c:pt idx="209">
                  <c:v>2.8487327354117329E-3</c:v>
                </c:pt>
                <c:pt idx="210">
                  <c:v>2.8489315446358588E-3</c:v>
                </c:pt>
                <c:pt idx="211">
                  <c:v>2.849111007418078E-3</c:v>
                </c:pt>
                <c:pt idx="212">
                  <c:v>2.8492716494769202E-3</c:v>
                </c:pt>
                <c:pt idx="213">
                  <c:v>2.8494139965309154E-3</c:v>
                </c:pt>
                <c:pt idx="214">
                  <c:v>2.849736524849121E-3</c:v>
                </c:pt>
                <c:pt idx="215">
                  <c:v>2.8498109490690295E-3</c:v>
                </c:pt>
                <c:pt idx="216">
                  <c:v>2.8498697068767417E-3</c:v>
                </c:pt>
                <c:pt idx="217">
                  <c:v>2.8499133239907877E-3</c:v>
                </c:pt>
                <c:pt idx="218">
                  <c:v>2.8499423261296969E-3</c:v>
                </c:pt>
                <c:pt idx="219">
                  <c:v>2.8499468998809088E-3</c:v>
                </c:pt>
                <c:pt idx="220">
                  <c:v>2.8499226993045738E-3</c:v>
                </c:pt>
                <c:pt idx="221">
                  <c:v>2.8498865123457533E-3</c:v>
                </c:pt>
                <c:pt idx="222">
                  <c:v>2.8498388647229768E-3</c:v>
                </c:pt>
                <c:pt idx="223">
                  <c:v>2.8497802821547749E-3</c:v>
                </c:pt>
                <c:pt idx="224">
                  <c:v>2.8495441819629146E-3</c:v>
                </c:pt>
                <c:pt idx="225">
                  <c:v>2.8494471167983108E-3</c:v>
                </c:pt>
                <c:pt idx="226">
                  <c:v>2.8493417452809312E-3</c:v>
                </c:pt>
                <c:pt idx="227">
                  <c:v>2.8492285931293066E-3</c:v>
                </c:pt>
                <c:pt idx="228">
                  <c:v>2.8491081860619666E-3</c:v>
                </c:pt>
                <c:pt idx="229">
                  <c:v>2.8487086925509573E-3</c:v>
                </c:pt>
                <c:pt idx="230">
                  <c:v>2.8485645230060578E-3</c:v>
                </c:pt>
                <c:pt idx="231">
                  <c:v>2.8484157271380932E-3</c:v>
                </c:pt>
                <c:pt idx="232">
                  <c:v>2.8482628306655943E-3</c:v>
                </c:pt>
                <c:pt idx="233">
                  <c:v>2.848106359307091E-3</c:v>
                </c:pt>
                <c:pt idx="234">
                  <c:v>2.8476207531008542E-3</c:v>
                </c:pt>
                <c:pt idx="235">
                  <c:v>2.8474552393836332E-3</c:v>
                </c:pt>
                <c:pt idx="236">
                  <c:v>2.8472887793730582E-3</c:v>
                </c:pt>
                <c:pt idx="237">
                  <c:v>2.8471218987876591E-3</c:v>
                </c:pt>
                <c:pt idx="238">
                  <c:v>2.8469551233459658E-3</c:v>
                </c:pt>
                <c:pt idx="239">
                  <c:v>2.8464606850684237E-3</c:v>
                </c:pt>
                <c:pt idx="240">
                  <c:v>2.8462995873868554E-3</c:v>
                </c:pt>
                <c:pt idx="241">
                  <c:v>2.8461412234416436E-3</c:v>
                </c:pt>
                <c:pt idx="242">
                  <c:v>2.8459861189513184E-3</c:v>
                </c:pt>
                <c:pt idx="243">
                  <c:v>2.8458347996344097E-3</c:v>
                </c:pt>
                <c:pt idx="244">
                  <c:v>2.8452778884715427E-3</c:v>
                </c:pt>
                <c:pt idx="245">
                  <c:v>2.8451533807996683E-3</c:v>
                </c:pt>
                <c:pt idx="246">
                  <c:v>2.8450358126123907E-3</c:v>
                </c:pt>
                <c:pt idx="247">
                  <c:v>2.8449257096282406E-3</c:v>
                </c:pt>
                <c:pt idx="248">
                  <c:v>2.8446454490798538E-3</c:v>
                </c:pt>
                <c:pt idx="249">
                  <c:v>2.844570464093513E-3</c:v>
                </c:pt>
                <c:pt idx="250">
                  <c:v>2.8445055729029497E-3</c:v>
                </c:pt>
                <c:pt idx="251">
                  <c:v>2.8444513012266942E-3</c:v>
                </c:pt>
                <c:pt idx="252">
                  <c:v>2.8444081747832765E-3</c:v>
                </c:pt>
                <c:pt idx="253">
                  <c:v>2.8443509240353507E-3</c:v>
                </c:pt>
                <c:pt idx="254">
                  <c:v>2.8443716387095874E-3</c:v>
                </c:pt>
                <c:pt idx="255">
                  <c:v>2.844433050042399E-3</c:v>
                </c:pt>
                <c:pt idx="256">
                  <c:v>2.8445340589989361E-3</c:v>
                </c:pt>
                <c:pt idx="257">
                  <c:v>2.8446735665443507E-3</c:v>
                </c:pt>
                <c:pt idx="258">
                  <c:v>2.8453120903653706E-3</c:v>
                </c:pt>
                <c:pt idx="259">
                  <c:v>2.8455946019178076E-3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922496"/>
        <c:axId val="632924032"/>
      </c:scatterChart>
      <c:valAx>
        <c:axId val="6329224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2924032"/>
        <c:crosses val="autoZero"/>
        <c:crossBetween val="midCat"/>
      </c:valAx>
      <c:valAx>
        <c:axId val="6329240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29224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42258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4.6654999999999353E-3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42289</c:v>
                </c:pt>
                <c:pt idx="1">
                  <c:v>42319</c:v>
                </c:pt>
                <c:pt idx="2">
                  <c:v>42349</c:v>
                </c:pt>
                <c:pt idx="3">
                  <c:v>42380</c:v>
                </c:pt>
                <c:pt idx="4">
                  <c:v>42411</c:v>
                </c:pt>
                <c:pt idx="5">
                  <c:v>42440</c:v>
                </c:pt>
                <c:pt idx="6">
                  <c:v>42471</c:v>
                </c:pt>
                <c:pt idx="7">
                  <c:v>42501</c:v>
                </c:pt>
                <c:pt idx="8">
                  <c:v>42534</c:v>
                </c:pt>
                <c:pt idx="9">
                  <c:v>42562</c:v>
                </c:pt>
                <c:pt idx="10">
                  <c:v>42593</c:v>
                </c:pt>
                <c:pt idx="11">
                  <c:v>42625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4.235569382291483E-3</c:v>
                </c:pt>
                <c:pt idx="1">
                  <c:v>3.8810186641382695E-3</c:v>
                </c:pt>
                <c:pt idx="2">
                  <c:v>3.461817259088955E-3</c:v>
                </c:pt>
                <c:pt idx="3">
                  <c:v>3.5342696573520066E-3</c:v>
                </c:pt>
                <c:pt idx="4">
                  <c:v>3.5998738582817191E-3</c:v>
                </c:pt>
                <c:pt idx="5">
                  <c:v>3.6620275104194992E-3</c:v>
                </c:pt>
                <c:pt idx="6">
                  <c:v>0</c:v>
                </c:pt>
                <c:pt idx="7">
                  <c:v>0</c:v>
                </c:pt>
                <c:pt idx="8">
                  <c:v>3.8055140461044374E-3</c:v>
                </c:pt>
                <c:pt idx="9">
                  <c:v>0</c:v>
                </c:pt>
                <c:pt idx="10">
                  <c:v>0</c:v>
                </c:pt>
                <c:pt idx="11">
                  <c:v>3.9125203082107478E-3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42367</c:v>
                </c:pt>
                <c:pt idx="76">
                  <c:v>42368</c:v>
                </c:pt>
                <c:pt idx="77">
                  <c:v>42369</c:v>
                </c:pt>
                <c:pt idx="78">
                  <c:v>42373</c:v>
                </c:pt>
                <c:pt idx="79">
                  <c:v>42374</c:v>
                </c:pt>
                <c:pt idx="80">
                  <c:v>42375</c:v>
                </c:pt>
                <c:pt idx="81">
                  <c:v>42376</c:v>
                </c:pt>
                <c:pt idx="82">
                  <c:v>42377</c:v>
                </c:pt>
                <c:pt idx="83">
                  <c:v>42380</c:v>
                </c:pt>
                <c:pt idx="84">
                  <c:v>42381</c:v>
                </c:pt>
                <c:pt idx="85">
                  <c:v>42382</c:v>
                </c:pt>
                <c:pt idx="86">
                  <c:v>42383</c:v>
                </c:pt>
                <c:pt idx="87">
                  <c:v>42384</c:v>
                </c:pt>
                <c:pt idx="88">
                  <c:v>42387</c:v>
                </c:pt>
                <c:pt idx="89">
                  <c:v>42388</c:v>
                </c:pt>
                <c:pt idx="90">
                  <c:v>42389</c:v>
                </c:pt>
                <c:pt idx="91">
                  <c:v>42390</c:v>
                </c:pt>
                <c:pt idx="92">
                  <c:v>42391</c:v>
                </c:pt>
                <c:pt idx="93">
                  <c:v>42394</c:v>
                </c:pt>
                <c:pt idx="94">
                  <c:v>42395</c:v>
                </c:pt>
                <c:pt idx="95">
                  <c:v>42396</c:v>
                </c:pt>
                <c:pt idx="96">
                  <c:v>42397</c:v>
                </c:pt>
                <c:pt idx="97">
                  <c:v>42398</c:v>
                </c:pt>
                <c:pt idx="98">
                  <c:v>42401</c:v>
                </c:pt>
                <c:pt idx="99">
                  <c:v>42402</c:v>
                </c:pt>
                <c:pt idx="100">
                  <c:v>42403</c:v>
                </c:pt>
                <c:pt idx="101">
                  <c:v>42404</c:v>
                </c:pt>
                <c:pt idx="102">
                  <c:v>42405</c:v>
                </c:pt>
                <c:pt idx="103">
                  <c:v>42408</c:v>
                </c:pt>
                <c:pt idx="104">
                  <c:v>42409</c:v>
                </c:pt>
                <c:pt idx="105">
                  <c:v>42410</c:v>
                </c:pt>
                <c:pt idx="106">
                  <c:v>42411</c:v>
                </c:pt>
                <c:pt idx="107">
                  <c:v>42412</c:v>
                </c:pt>
                <c:pt idx="108">
                  <c:v>42415</c:v>
                </c:pt>
                <c:pt idx="109">
                  <c:v>42416</c:v>
                </c:pt>
                <c:pt idx="110">
                  <c:v>42417</c:v>
                </c:pt>
                <c:pt idx="111">
                  <c:v>42418</c:v>
                </c:pt>
                <c:pt idx="112">
                  <c:v>42419</c:v>
                </c:pt>
                <c:pt idx="113">
                  <c:v>42422</c:v>
                </c:pt>
                <c:pt idx="114">
                  <c:v>42423</c:v>
                </c:pt>
                <c:pt idx="115">
                  <c:v>42424</c:v>
                </c:pt>
                <c:pt idx="116">
                  <c:v>42425</c:v>
                </c:pt>
                <c:pt idx="117">
                  <c:v>42426</c:v>
                </c:pt>
                <c:pt idx="118">
                  <c:v>42429</c:v>
                </c:pt>
                <c:pt idx="119">
                  <c:v>42430</c:v>
                </c:pt>
                <c:pt idx="120">
                  <c:v>42431</c:v>
                </c:pt>
                <c:pt idx="121">
                  <c:v>42432</c:v>
                </c:pt>
                <c:pt idx="122">
                  <c:v>42433</c:v>
                </c:pt>
                <c:pt idx="123">
                  <c:v>42436</c:v>
                </c:pt>
                <c:pt idx="124">
                  <c:v>42437</c:v>
                </c:pt>
                <c:pt idx="125">
                  <c:v>42438</c:v>
                </c:pt>
                <c:pt idx="126">
                  <c:v>42439</c:v>
                </c:pt>
                <c:pt idx="127">
                  <c:v>42440</c:v>
                </c:pt>
                <c:pt idx="128">
                  <c:v>42443</c:v>
                </c:pt>
                <c:pt idx="129">
                  <c:v>42444</c:v>
                </c:pt>
                <c:pt idx="130">
                  <c:v>42445</c:v>
                </c:pt>
                <c:pt idx="131">
                  <c:v>42446</c:v>
                </c:pt>
                <c:pt idx="132">
                  <c:v>42447</c:v>
                </c:pt>
                <c:pt idx="133">
                  <c:v>42450</c:v>
                </c:pt>
                <c:pt idx="134">
                  <c:v>42451</c:v>
                </c:pt>
                <c:pt idx="135">
                  <c:v>42452</c:v>
                </c:pt>
                <c:pt idx="136">
                  <c:v>42453</c:v>
                </c:pt>
                <c:pt idx="137">
                  <c:v>42458</c:v>
                </c:pt>
                <c:pt idx="138">
                  <c:v>42459</c:v>
                </c:pt>
                <c:pt idx="139">
                  <c:v>42460</c:v>
                </c:pt>
                <c:pt idx="140">
                  <c:v>42461</c:v>
                </c:pt>
                <c:pt idx="141">
                  <c:v>42464</c:v>
                </c:pt>
                <c:pt idx="142">
                  <c:v>42465</c:v>
                </c:pt>
                <c:pt idx="143">
                  <c:v>42466</c:v>
                </c:pt>
                <c:pt idx="144">
                  <c:v>42467</c:v>
                </c:pt>
                <c:pt idx="145">
                  <c:v>42468</c:v>
                </c:pt>
                <c:pt idx="146">
                  <c:v>42471</c:v>
                </c:pt>
                <c:pt idx="147">
                  <c:v>42472</c:v>
                </c:pt>
                <c:pt idx="148">
                  <c:v>42473</c:v>
                </c:pt>
                <c:pt idx="149">
                  <c:v>42474</c:v>
                </c:pt>
                <c:pt idx="150">
                  <c:v>42475</c:v>
                </c:pt>
                <c:pt idx="151">
                  <c:v>42478</c:v>
                </c:pt>
                <c:pt idx="152">
                  <c:v>42479</c:v>
                </c:pt>
                <c:pt idx="153">
                  <c:v>42480</c:v>
                </c:pt>
                <c:pt idx="154">
                  <c:v>42481</c:v>
                </c:pt>
                <c:pt idx="155">
                  <c:v>42482</c:v>
                </c:pt>
                <c:pt idx="156">
                  <c:v>42485</c:v>
                </c:pt>
                <c:pt idx="157">
                  <c:v>42486</c:v>
                </c:pt>
                <c:pt idx="158">
                  <c:v>42487</c:v>
                </c:pt>
                <c:pt idx="159">
                  <c:v>42488</c:v>
                </c:pt>
                <c:pt idx="160">
                  <c:v>42489</c:v>
                </c:pt>
                <c:pt idx="161">
                  <c:v>42493</c:v>
                </c:pt>
                <c:pt idx="162">
                  <c:v>42494</c:v>
                </c:pt>
                <c:pt idx="163">
                  <c:v>42495</c:v>
                </c:pt>
                <c:pt idx="164">
                  <c:v>42496</c:v>
                </c:pt>
                <c:pt idx="165">
                  <c:v>42499</c:v>
                </c:pt>
                <c:pt idx="166">
                  <c:v>42500</c:v>
                </c:pt>
                <c:pt idx="167">
                  <c:v>42501</c:v>
                </c:pt>
                <c:pt idx="168">
                  <c:v>42502</c:v>
                </c:pt>
                <c:pt idx="169">
                  <c:v>42503</c:v>
                </c:pt>
                <c:pt idx="170">
                  <c:v>42506</c:v>
                </c:pt>
                <c:pt idx="171">
                  <c:v>42507</c:v>
                </c:pt>
                <c:pt idx="172">
                  <c:v>42508</c:v>
                </c:pt>
                <c:pt idx="173">
                  <c:v>42509</c:v>
                </c:pt>
                <c:pt idx="174">
                  <c:v>42510</c:v>
                </c:pt>
                <c:pt idx="175">
                  <c:v>42513</c:v>
                </c:pt>
                <c:pt idx="176">
                  <c:v>42514</c:v>
                </c:pt>
                <c:pt idx="177">
                  <c:v>42515</c:v>
                </c:pt>
                <c:pt idx="178">
                  <c:v>42516</c:v>
                </c:pt>
                <c:pt idx="179">
                  <c:v>42517</c:v>
                </c:pt>
                <c:pt idx="180">
                  <c:v>42521</c:v>
                </c:pt>
                <c:pt idx="181">
                  <c:v>42522</c:v>
                </c:pt>
                <c:pt idx="182">
                  <c:v>42523</c:v>
                </c:pt>
                <c:pt idx="183">
                  <c:v>42524</c:v>
                </c:pt>
                <c:pt idx="184">
                  <c:v>42527</c:v>
                </c:pt>
                <c:pt idx="185">
                  <c:v>42528</c:v>
                </c:pt>
                <c:pt idx="186">
                  <c:v>42529</c:v>
                </c:pt>
                <c:pt idx="187">
                  <c:v>42530</c:v>
                </c:pt>
                <c:pt idx="188">
                  <c:v>42531</c:v>
                </c:pt>
                <c:pt idx="189">
                  <c:v>42534</c:v>
                </c:pt>
                <c:pt idx="190">
                  <c:v>42535</c:v>
                </c:pt>
                <c:pt idx="191">
                  <c:v>42536</c:v>
                </c:pt>
                <c:pt idx="192">
                  <c:v>42537</c:v>
                </c:pt>
                <c:pt idx="193">
                  <c:v>42538</c:v>
                </c:pt>
                <c:pt idx="194">
                  <c:v>42541</c:v>
                </c:pt>
                <c:pt idx="195">
                  <c:v>42542</c:v>
                </c:pt>
                <c:pt idx="196">
                  <c:v>42543</c:v>
                </c:pt>
                <c:pt idx="197">
                  <c:v>42544</c:v>
                </c:pt>
                <c:pt idx="198">
                  <c:v>42545</c:v>
                </c:pt>
                <c:pt idx="199">
                  <c:v>42548</c:v>
                </c:pt>
                <c:pt idx="200">
                  <c:v>42549</c:v>
                </c:pt>
                <c:pt idx="201">
                  <c:v>42550</c:v>
                </c:pt>
                <c:pt idx="202">
                  <c:v>42551</c:v>
                </c:pt>
                <c:pt idx="203">
                  <c:v>42552</c:v>
                </c:pt>
                <c:pt idx="204">
                  <c:v>42555</c:v>
                </c:pt>
                <c:pt idx="205">
                  <c:v>42556</c:v>
                </c:pt>
                <c:pt idx="206">
                  <c:v>42557</c:v>
                </c:pt>
                <c:pt idx="207">
                  <c:v>42558</c:v>
                </c:pt>
                <c:pt idx="208">
                  <c:v>42559</c:v>
                </c:pt>
                <c:pt idx="209">
                  <c:v>42562</c:v>
                </c:pt>
                <c:pt idx="210">
                  <c:v>42563</c:v>
                </c:pt>
                <c:pt idx="211">
                  <c:v>42564</c:v>
                </c:pt>
                <c:pt idx="212">
                  <c:v>42565</c:v>
                </c:pt>
                <c:pt idx="213">
                  <c:v>42566</c:v>
                </c:pt>
                <c:pt idx="214">
                  <c:v>42569</c:v>
                </c:pt>
                <c:pt idx="215">
                  <c:v>42570</c:v>
                </c:pt>
                <c:pt idx="216">
                  <c:v>42571</c:v>
                </c:pt>
                <c:pt idx="217">
                  <c:v>42572</c:v>
                </c:pt>
                <c:pt idx="218">
                  <c:v>42573</c:v>
                </c:pt>
                <c:pt idx="219">
                  <c:v>42576</c:v>
                </c:pt>
                <c:pt idx="220">
                  <c:v>42577</c:v>
                </c:pt>
                <c:pt idx="221">
                  <c:v>42578</c:v>
                </c:pt>
                <c:pt idx="222">
                  <c:v>42579</c:v>
                </c:pt>
                <c:pt idx="223">
                  <c:v>42580</c:v>
                </c:pt>
                <c:pt idx="224">
                  <c:v>42583</c:v>
                </c:pt>
                <c:pt idx="225">
                  <c:v>42584</c:v>
                </c:pt>
                <c:pt idx="226">
                  <c:v>42585</c:v>
                </c:pt>
                <c:pt idx="227">
                  <c:v>42586</c:v>
                </c:pt>
                <c:pt idx="228">
                  <c:v>42587</c:v>
                </c:pt>
                <c:pt idx="229">
                  <c:v>42590</c:v>
                </c:pt>
                <c:pt idx="230">
                  <c:v>42591</c:v>
                </c:pt>
                <c:pt idx="231">
                  <c:v>42592</c:v>
                </c:pt>
                <c:pt idx="232">
                  <c:v>42593</c:v>
                </c:pt>
                <c:pt idx="233">
                  <c:v>42594</c:v>
                </c:pt>
                <c:pt idx="234">
                  <c:v>42597</c:v>
                </c:pt>
                <c:pt idx="235">
                  <c:v>42598</c:v>
                </c:pt>
                <c:pt idx="236">
                  <c:v>42599</c:v>
                </c:pt>
                <c:pt idx="237">
                  <c:v>42600</c:v>
                </c:pt>
                <c:pt idx="238">
                  <c:v>42601</c:v>
                </c:pt>
                <c:pt idx="239">
                  <c:v>42604</c:v>
                </c:pt>
                <c:pt idx="240">
                  <c:v>42605</c:v>
                </c:pt>
                <c:pt idx="241">
                  <c:v>42606</c:v>
                </c:pt>
                <c:pt idx="242">
                  <c:v>42607</c:v>
                </c:pt>
                <c:pt idx="243">
                  <c:v>42608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42625</c:v>
                </c:pt>
                <c:pt idx="254">
                  <c:v>42626</c:v>
                </c:pt>
                <c:pt idx="255">
                  <c:v>42627</c:v>
                </c:pt>
                <c:pt idx="256">
                  <c:v>42628</c:v>
                </c:pt>
                <c:pt idx="257">
                  <c:v>42629</c:v>
                </c:pt>
                <c:pt idx="258">
                  <c:v>42632</c:v>
                </c:pt>
                <c:pt idx="259">
                  <c:v>42633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4.6654999999999353E-3</c:v>
                </c:pt>
                <c:pt idx="1">
                  <c:v>4.6208351713618928E-3</c:v>
                </c:pt>
                <c:pt idx="2">
                  <c:v>4.605976881814188E-3</c:v>
                </c:pt>
                <c:pt idx="3">
                  <c:v>4.5911442951221768E-3</c:v>
                </c:pt>
                <c:pt idx="4">
                  <c:v>4.5763438369997829E-3</c:v>
                </c:pt>
                <c:pt idx="5">
                  <c:v>4.5615819331609291E-3</c:v>
                </c:pt>
                <c:pt idx="6">
                  <c:v>4.5175918044848455E-3</c:v>
                </c:pt>
                <c:pt idx="7">
                  <c:v>4.503048374919388E-3</c:v>
                </c:pt>
                <c:pt idx="8">
                  <c:v>4.4885756282070886E-3</c:v>
                </c:pt>
                <c:pt idx="9">
                  <c:v>4.4741799900618693E-3</c:v>
                </c:pt>
                <c:pt idx="10">
                  <c:v>4.4598678861976554E-3</c:v>
                </c:pt>
                <c:pt idx="11">
                  <c:v>4.4174970374302736E-3</c:v>
                </c:pt>
                <c:pt idx="12">
                  <c:v>4.4035833278293105E-3</c:v>
                </c:pt>
                <c:pt idx="13">
                  <c:v>4.3897852810789702E-3</c:v>
                </c:pt>
                <c:pt idx="14">
                  <c:v>4.3761093228931736E-3</c:v>
                </c:pt>
                <c:pt idx="15">
                  <c:v>4.3625618789858468E-3</c:v>
                </c:pt>
                <c:pt idx="16">
                  <c:v>4.3227548900739085E-3</c:v>
                </c:pt>
                <c:pt idx="17">
                  <c:v>4.3097857604196882E-3</c:v>
                </c:pt>
                <c:pt idx="18">
                  <c:v>4.2969772736135541E-3</c:v>
                </c:pt>
                <c:pt idx="19">
                  <c:v>4.2843358553694283E-3</c:v>
                </c:pt>
                <c:pt idx="20">
                  <c:v>4.2718679314012352E-3</c:v>
                </c:pt>
                <c:pt idx="21">
                  <c:v>4.235569382291483E-3</c:v>
                </c:pt>
                <c:pt idx="22">
                  <c:v>4.2238552927750406E-3</c:v>
                </c:pt>
                <c:pt idx="23">
                  <c:v>4.2123204273568715E-3</c:v>
                </c:pt>
                <c:pt idx="24">
                  <c:v>4.2009448130036252E-3</c:v>
                </c:pt>
                <c:pt idx="25">
                  <c:v>4.1897084766819486E-3</c:v>
                </c:pt>
                <c:pt idx="26">
                  <c:v>4.1566354055728189E-3</c:v>
                </c:pt>
                <c:pt idx="27">
                  <c:v>4.1457564510439023E-3</c:v>
                </c:pt>
                <c:pt idx="28">
                  <c:v>4.1349169093797952E-3</c:v>
                </c:pt>
                <c:pt idx="29">
                  <c:v>4.124096807547147E-3</c:v>
                </c:pt>
                <c:pt idx="30">
                  <c:v>4.1132761725126039E-3</c:v>
                </c:pt>
                <c:pt idx="31">
                  <c:v>4.0806113378640914E-3</c:v>
                </c:pt>
                <c:pt idx="32">
                  <c:v>4.0695888396884532E-3</c:v>
                </c:pt>
                <c:pt idx="33">
                  <c:v>4.0584659431441598E-3</c:v>
                </c:pt>
                <c:pt idx="34">
                  <c:v>4.0472226751978608E-3</c:v>
                </c:pt>
                <c:pt idx="35">
                  <c:v>4.0358390628162039E-3</c:v>
                </c:pt>
                <c:pt idx="36">
                  <c:v>4.0006464287255655E-3</c:v>
                </c:pt>
                <c:pt idx="37">
                  <c:v>3.9885017082689567E-3</c:v>
                </c:pt>
                <c:pt idx="38">
                  <c:v>3.9761167782102298E-3</c:v>
                </c:pt>
                <c:pt idx="39">
                  <c:v>3.9634716655160326E-3</c:v>
                </c:pt>
                <c:pt idx="40">
                  <c:v>3.9505463971530137E-3</c:v>
                </c:pt>
                <c:pt idx="41">
                  <c:v>3.909889927717505E-3</c:v>
                </c:pt>
                <c:pt idx="42">
                  <c:v>3.8956443063456786E-3</c:v>
                </c:pt>
                <c:pt idx="43">
                  <c:v>3.8810186641382695E-3</c:v>
                </c:pt>
                <c:pt idx="44">
                  <c:v>3.866003966721006E-3</c:v>
                </c:pt>
                <c:pt idx="45">
                  <c:v>3.8506349343559333E-3</c:v>
                </c:pt>
                <c:pt idx="46">
                  <c:v>3.8028584167851035E-3</c:v>
                </c:pt>
                <c:pt idx="47">
                  <c:v>3.7865286338400386E-3</c:v>
                </c:pt>
                <c:pt idx="48">
                  <c:v>3.770072810552787E-3</c:v>
                </c:pt>
                <c:pt idx="49">
                  <c:v>3.7535366058444727E-3</c:v>
                </c:pt>
                <c:pt idx="50">
                  <c:v>3.7369656786362215E-3</c:v>
                </c:pt>
                <c:pt idx="51">
                  <c:v>3.6875011512230876E-3</c:v>
                </c:pt>
                <c:pt idx="52">
                  <c:v>3.6712479232263316E-3</c:v>
                </c:pt>
                <c:pt idx="53">
                  <c:v>3.6551882673352609E-3</c:v>
                </c:pt>
                <c:pt idx="54">
                  <c:v>3.6393678424709998E-3</c:v>
                </c:pt>
                <c:pt idx="55">
                  <c:v>3.6238323075546731E-3</c:v>
                </c:pt>
                <c:pt idx="56">
                  <c:v>3.5793916317045445E-3</c:v>
                </c:pt>
                <c:pt idx="57">
                  <c:v>3.5654522457912005E-3</c:v>
                </c:pt>
                <c:pt idx="58">
                  <c:v>3.5520260444314141E-3</c:v>
                </c:pt>
                <c:pt idx="59">
                  <c:v>3.5391586865463091E-3</c:v>
                </c:pt>
                <c:pt idx="60">
                  <c:v>3.52689583105701E-3</c:v>
                </c:pt>
                <c:pt idx="61">
                  <c:v>3.4941908681751965E-3</c:v>
                </c:pt>
                <c:pt idx="62">
                  <c:v>3.484802611480368E-3</c:v>
                </c:pt>
                <c:pt idx="63">
                  <c:v>3.4762471517869684E-3</c:v>
                </c:pt>
                <c:pt idx="64">
                  <c:v>3.4685701480161226E-3</c:v>
                </c:pt>
                <c:pt idx="65">
                  <c:v>3.461817259088955E-3</c:v>
                </c:pt>
                <c:pt idx="66">
                  <c:v>3.4471740671438186E-3</c:v>
                </c:pt>
                <c:pt idx="67">
                  <c:v>3.4440455332038294E-3</c:v>
                </c:pt>
                <c:pt idx="68">
                  <c:v>3.4417264723247431E-3</c:v>
                </c:pt>
                <c:pt idx="69">
                  <c:v>3.4401768093305857E-3</c:v>
                </c:pt>
                <c:pt idx="70">
                  <c:v>3.4393564690453817E-3</c:v>
                </c:pt>
                <c:pt idx="71">
                  <c:v>3.4408706326837435E-3</c:v>
                </c:pt>
                <c:pt idx="72">
                  <c:v>3.4425668314746055E-3</c:v>
                </c:pt>
                <c:pt idx="73">
                  <c:v>3.4447919770945472E-3</c:v>
                </c:pt>
                <c:pt idx="74">
                  <c:v>3.4475059943675935E-3</c:v>
                </c:pt>
                <c:pt idx="75">
                  <c:v>3.4670065243702758E-3</c:v>
                </c:pt>
                <c:pt idx="76">
                  <c:v>3.4718121928664783E-3</c:v>
                </c:pt>
                <c:pt idx="77">
                  <c:v>3.4768262067839616E-3</c:v>
                </c:pt>
                <c:pt idx="78">
                  <c:v>3.4981642131472058E-3</c:v>
                </c:pt>
                <c:pt idx="79">
                  <c:v>3.5036188265314709E-3</c:v>
                </c:pt>
                <c:pt idx="80">
                  <c:v>3.5090413342811671E-3</c:v>
                </c:pt>
                <c:pt idx="81">
                  <c:v>3.5143916612203206E-3</c:v>
                </c:pt>
                <c:pt idx="82">
                  <c:v>3.5196297321729562E-3</c:v>
                </c:pt>
                <c:pt idx="83">
                  <c:v>3.5342696573520066E-3</c:v>
                </c:pt>
                <c:pt idx="84">
                  <c:v>3.5386665148754212E-3</c:v>
                </c:pt>
                <c:pt idx="85">
                  <c:v>3.5428021141920367E-3</c:v>
                </c:pt>
                <c:pt idx="86">
                  <c:v>3.5466877537854722E-3</c:v>
                </c:pt>
                <c:pt idx="87">
                  <c:v>3.5503347321393457E-3</c:v>
                </c:pt>
                <c:pt idx="88">
                  <c:v>3.5599566845997822E-3</c:v>
                </c:pt>
                <c:pt idx="89">
                  <c:v>3.5627620028315945E-3</c:v>
                </c:pt>
                <c:pt idx="90">
                  <c:v>3.5653851522419381E-3</c:v>
                </c:pt>
                <c:pt idx="91">
                  <c:v>3.5678374313144307E-3</c:v>
                </c:pt>
                <c:pt idx="92">
                  <c:v>3.5701301385326913E-3</c:v>
                </c:pt>
                <c:pt idx="93">
                  <c:v>3.5761638138982672E-3</c:v>
                </c:pt>
                <c:pt idx="94">
                  <c:v>3.5779312185357853E-3</c:v>
                </c:pt>
                <c:pt idx="95">
                  <c:v>3.5795955437371639E-3</c:v>
                </c:pt>
                <c:pt idx="96">
                  <c:v>3.5811680879860217E-3</c:v>
                </c:pt>
                <c:pt idx="97">
                  <c:v>3.5826601497659775E-3</c:v>
                </c:pt>
                <c:pt idx="98">
                  <c:v>3.5867664251286154E-3</c:v>
                </c:pt>
                <c:pt idx="99">
                  <c:v>3.588049541869147E-3</c:v>
                </c:pt>
                <c:pt idx="100">
                  <c:v>3.5893086685588691E-3</c:v>
                </c:pt>
                <c:pt idx="101">
                  <c:v>3.5905551036813999E-3</c:v>
                </c:pt>
                <c:pt idx="102">
                  <c:v>3.5918001457203577E-3</c:v>
                </c:pt>
                <c:pt idx="103">
                  <c:v>3.595639898171982E-3</c:v>
                </c:pt>
                <c:pt idx="104">
                  <c:v>3.5969923527128349E-3</c:v>
                </c:pt>
                <c:pt idx="105">
                  <c:v>3.5983999065882077E-3</c:v>
                </c:pt>
                <c:pt idx="106">
                  <c:v>3.5998738582817191E-3</c:v>
                </c:pt>
                <c:pt idx="107">
                  <c:v>3.6014230354630252E-3</c:v>
                </c:pt>
                <c:pt idx="108">
                  <c:v>3.6065014808159255E-3</c:v>
                </c:pt>
                <c:pt idx="109">
                  <c:v>3.6083261792026998E-3</c:v>
                </c:pt>
                <c:pt idx="110">
                  <c:v>3.6102109418904506E-3</c:v>
                </c:pt>
                <c:pt idx="111">
                  <c:v>3.6121522424790225E-3</c:v>
                </c:pt>
                <c:pt idx="112">
                  <c:v>3.6141465545682593E-3</c:v>
                </c:pt>
                <c:pt idx="113">
                  <c:v>3.6204122958383989E-3</c:v>
                </c:pt>
                <c:pt idx="114">
                  <c:v>3.6225833899287347E-3</c:v>
                </c:pt>
                <c:pt idx="115">
                  <c:v>3.6247898635189558E-3</c:v>
                </c:pt>
                <c:pt idx="116">
                  <c:v>3.6270281902089051E-3</c:v>
                </c:pt>
                <c:pt idx="117">
                  <c:v>3.6292948435984276E-3</c:v>
                </c:pt>
                <c:pt idx="118">
                  <c:v>3.6362294999628701E-3</c:v>
                </c:pt>
                <c:pt idx="119">
                  <c:v>3.6385741961491233E-3</c:v>
                </c:pt>
                <c:pt idx="120">
                  <c:v>3.6409295870341685E-3</c:v>
                </c:pt>
                <c:pt idx="121">
                  <c:v>3.6432921462178506E-3</c:v>
                </c:pt>
                <c:pt idx="122">
                  <c:v>3.6456583473000129E-3</c:v>
                </c:pt>
                <c:pt idx="123">
                  <c:v>3.6527435379358235E-3</c:v>
                </c:pt>
                <c:pt idx="124">
                  <c:v>3.6550890426103478E-3</c:v>
                </c:pt>
                <c:pt idx="125">
                  <c:v>3.6574205571825724E-3</c:v>
                </c:pt>
                <c:pt idx="126">
                  <c:v>3.6597345552523419E-3</c:v>
                </c:pt>
                <c:pt idx="127">
                  <c:v>3.6620275104194992E-3</c:v>
                </c:pt>
                <c:pt idx="128">
                  <c:v>3.6687619454287288E-3</c:v>
                </c:pt>
                <c:pt idx="129">
                  <c:v>3.670958885881084E-3</c:v>
                </c:pt>
                <c:pt idx="130">
                  <c:v>3.6731323433633694E-3</c:v>
                </c:pt>
                <c:pt idx="131">
                  <c:v>3.6752825894587589E-3</c:v>
                </c:pt>
                <c:pt idx="132">
                  <c:v>3.6774098957504278E-3</c:v>
                </c:pt>
                <c:pt idx="133">
                  <c:v>3.6836568916348532E-3</c:v>
                </c:pt>
                <c:pt idx="134">
                  <c:v>3.6856951545433825E-3</c:v>
                </c:pt>
                <c:pt idx="135">
                  <c:v>3.687711835564063E-3</c:v>
                </c:pt>
                <c:pt idx="136">
                  <c:v>3.6897072062800694E-3</c:v>
                </c:pt>
                <c:pt idx="137">
                  <c:v>3.6993739107010915E-3</c:v>
                </c:pt>
                <c:pt idx="138">
                  <c:v>3.7012471228357151E-3</c:v>
                </c:pt>
                <c:pt idx="139">
                  <c:v>3.7031009257478859E-3</c:v>
                </c:pt>
                <c:pt idx="140">
                  <c:v>3.7049355910207774E-3</c:v>
                </c:pt>
                <c:pt idx="141">
                  <c:v>3.7103274768355249E-3</c:v>
                </c:pt>
                <c:pt idx="142">
                  <c:v>3.7120883073830462E-3</c:v>
                </c:pt>
                <c:pt idx="143">
                  <c:v>3.7138313582071609E-3</c:v>
                </c:pt>
                <c:pt idx="144">
                  <c:v>3.7155569008910433E-3</c:v>
                </c:pt>
                <c:pt idx="145">
                  <c:v>3.7172652070178685E-3</c:v>
                </c:pt>
                <c:pt idx="146">
                  <c:v>3.7222894218877419E-3</c:v>
                </c:pt>
                <c:pt idx="147">
                  <c:v>3.7239314976180811E-3</c:v>
                </c:pt>
                <c:pt idx="148">
                  <c:v>3.7255576947072344E-3</c:v>
                </c:pt>
                <c:pt idx="149">
                  <c:v>3.7271682847383773E-3</c:v>
                </c:pt>
                <c:pt idx="150">
                  <c:v>3.7287635392946831E-3</c:v>
                </c:pt>
                <c:pt idx="151">
                  <c:v>3.7334600059463268E-3</c:v>
                </c:pt>
                <c:pt idx="152">
                  <c:v>3.7349966344350314E-3</c:v>
                </c:pt>
                <c:pt idx="153">
                  <c:v>3.7365192853647715E-3</c:v>
                </c:pt>
                <c:pt idx="154">
                  <c:v>3.738028230318722E-3</c:v>
                </c:pt>
                <c:pt idx="155">
                  <c:v>3.7395237408800568E-3</c:v>
                </c:pt>
                <c:pt idx="156">
                  <c:v>3.7439323820401141E-3</c:v>
                </c:pt>
                <c:pt idx="157">
                  <c:v>3.7453768708627321E-3</c:v>
                </c:pt>
                <c:pt idx="158">
                  <c:v>3.746809283208607E-3</c:v>
                </c:pt>
                <c:pt idx="159">
                  <c:v>3.7482298906609127E-3</c:v>
                </c:pt>
                <c:pt idx="160">
                  <c:v>3.7496389648028249E-3</c:v>
                </c:pt>
                <c:pt idx="161">
                  <c:v>3.7551653599300185E-3</c:v>
                </c:pt>
                <c:pt idx="162">
                  <c:v>3.7565208412675753E-3</c:v>
                </c:pt>
                <c:pt idx="163">
                  <c:v>3.7578664187937851E-3</c:v>
                </c:pt>
                <c:pt idx="164">
                  <c:v>3.7592023640918215E-3</c:v>
                </c:pt>
                <c:pt idx="165">
                  <c:v>3.7631551224486365E-3</c:v>
                </c:pt>
                <c:pt idx="166">
                  <c:v>3.764455254665725E-3</c:v>
                </c:pt>
                <c:pt idx="167">
                  <c:v>3.7657471125705122E-3</c:v>
                </c:pt>
                <c:pt idx="168">
                  <c:v>3.7670309677461733E-3</c:v>
                </c:pt>
                <c:pt idx="169">
                  <c:v>3.7683070917758823E-3</c:v>
                </c:pt>
                <c:pt idx="170">
                  <c:v>3.7720917928210414E-3</c:v>
                </c:pt>
                <c:pt idx="171">
                  <c:v>3.773339708098687E-3</c:v>
                </c:pt>
                <c:pt idx="172">
                  <c:v>3.7745812501462526E-3</c:v>
                </c:pt>
                <c:pt idx="173">
                  <c:v>3.7758166905469126E-3</c:v>
                </c:pt>
                <c:pt idx="174">
                  <c:v>3.7770463008838422E-3</c:v>
                </c:pt>
                <c:pt idx="175">
                  <c:v>3.7807028673439891E-3</c:v>
                </c:pt>
                <c:pt idx="176">
                  <c:v>3.7819118732577393E-3</c:v>
                </c:pt>
                <c:pt idx="177">
                  <c:v>3.7831164070236309E-3</c:v>
                </c:pt>
                <c:pt idx="178">
                  <c:v>3.7843167402248383E-3</c:v>
                </c:pt>
                <c:pt idx="179">
                  <c:v>3.7855131444445357E-3</c:v>
                </c:pt>
                <c:pt idx="180">
                  <c:v>3.7902649031717173E-3</c:v>
                </c:pt>
                <c:pt idx="181">
                  <c:v>3.7914457362314825E-3</c:v>
                </c:pt>
                <c:pt idx="182">
                  <c:v>3.7926242698087848E-3</c:v>
                </c:pt>
                <c:pt idx="183">
                  <c:v>3.7938007754867984E-3</c:v>
                </c:pt>
                <c:pt idx="184">
                  <c:v>3.7973208409568522E-3</c:v>
                </c:pt>
                <c:pt idx="185">
                  <c:v>3.7984919508694554E-3</c:v>
                </c:pt>
                <c:pt idx="186">
                  <c:v>3.7996623907986427E-3</c:v>
                </c:pt>
                <c:pt idx="187">
                  <c:v>3.8008324323275879E-3</c:v>
                </c:pt>
                <c:pt idx="188">
                  <c:v>3.8020023470394654E-3</c:v>
                </c:pt>
                <c:pt idx="189">
                  <c:v>3.8055140461044374E-3</c:v>
                </c:pt>
                <c:pt idx="190">
                  <c:v>3.8066861193624883E-3</c:v>
                </c:pt>
                <c:pt idx="191">
                  <c:v>3.8078591236155382E-3</c:v>
                </c:pt>
                <c:pt idx="192">
                  <c:v>3.8090330303429559E-3</c:v>
                </c:pt>
                <c:pt idx="193">
                  <c:v>3.8102078110241093E-3</c:v>
                </c:pt>
                <c:pt idx="194">
                  <c:v>3.8137371115836752E-3</c:v>
                </c:pt>
                <c:pt idx="195">
                  <c:v>3.8149151028734609E-3</c:v>
                </c:pt>
                <c:pt idx="196">
                  <c:v>3.8160938255138257E-3</c:v>
                </c:pt>
                <c:pt idx="197">
                  <c:v>3.8172732509841392E-3</c:v>
                </c:pt>
                <c:pt idx="198">
                  <c:v>3.8184533507637699E-3</c:v>
                </c:pt>
                <c:pt idx="199">
                  <c:v>3.8219974107522496E-3</c:v>
                </c:pt>
                <c:pt idx="200">
                  <c:v>3.8231799225628351E-3</c:v>
                </c:pt>
                <c:pt idx="201">
                  <c:v>3.8243629660795805E-3</c:v>
                </c:pt>
                <c:pt idx="202">
                  <c:v>3.8255465127818547E-3</c:v>
                </c:pt>
                <c:pt idx="203">
                  <c:v>3.8267305341490266E-3</c:v>
                </c:pt>
                <c:pt idx="204">
                  <c:v>3.8302851610336158E-3</c:v>
                </c:pt>
                <c:pt idx="205">
                  <c:v>3.8314707958540654E-3</c:v>
                </c:pt>
                <c:pt idx="206">
                  <c:v>3.8326567627362555E-3</c:v>
                </c:pt>
                <c:pt idx="207">
                  <c:v>3.8338430331595558E-3</c:v>
                </c:pt>
                <c:pt idx="208">
                  <c:v>3.8350295786033343E-3</c:v>
                </c:pt>
                <c:pt idx="209">
                  <c:v>3.8385905798512272E-3</c:v>
                </c:pt>
                <c:pt idx="210">
                  <c:v>3.8397779401706058E-3</c:v>
                </c:pt>
                <c:pt idx="211">
                  <c:v>3.8409654329073064E-3</c:v>
                </c:pt>
                <c:pt idx="212">
                  <c:v>3.8421530295406976E-3</c:v>
                </c:pt>
                <c:pt idx="213">
                  <c:v>3.8433407015501476E-3</c:v>
                </c:pt>
                <c:pt idx="214">
                  <c:v>3.8469038846285384E-3</c:v>
                </c:pt>
                <c:pt idx="215">
                  <c:v>3.8480915729359115E-3</c:v>
                </c:pt>
                <c:pt idx="216">
                  <c:v>3.849279194016187E-3</c:v>
                </c:pt>
                <c:pt idx="217">
                  <c:v>3.8504667193487337E-3</c:v>
                </c:pt>
                <c:pt idx="218">
                  <c:v>3.85165412041292E-3</c:v>
                </c:pt>
                <c:pt idx="219">
                  <c:v>3.8552152927890044E-3</c:v>
                </c:pt>
                <c:pt idx="220">
                  <c:v>3.8564019115734363E-3</c:v>
                </c:pt>
                <c:pt idx="221">
                  <c:v>3.8575882634863516E-3</c:v>
                </c:pt>
                <c:pt idx="222">
                  <c:v>3.8587743200071186E-3</c:v>
                </c:pt>
                <c:pt idx="223">
                  <c:v>3.8599600526151062E-3</c:v>
                </c:pt>
                <c:pt idx="224">
                  <c:v>3.8635150217560784E-3</c:v>
                </c:pt>
                <c:pt idx="225">
                  <c:v>3.8646991735066345E-3</c:v>
                </c:pt>
                <c:pt idx="226">
                  <c:v>3.8658828587412545E-3</c:v>
                </c:pt>
                <c:pt idx="227">
                  <c:v>3.8670660489393072E-3</c:v>
                </c:pt>
                <c:pt idx="228">
                  <c:v>3.868248715580161E-3</c:v>
                </c:pt>
                <c:pt idx="229">
                  <c:v>3.8717932889532156E-3</c:v>
                </c:pt>
                <c:pt idx="230">
                  <c:v>3.8729735761589609E-3</c:v>
                </c:pt>
                <c:pt idx="231">
                  <c:v>3.8741531972043505E-3</c:v>
                </c:pt>
                <c:pt idx="232">
                  <c:v>3.8753321235687533E-3</c:v>
                </c:pt>
                <c:pt idx="233">
                  <c:v>3.8765103267315382E-3</c:v>
                </c:pt>
                <c:pt idx="234">
                  <c:v>3.88004031180387E-3</c:v>
                </c:pt>
                <c:pt idx="235">
                  <c:v>3.8812153369538692E-3</c:v>
                </c:pt>
                <c:pt idx="236">
                  <c:v>3.8823894962990934E-3</c:v>
                </c:pt>
                <c:pt idx="237">
                  <c:v>3.8835627613189113E-3</c:v>
                </c:pt>
                <c:pt idx="238">
                  <c:v>3.8847351034926921E-3</c:v>
                </c:pt>
                <c:pt idx="239">
                  <c:v>3.8882463077314963E-3</c:v>
                </c:pt>
                <c:pt idx="240">
                  <c:v>3.889414673314814E-3</c:v>
                </c:pt>
                <c:pt idx="241">
                  <c:v>3.8905819734489375E-3</c:v>
                </c:pt>
                <c:pt idx="242">
                  <c:v>3.8917481796132357E-3</c:v>
                </c:pt>
                <c:pt idx="243">
                  <c:v>3.8929132632870775E-3</c:v>
                </c:pt>
                <c:pt idx="244">
                  <c:v>3.8975618026652497E-3</c:v>
                </c:pt>
                <c:pt idx="245">
                  <c:v>3.8987208460773376E-3</c:v>
                </c:pt>
                <c:pt idx="246">
                  <c:v>3.8998785958751811E-3</c:v>
                </c:pt>
                <c:pt idx="247">
                  <c:v>3.9010350235381482E-3</c:v>
                </c:pt>
                <c:pt idx="248">
                  <c:v>3.9044960885114806E-3</c:v>
                </c:pt>
                <c:pt idx="249">
                  <c:v>3.9056469424286308E-3</c:v>
                </c:pt>
                <c:pt idx="250">
                  <c:v>3.9067963316077479E-3</c:v>
                </c:pt>
                <c:pt idx="251">
                  <c:v>3.9079442275282011E-3</c:v>
                </c:pt>
                <c:pt idx="252">
                  <c:v>3.9090906016693589E-3</c:v>
                </c:pt>
                <c:pt idx="253">
                  <c:v>3.9125203082107478E-3</c:v>
                </c:pt>
                <c:pt idx="254">
                  <c:v>3.913660302772402E-3</c:v>
                </c:pt>
                <c:pt idx="255">
                  <c:v>3.9147985894155465E-3</c:v>
                </c:pt>
                <c:pt idx="256">
                  <c:v>3.9159350960834925E-3</c:v>
                </c:pt>
                <c:pt idx="257">
                  <c:v>3.9170697507195521E-3</c:v>
                </c:pt>
                <c:pt idx="258">
                  <c:v>3.9204618818695228E-3</c:v>
                </c:pt>
                <c:pt idx="259">
                  <c:v>3.9215884078111479E-3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468992"/>
        <c:axId val="612009088"/>
      </c:scatterChart>
      <c:valAx>
        <c:axId val="6344689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2009088"/>
        <c:crosses val="autoZero"/>
        <c:crossBetween val="midCat"/>
      </c:valAx>
      <c:valAx>
        <c:axId val="6120090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44689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227</v>
          </cell>
        </row>
        <row r="8">
          <cell r="D8">
            <v>1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x9F</v>
          </cell>
        </row>
        <row r="8">
          <cell r="D8" t="str">
            <v>x10F</v>
          </cell>
        </row>
      </sheetData>
      <sheetData sheetId="5">
        <row r="7">
          <cell r="D7" t="str">
            <v>x15F</v>
          </cell>
        </row>
        <row r="8">
          <cell r="D8" t="str">
            <v>x16F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X5</v>
          </cell>
        </row>
        <row r="8">
          <cell r="D8" t="str">
            <v>Z5</v>
          </cell>
        </row>
      </sheetData>
      <sheetData sheetId="8">
        <row r="7">
          <cell r="D7" t="str">
            <v>X1S</v>
          </cell>
        </row>
        <row r="8">
          <cell r="D8" t="str">
            <v>X1S</v>
          </cell>
        </row>
      </sheetData>
      <sheetData sheetId="9">
        <row r="7">
          <cell r="D7" t="str">
            <v>3L</v>
          </cell>
        </row>
        <row r="8">
          <cell r="D8" t="str">
            <v>3L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1L</v>
          </cell>
        </row>
        <row r="8">
          <cell r="D8" t="str">
            <v>1L</v>
          </cell>
        </row>
      </sheetData>
      <sheetData sheetId="12">
        <row r="7">
          <cell r="D7" t="str">
            <v>3L</v>
          </cell>
        </row>
        <row r="8">
          <cell r="D8" t="str">
            <v>3L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8">
          <cell r="D8" t="str">
            <v>Fwd Curve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1.7.0 - MS VC++ (version unknown) - Multithreaded Dynamic Runtime library - Release Configuration - Sep  9 2015 10:27:38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175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176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181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42258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obj_001cf#0000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42180.64166666667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1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192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177</v>
      </c>
      <c r="D18" s="6" t="s">
        <v>143</v>
      </c>
      <c r="E18" s="3"/>
      <c r="G18" s="34"/>
      <c r="H18" s="4" t="s">
        <v>18</v>
      </c>
      <c r="I18" s="74">
        <v>42256.603275462963</v>
      </c>
      <c r="J18" s="38"/>
    </row>
    <row r="19" spans="2:10" x14ac:dyDescent="0.2">
      <c r="B19" s="1"/>
      <c r="C19" s="4" t="s">
        <v>178</v>
      </c>
      <c r="D19" s="6" t="s">
        <v>180</v>
      </c>
      <c r="E19" s="3"/>
      <c r="G19" s="34"/>
      <c r="H19" s="4" t="s">
        <v>19</v>
      </c>
      <c r="I19" s="74">
        <f>_xll.qlSettingsEvaluationDate(Trigger)</f>
        <v>42256</v>
      </c>
      <c r="J19" s="38"/>
    </row>
    <row r="20" spans="2:10" x14ac:dyDescent="0.2">
      <c r="B20" s="1"/>
      <c r="C20" s="4" t="s">
        <v>179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227</v>
      </c>
      <c r="J20" s="38"/>
    </row>
    <row r="21" spans="2:10" x14ac:dyDescent="0.2">
      <c r="B21" s="1"/>
      <c r="C21" s="4" t="s">
        <v>193</v>
      </c>
      <c r="D21" s="6" t="s">
        <v>195</v>
      </c>
      <c r="E21" s="3"/>
      <c r="G21" s="34"/>
      <c r="H21" s="4" t="s">
        <v>21</v>
      </c>
      <c r="I21" s="76">
        <f>[1]!LastFixingsTrigger</f>
        <v>1</v>
      </c>
      <c r="J21" s="38"/>
    </row>
    <row r="22" spans="2:10" x14ac:dyDescent="0.2">
      <c r="B22" s="1"/>
      <c r="C22" s="4" t="s">
        <v>194</v>
      </c>
      <c r="D22" s="168" t="str">
        <f>D21&amp;"("&amp;LiborCalendar&amp;","&amp;LocalCalendar&amp;")"</f>
        <v>JoinHolidays(UnitedKingdom::Exchange,UnitedStates::Settlement)</v>
      </c>
      <c r="E22" s="3" t="s">
        <v>196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obj_0023c#0042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1M'!M13:M21),"actual/365",,,,D33,D34,,Trigger)</f>
        <v>obj_0023b#0042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42258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42478</v>
      </c>
      <c r="D40" s="111">
        <f>_xll.qlYieldTSDiscount(D36,C40,,Trigger)</f>
        <v>0.99790124207216957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59" t="s">
        <v>91</v>
      </c>
      <c r="D2" s="359" t="s">
        <v>82</v>
      </c>
      <c r="E2" s="359" t="s">
        <v>83</v>
      </c>
      <c r="F2" s="359" t="s">
        <v>129</v>
      </c>
      <c r="G2" s="359" t="s">
        <v>133</v>
      </c>
      <c r="H2" s="359" t="s">
        <v>134</v>
      </c>
      <c r="I2" s="359" t="s">
        <v>98</v>
      </c>
      <c r="J2" s="360" t="s">
        <v>99</v>
      </c>
      <c r="K2" s="359" t="s">
        <v>100</v>
      </c>
      <c r="L2" s="359" t="s">
        <v>106</v>
      </c>
      <c r="S2" s="191" t="s">
        <v>96</v>
      </c>
      <c r="W2" s="442" t="s">
        <v>95</v>
      </c>
      <c r="X2" s="442"/>
      <c r="Y2" s="442"/>
      <c r="AB2" s="359" t="s">
        <v>82</v>
      </c>
      <c r="AC2" s="359" t="s">
        <v>125</v>
      </c>
      <c r="AD2" s="359" t="s">
        <v>34</v>
      </c>
      <c r="AE2" s="359" t="s">
        <v>89</v>
      </c>
      <c r="AF2" s="359" t="s">
        <v>90</v>
      </c>
    </row>
    <row r="3" spans="1:32" ht="12" customHeight="1" x14ac:dyDescent="0.2">
      <c r="C3" s="361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42258</v>
      </c>
      <c r="E3" s="116">
        <f>_xll.qlInterestRateIndexMaturity($D$10,D3)</f>
        <v>42290</v>
      </c>
      <c r="F3" s="140">
        <f>'Delta 1M'!X26</f>
        <v>2.2021621198045221E-5</v>
      </c>
      <c r="G3" s="122">
        <f>_xll.qlDayCounterYearFraction(DayCounter,SettlementDate,D3,,,Trigger)</f>
        <v>0</v>
      </c>
      <c r="H3" s="122">
        <f>_xll.qlDayCounterYearFraction(DayCounter,SettlementDate,E3,,,Trigger)</f>
        <v>8.8888888888888892E-2</v>
      </c>
      <c r="I3" s="122">
        <f>H3-G3</f>
        <v>8.8888888888888892E-2</v>
      </c>
      <c r="J3" s="122">
        <f>(H3^2-G3^2)/2</f>
        <v>3.9506172839506174E-3</v>
      </c>
      <c r="K3" s="122">
        <f>(H3^3-G3^3)/3</f>
        <v>2.341106538637403E-4</v>
      </c>
      <c r="L3" s="362" t="b">
        <f>IF(D12="fixing",TRUE,FALSE)</f>
        <v>0</v>
      </c>
      <c r="N3" s="443" t="s">
        <v>92</v>
      </c>
      <c r="O3" s="192">
        <f t="array" ref="O3:O5">_xll.ohFilter(K3:K7,L3:L7)</f>
        <v>2.341106538637403E-4</v>
      </c>
      <c r="P3" s="193">
        <f t="array" ref="P3:P5">_xll.ohFilter(J3:J7,L3:L7)</f>
        <v>3.9506172839506174E-3</v>
      </c>
      <c r="Q3" s="194">
        <f t="array" ref="Q3:Q5">_xll.ohFilter(I3:I7,L3:L7)</f>
        <v>8.8888888888888892E-2</v>
      </c>
      <c r="R3" s="195"/>
      <c r="S3" s="196">
        <f t="array" ref="S3:S5">MMULT(W3:Y5,U3:U5)</f>
        <v>-7.8996080706691535E-3</v>
      </c>
      <c r="T3" s="197"/>
      <c r="U3" s="198">
        <f t="array" ref="U3:U5">_xll.ohFilter(F3:F7,L3:L7)</f>
        <v>2.2021621198045221E-5</v>
      </c>
      <c r="W3" s="192">
        <f t="array" ref="W3:Y5">MINVERSE(O3:Q5)</f>
        <v>796.7237711826474</v>
      </c>
      <c r="X3" s="193">
        <v>-1672.7278738881171</v>
      </c>
      <c r="Y3" s="194">
        <v>878.64678042289734</v>
      </c>
      <c r="AB3" s="88">
        <f>SettlementDate</f>
        <v>42258</v>
      </c>
      <c r="AC3" s="90">
        <f>_xll.qlDayCounterYearFraction(DayCounter,SettlementDate,AB3,,,Trigger)</f>
        <v>0</v>
      </c>
      <c r="AD3" s="84">
        <f t="shared" ref="AD3:AD26" si="0">$S$13</f>
        <v>2.4774323847800875E-4</v>
      </c>
      <c r="AE3" s="84">
        <f t="shared" ref="AE3:AE23" si="1">$S$10+$S$9*AC3</f>
        <v>1.0984619441706185E-4</v>
      </c>
      <c r="AF3" s="84">
        <f t="shared" ref="AF3:AF23" si="2">($S$5+$S$4*AC3+$S$3*AC3^2)</f>
        <v>6.9865853226911415E-5</v>
      </c>
    </row>
    <row r="4" spans="1:32" ht="12" customHeight="1" x14ac:dyDescent="0.2">
      <c r="A4" s="180">
        <v>0</v>
      </c>
      <c r="B4" s="181">
        <f>A4+SUBSTITUTE($D$9,"M","")</f>
        <v>1</v>
      </c>
      <c r="C4" s="363" t="str">
        <f>"Delta("&amp;A4&amp;"M,"&amp;B4&amp;"M)"</f>
        <v>Delta(0M,1M)</v>
      </c>
      <c r="D4" s="80">
        <f>SettlementDate</f>
        <v>42258</v>
      </c>
      <c r="E4" s="80">
        <f>_xll.qlInterestRateIndexMaturity($D$10,D4)</f>
        <v>42290</v>
      </c>
      <c r="F4" s="141">
        <f t="array" ref="F4:F7">Delta1M</f>
        <v>2.2021621198045221E-5</v>
      </c>
      <c r="G4" s="90">
        <f>_xll.qlDayCounterYearFraction(DayCounter,SettlementDate,D4,,,Trigger)</f>
        <v>0</v>
      </c>
      <c r="H4" s="90">
        <f>_xll.qlDayCounterYearFraction(DayCounter,SettlementDate,E4,,,Trigger)</f>
        <v>8.8888888888888892E-2</v>
      </c>
      <c r="I4" s="90">
        <f>H4-G4</f>
        <v>8.8888888888888892E-2</v>
      </c>
      <c r="J4" s="90">
        <f>(H4^2-G4^2)/2</f>
        <v>3.9506172839506174E-3</v>
      </c>
      <c r="K4" s="90">
        <f>(H4^3-G4^3)/3</f>
        <v>2.341106538637403E-4</v>
      </c>
      <c r="L4" s="364" t="b">
        <f>IF(D12="fixing",FALSE,TRUE)</f>
        <v>1</v>
      </c>
      <c r="N4" s="443"/>
      <c r="O4" s="192">
        <v>1.4898905464106082E-3</v>
      </c>
      <c r="P4" s="193">
        <v>1.1122685185185185E-2</v>
      </c>
      <c r="Q4" s="194">
        <v>8.611111111111111E-2</v>
      </c>
      <c r="R4" s="199" t="s">
        <v>32</v>
      </c>
      <c r="S4" s="196">
        <v>4.4703660908560084E-3</v>
      </c>
      <c r="T4" s="199" t="s">
        <v>33</v>
      </c>
      <c r="U4" s="198">
        <v>4.3969149556374587E-5</v>
      </c>
      <c r="W4" s="192">
        <v>-270.72603725120337</v>
      </c>
      <c r="X4" s="193">
        <v>426.67467635025747</v>
      </c>
      <c r="Y4" s="194">
        <v>-152.12272582731586</v>
      </c>
      <c r="AB4" s="89">
        <f>_xll.qlCalendarAdvance(Calendar,AB3,"1d","mf",,Trigger)</f>
        <v>42261</v>
      </c>
      <c r="AC4" s="90">
        <f>_xll.qlDayCounterYearFraction(DayCounter,SettlementDate,AB4,,,Trigger)</f>
        <v>8.3333333333333332E-3</v>
      </c>
      <c r="AD4" s="85">
        <f t="shared" si="0"/>
        <v>2.4774323847800875E-4</v>
      </c>
      <c r="AE4" s="85">
        <f t="shared" si="1"/>
        <v>1.3570189017848941E-4</v>
      </c>
      <c r="AF4" s="85">
        <f t="shared" si="2"/>
        <v>1.0657032009024835E-4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3" t="str">
        <f>"Delta("&amp;A5&amp;"M,"&amp;B5&amp;"M)"</f>
        <v>Delta(1M,2M)</v>
      </c>
      <c r="D5" s="80">
        <f>_xll.qlCalendarAdvance(Calendar,SettlementDate,A5&amp;"M","f")</f>
        <v>42289</v>
      </c>
      <c r="E5" s="80">
        <f>_xll.qlInterestRateIndexMaturity($D$10,D5)</f>
        <v>42320</v>
      </c>
      <c r="F5" s="141">
        <v>4.3969149556374587E-5</v>
      </c>
      <c r="G5" s="90">
        <f>_xll.qlDayCounterYearFraction(DayCounter,SettlementDate,D5,,,Trigger)</f>
        <v>8.611111111111111E-2</v>
      </c>
      <c r="H5" s="90">
        <f>_xll.qlDayCounterYearFraction(DayCounter,SettlementDate,E5,,,Trigger)</f>
        <v>0.17222222222222222</v>
      </c>
      <c r="I5" s="90">
        <f>H5-G5</f>
        <v>8.611111111111111E-2</v>
      </c>
      <c r="J5" s="90">
        <f>(H5^2-G5^2)/2</f>
        <v>1.1122685185185185E-2</v>
      </c>
      <c r="K5" s="90">
        <f>(H5^3-G5^3)/3</f>
        <v>1.4898905464106082E-3</v>
      </c>
      <c r="L5" s="364" t="b">
        <v>1</v>
      </c>
      <c r="N5" s="443"/>
      <c r="O5" s="192">
        <v>3.7622170781892988E-3</v>
      </c>
      <c r="P5" s="193">
        <v>1.7592592592592587E-2</v>
      </c>
      <c r="Q5" s="194">
        <v>8.3333333333333315E-2</v>
      </c>
      <c r="R5" s="182"/>
      <c r="S5" s="196">
        <v>6.9865853226911415E-5</v>
      </c>
      <c r="T5" s="199"/>
      <c r="U5" s="198">
        <v>5.4747443417272975E-5</v>
      </c>
      <c r="W5" s="192">
        <v>21.183901188296716</v>
      </c>
      <c r="X5" s="193">
        <v>-14.557780515614759</v>
      </c>
      <c r="Y5" s="194">
        <v>4.4468785986187536</v>
      </c>
      <c r="AB5" s="89">
        <f>_xll.qlCalendarAdvance(Calendar,AB4,"1d","mf",,Trigger)</f>
        <v>42262</v>
      </c>
      <c r="AC5" s="90">
        <f>_xll.qlDayCounterYearFraction(DayCounter,SettlementDate,AB5,,,Trigger)</f>
        <v>1.1111111111111112E-2</v>
      </c>
      <c r="AD5" s="85">
        <f t="shared" si="0"/>
        <v>2.4774323847800875E-4</v>
      </c>
      <c r="AE5" s="85">
        <f t="shared" si="1"/>
        <v>1.4432045543229859E-4</v>
      </c>
      <c r="AF5" s="85">
        <f t="shared" si="2"/>
        <v>1.1856132731411779E-4</v>
      </c>
    </row>
    <row r="6" spans="1:32" ht="12" customHeight="1" x14ac:dyDescent="0.2">
      <c r="A6" s="182">
        <v>2</v>
      </c>
      <c r="B6" s="183">
        <f t="shared" si="3"/>
        <v>3</v>
      </c>
      <c r="C6" s="363" t="str">
        <f>"Delta("&amp;A6&amp;"M,"&amp;B6&amp;"M)"</f>
        <v>Delta(2M,3M)</v>
      </c>
      <c r="D6" s="80">
        <f>_xll.qlCalendarAdvance(Calendar,SettlementDate,A6&amp;"M","f")</f>
        <v>42319</v>
      </c>
      <c r="E6" s="80">
        <f>_xll.qlInterestRateIndexMaturity($D$10,D6)</f>
        <v>42349</v>
      </c>
      <c r="F6" s="141">
        <v>5.4747443417272975E-5</v>
      </c>
      <c r="G6" s="90">
        <f>_xll.qlDayCounterYearFraction(DayCounter,SettlementDate,D6,,,Trigger)</f>
        <v>0.16944444444444445</v>
      </c>
      <c r="H6" s="90">
        <f>_xll.qlDayCounterYearFraction(DayCounter,SettlementDate,E6,,,Trigger)</f>
        <v>0.25277777777777777</v>
      </c>
      <c r="I6" s="90">
        <f>H6-G6</f>
        <v>8.3333333333333315E-2</v>
      </c>
      <c r="J6" s="90">
        <f>(H6^2-G6^2)/2</f>
        <v>1.7592592592592587E-2</v>
      </c>
      <c r="K6" s="90">
        <f>(H6^3-G6^3)/3</f>
        <v>3.7622170781892988E-3</v>
      </c>
      <c r="L6" s="364" t="b">
        <v>1</v>
      </c>
      <c r="S6" s="200"/>
      <c r="T6" s="189"/>
      <c r="U6" s="190"/>
      <c r="AB6" s="89">
        <f>_xll.qlCalendarAdvance(Calendar,AB5,"1d","mf",,Trigger)</f>
        <v>42263</v>
      </c>
      <c r="AC6" s="90">
        <f>_xll.qlDayCounterYearFraction(DayCounter,SettlementDate,AB6,,,Trigger)</f>
        <v>1.3888888888888888E-2</v>
      </c>
      <c r="AD6" s="85">
        <f t="shared" si="0"/>
        <v>2.4774323847800875E-4</v>
      </c>
      <c r="AE6" s="85">
        <f t="shared" si="1"/>
        <v>1.5293902068610777E-4</v>
      </c>
      <c r="AF6" s="85">
        <f t="shared" si="2"/>
        <v>1.3043042700603246E-4</v>
      </c>
    </row>
    <row r="7" spans="1:32" ht="12" customHeight="1" x14ac:dyDescent="0.2">
      <c r="A7" s="182">
        <v>3</v>
      </c>
      <c r="B7" s="183">
        <f t="shared" si="3"/>
        <v>4</v>
      </c>
      <c r="C7" s="365" t="str">
        <f>"Delta("&amp;A7&amp;"M,"&amp;B7&amp;"M)"</f>
        <v>Delta(3M,4M)</v>
      </c>
      <c r="D7" s="366">
        <f>_xll.qlCalendarAdvance(Calendar,SettlementDate,A7&amp;"M","f")</f>
        <v>42349</v>
      </c>
      <c r="E7" s="366">
        <f>_xll.qlInterestRateIndexMaturity($D$10,D7)</f>
        <v>42380</v>
      </c>
      <c r="F7" s="367">
        <v>4.3580827144927143E-5</v>
      </c>
      <c r="G7" s="368">
        <f>_xll.qlDayCounterYearFraction(DayCounter,SettlementDate,D7,,,Trigger)</f>
        <v>0.25277777777777777</v>
      </c>
      <c r="H7" s="368">
        <f>_xll.qlDayCounterYearFraction(DayCounter,SettlementDate,E7,,,Trigger)</f>
        <v>0.33888888888888891</v>
      </c>
      <c r="I7" s="368">
        <f>H7-G7</f>
        <v>8.6111111111111138E-2</v>
      </c>
      <c r="J7" s="368">
        <f>(H7^2-G7^2)/2</f>
        <v>2.5474537037037046E-2</v>
      </c>
      <c r="K7" s="368">
        <f>(H7^3-G7^3)/3</f>
        <v>7.589427583447648E-3</v>
      </c>
      <c r="L7" s="369" t="b">
        <v>0</v>
      </c>
      <c r="S7" s="200"/>
      <c r="T7" s="189"/>
      <c r="U7" s="190"/>
      <c r="AB7" s="89">
        <f>_xll.qlCalendarAdvance(Calendar,AB6,"1d","mf",,Trigger)</f>
        <v>42264</v>
      </c>
      <c r="AC7" s="90">
        <f>_xll.qlDayCounterYearFraction(DayCounter,SettlementDate,AB7,,,Trigger)</f>
        <v>1.6666666666666666E-2</v>
      </c>
      <c r="AD7" s="85">
        <f t="shared" si="0"/>
        <v>2.4774323847800875E-4</v>
      </c>
      <c r="AE7" s="85">
        <f t="shared" si="1"/>
        <v>1.6155758593991695E-4</v>
      </c>
      <c r="AF7" s="85">
        <f t="shared" si="2"/>
        <v>1.4217761916599235E-4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42265</v>
      </c>
      <c r="AC8" s="90">
        <f>_xll.qlDayCounterYearFraction(DayCounter,SettlementDate,AB8,,,Trigger)</f>
        <v>1.9444444444444445E-2</v>
      </c>
      <c r="AD8" s="85">
        <f t="shared" si="0"/>
        <v>2.4774323847800875E-4</v>
      </c>
      <c r="AE8" s="85">
        <f t="shared" si="1"/>
        <v>1.7017615119372612E-4</v>
      </c>
      <c r="AF8" s="85">
        <f t="shared" si="2"/>
        <v>1.5380290379399746E-4</v>
      </c>
    </row>
    <row r="9" spans="1:32" ht="12" customHeight="1" x14ac:dyDescent="0.2">
      <c r="C9" s="359" t="s">
        <v>140</v>
      </c>
      <c r="D9" s="378" t="s">
        <v>35</v>
      </c>
      <c r="N9" s="442" t="s">
        <v>93</v>
      </c>
      <c r="O9" s="201"/>
      <c r="P9" s="192">
        <f t="array" ref="P9:P10">_xll.ohFilter(J3:J7,L3:L7)</f>
        <v>3.9506172839506174E-3</v>
      </c>
      <c r="Q9" s="194">
        <f t="array" ref="Q9:Q10">_xll.ohFilter(I3:I7,L3:L7)</f>
        <v>8.8888888888888892E-2</v>
      </c>
      <c r="R9" s="444" t="s">
        <v>32</v>
      </c>
      <c r="S9" s="196">
        <f t="array" ref="S9:S10">MMULT(W9:X10,U9:U10)</f>
        <v>3.1026834913713054E-3</v>
      </c>
      <c r="T9" s="444" t="s">
        <v>33</v>
      </c>
      <c r="U9" s="198">
        <f t="array" ref="U9:U10">_xll.ohFilter(F3:F7,L3:L7)</f>
        <v>2.2021621198045221E-5</v>
      </c>
      <c r="W9" s="192">
        <f t="array" ref="W9:X10">MINVERSE(P9:Q10)</f>
        <v>-132.78688524590163</v>
      </c>
      <c r="X9" s="194">
        <v>137.07033315705976</v>
      </c>
      <c r="AB9" s="89">
        <f>_xll.qlCalendarAdvance(Calendar,AB8,"1d","mf",,Trigger)</f>
        <v>42268</v>
      </c>
      <c r="AC9" s="90">
        <f>_xll.qlDayCounterYearFraction(DayCounter,SettlementDate,AB9,,,Trigger)</f>
        <v>2.7777777777777776E-2</v>
      </c>
      <c r="AD9" s="85">
        <f t="shared" si="0"/>
        <v>2.4774323847800875E-4</v>
      </c>
      <c r="AE9" s="85">
        <f t="shared" si="1"/>
        <v>1.9603184695515368E-4</v>
      </c>
      <c r="AF9" s="85">
        <f t="shared" si="2"/>
        <v>1.8794731248628421E-4</v>
      </c>
    </row>
    <row r="10" spans="1:32" ht="12" customHeight="1" x14ac:dyDescent="0.2">
      <c r="C10" s="359" t="s">
        <v>105</v>
      </c>
      <c r="D10" s="378" t="str">
        <f>PROPER(Currency)&amp;IborType&amp;D9</f>
        <v>UsdLibor1M</v>
      </c>
      <c r="N10" s="442"/>
      <c r="O10" s="201"/>
      <c r="P10" s="192">
        <v>1.1122685185185185E-2</v>
      </c>
      <c r="Q10" s="194">
        <v>8.611111111111111E-2</v>
      </c>
      <c r="R10" s="444"/>
      <c r="S10" s="196">
        <v>1.0984619441706185E-4</v>
      </c>
      <c r="T10" s="444"/>
      <c r="U10" s="198">
        <v>4.3969149556374587E-5</v>
      </c>
      <c r="W10" s="192">
        <v>17.151639344262293</v>
      </c>
      <c r="X10" s="194">
        <v>-6.0920148069804325</v>
      </c>
      <c r="AB10" s="89">
        <f>_xll.qlCalendarAdvance(Calendar,AB9,"1d","mf",,Trigger)</f>
        <v>42269</v>
      </c>
      <c r="AC10" s="90">
        <f>_xll.qlDayCounterYearFraction(DayCounter,SettlementDate,AB10,,,Trigger)</f>
        <v>3.0555555555555555E-2</v>
      </c>
      <c r="AD10" s="85">
        <f t="shared" si="0"/>
        <v>2.4774323847800875E-4</v>
      </c>
      <c r="AE10" s="85">
        <f t="shared" si="1"/>
        <v>2.0465041220896283E-4</v>
      </c>
      <c r="AF10" s="85">
        <f t="shared" si="2"/>
        <v>1.9908496698647023E-4</v>
      </c>
    </row>
    <row r="11" spans="1:32" ht="12" customHeight="1" x14ac:dyDescent="0.2">
      <c r="C11" s="359" t="s">
        <v>132</v>
      </c>
      <c r="D11" s="379" t="s">
        <v>85</v>
      </c>
      <c r="S11" s="200"/>
      <c r="T11" s="189"/>
      <c r="U11" s="190"/>
      <c r="AB11" s="89">
        <f>_xll.qlCalendarAdvance(Calendar,AB10,"1d","mf",,Trigger)</f>
        <v>42270</v>
      </c>
      <c r="AC11" s="90">
        <f>_xll.qlDayCounterYearFraction(DayCounter,SettlementDate,AB11,,,Trigger)</f>
        <v>3.3333333333333333E-2</v>
      </c>
      <c r="AD11" s="85">
        <f t="shared" si="0"/>
        <v>2.4774323847800875E-4</v>
      </c>
      <c r="AE11" s="85">
        <f t="shared" si="1"/>
        <v>2.1326897746277204E-4</v>
      </c>
      <c r="AF11" s="85">
        <f t="shared" si="2"/>
        <v>2.1010071395470152E-4</v>
      </c>
    </row>
    <row r="12" spans="1:32" ht="12" customHeight="1" x14ac:dyDescent="0.2">
      <c r="C12" s="359" t="s">
        <v>131</v>
      </c>
      <c r="D12" s="378" t="s">
        <v>137</v>
      </c>
      <c r="S12" s="191" t="s">
        <v>30</v>
      </c>
      <c r="T12" s="189"/>
      <c r="U12" s="190"/>
      <c r="AB12" s="89">
        <f>_xll.qlCalendarAdvance(Calendar,AB11,"1d","mf",,Trigger)</f>
        <v>42271</v>
      </c>
      <c r="AC12" s="90">
        <f>_xll.qlDayCounterYearFraction(DayCounter,SettlementDate,AB12,,,Trigger)</f>
        <v>3.6111111111111108E-2</v>
      </c>
      <c r="AD12" s="85">
        <f t="shared" si="0"/>
        <v>2.4774323847800875E-4</v>
      </c>
      <c r="AE12" s="85">
        <f t="shared" si="1"/>
        <v>2.2188754271658119E-4</v>
      </c>
      <c r="AF12" s="85">
        <f t="shared" si="2"/>
        <v>2.2099455339097803E-4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76" t="str">
        <f>"Synthetic Deposits "&amp;D9</f>
        <v>Synthetic Deposits 1M</v>
      </c>
      <c r="K13" s="376"/>
      <c r="L13" s="376"/>
      <c r="N13" s="202" t="s">
        <v>94</v>
      </c>
      <c r="Q13" s="203">
        <f t="array" ref="Q13">_xll.ohFilter(I3:I7,L3:L7)</f>
        <v>8.8888888888888892E-2</v>
      </c>
      <c r="R13" s="202" t="s">
        <v>32</v>
      </c>
      <c r="S13" s="196">
        <f>MMULT(W13,U13)</f>
        <v>2.4774323847800875E-4</v>
      </c>
      <c r="T13" s="202" t="s">
        <v>33</v>
      </c>
      <c r="U13" s="198">
        <f t="array" ref="U13">_xll.ohFilter(F3:F7,L3:L7)</f>
        <v>2.2021621198045221E-5</v>
      </c>
      <c r="W13" s="203">
        <f>MINVERSE(Q13)</f>
        <v>11.25</v>
      </c>
      <c r="AB13" s="89">
        <f>_xll.qlCalendarAdvance(Calendar,AB12,"1d","mf",,Trigger)</f>
        <v>42272</v>
      </c>
      <c r="AC13" s="90">
        <f>_xll.qlDayCounterYearFraction(DayCounter,SettlementDate,AB13,,,Trigger)</f>
        <v>3.888888888888889E-2</v>
      </c>
      <c r="AD13" s="85">
        <f t="shared" si="0"/>
        <v>2.4774323847800875E-4</v>
      </c>
      <c r="AE13" s="85">
        <f t="shared" si="1"/>
        <v>2.3050610797039039E-4</v>
      </c>
      <c r="AF13" s="85">
        <f t="shared" si="2"/>
        <v>2.3176648529529974E-4</v>
      </c>
    </row>
    <row r="14" spans="1:32" ht="12" customHeight="1" x14ac:dyDescent="0.2">
      <c r="A14" s="182"/>
      <c r="B14" s="182"/>
      <c r="C14" s="359" t="s">
        <v>101</v>
      </c>
      <c r="D14" s="359" t="s">
        <v>82</v>
      </c>
      <c r="E14" s="359" t="s">
        <v>83</v>
      </c>
      <c r="F14" s="360" t="s">
        <v>125</v>
      </c>
      <c r="G14" s="360" t="s">
        <v>126</v>
      </c>
      <c r="H14" s="359" t="s">
        <v>127</v>
      </c>
      <c r="I14" s="360" t="s">
        <v>128</v>
      </c>
      <c r="J14" s="377" t="s">
        <v>94</v>
      </c>
      <c r="K14" s="377" t="s">
        <v>93</v>
      </c>
      <c r="L14" s="377" t="s">
        <v>119</v>
      </c>
      <c r="AB14" s="89">
        <f>_xll.qlCalendarAdvance(Calendar,AB13,"1d","mf",,Trigger)</f>
        <v>42275</v>
      </c>
      <c r="AC14" s="90">
        <f>_xll.qlDayCounterYearFraction(DayCounter,SettlementDate,AB14,,,Trigger)</f>
        <v>4.7222222222222221E-2</v>
      </c>
      <c r="AD14" s="85">
        <f t="shared" si="0"/>
        <v>2.4774323847800875E-4</v>
      </c>
      <c r="AE14" s="85">
        <f t="shared" si="1"/>
        <v>2.5636180373181795E-4</v>
      </c>
      <c r="AF14" s="85">
        <f t="shared" si="2"/>
        <v>2.6335083581653629E-4</v>
      </c>
    </row>
    <row r="15" spans="1:32" ht="12" customHeight="1" x14ac:dyDescent="0.2">
      <c r="C15" s="370" t="s">
        <v>38</v>
      </c>
      <c r="D15" s="87">
        <f t="shared" ref="D15:D19" si="4">SettlementDate</f>
        <v>42258</v>
      </c>
      <c r="E15" s="88">
        <f>_xll.qlCalendarAdvance(Calendar,SettlementDate,C15,"Following",,Trigger)</f>
        <v>42261</v>
      </c>
      <c r="F15" s="125">
        <f>_xll.qlDayCounterYearFraction(DayCounter,D15,E15,,,Trigger)</f>
        <v>8.3333333333333332E-3</v>
      </c>
      <c r="G15" s="120">
        <f>_xll.qlYieldTSDiscount(Discounting,D15,,AllTriggers)</f>
        <v>0.99998555452754334</v>
      </c>
      <c r="H15" s="120">
        <f>_xll.qlYieldTSDiscount(Discounting,E15,,AllTriggers)</f>
        <v>0.99997138750007442</v>
      </c>
      <c r="I15" s="127">
        <f>(G15/H15-1)/F15</f>
        <v>1.7000919401599646E-3</v>
      </c>
      <c r="J15" s="84">
        <f>((1+I15*F15)*EXP($S$13*F15)-1)/F15</f>
        <v>1.9478389442717514E-3</v>
      </c>
      <c r="K15" s="84">
        <f>((1+F15*I15)*EXP($S$10*F15+0.5*$S$9*F15^2)-1)/F15</f>
        <v>1.8228677846376939E-3</v>
      </c>
      <c r="L15" s="84">
        <f>((1+F15*I15)*EXP($S$5*F15+0.5*$S$4*F15^2+1/3*$S$3*F15^3)-1)/F15</f>
        <v>1.7884027410985937E-3</v>
      </c>
      <c r="AB15" s="89">
        <f>_xll.qlCalendarAdvance(Calendar,AB14,"1d","mf",,Trigger)</f>
        <v>42276</v>
      </c>
      <c r="AC15" s="90">
        <f>_xll.qlDayCounterYearFraction(DayCounter,SettlementDate,AB15,,,Trigger)</f>
        <v>0.05</v>
      </c>
      <c r="AD15" s="85">
        <f t="shared" si="0"/>
        <v>2.4774323847800875E-4</v>
      </c>
      <c r="AE15" s="85">
        <f t="shared" si="1"/>
        <v>2.6498036898562716E-4</v>
      </c>
      <c r="AF15" s="85">
        <f t="shared" si="2"/>
        <v>2.7363513759303895E-4</v>
      </c>
    </row>
    <row r="16" spans="1:32" ht="12" customHeight="1" x14ac:dyDescent="0.2">
      <c r="C16" s="170" t="s">
        <v>39</v>
      </c>
      <c r="D16" s="80">
        <f>SettlementDate</f>
        <v>42258</v>
      </c>
      <c r="E16" s="89">
        <f>_xll.qlCalendarAdvance(Calendar,SettlementDate,C16,"Following",,Trigger)</f>
        <v>42265</v>
      </c>
      <c r="F16" s="90">
        <f>_xll.qlDayCounterYearFraction(DayCounter,D16,E16,,,Trigger)</f>
        <v>1.9444444444444445E-2</v>
      </c>
      <c r="G16" s="121">
        <f>_xll.qlYieldTSDiscount(Discounting,D16,,AllTriggers)</f>
        <v>0.99998555452754334</v>
      </c>
      <c r="H16" s="124">
        <f>_xll.qlYieldTSDiscount(Discounting,E16,,AllTriggers)</f>
        <v>0.99995697242427328</v>
      </c>
      <c r="I16" s="127">
        <f t="shared" ref="I16:I19" si="5">(G16/H16-1)/F16</f>
        <v>1.4699999901335303E-3</v>
      </c>
      <c r="J16" s="85">
        <f t="shared" ref="J16:J19" si="6">((1+I16*F16)*EXP($S$13*F16)-1)/F16</f>
        <v>1.717750906669987E-3</v>
      </c>
      <c r="K16" s="85">
        <f t="shared" ref="K16:K19" si="7">((1+F16*I16)*EXP($S$10*F16+0.5*$S$9*F16^2)-1)/F16</f>
        <v>1.6100153555154151E-3</v>
      </c>
      <c r="L16" s="85">
        <f t="shared" ref="L16:L19" si="8">((1+F16*I16)*EXP($S$5*F16+0.5*$S$4*F16^2+1/3*$S$3*F16^3)-1)/F16</f>
        <v>1.582335491240475E-3</v>
      </c>
      <c r="AB16" s="89">
        <f>_xll.qlCalendarAdvance(Calendar,AB15,"1d","mf",,Trigger)</f>
        <v>42277</v>
      </c>
      <c r="AC16" s="90">
        <f>_xll.qlDayCounterYearFraction(DayCounter,SettlementDate,AB16,,,Trigger)</f>
        <v>5.2777777777777778E-2</v>
      </c>
      <c r="AD16" s="85">
        <f t="shared" si="0"/>
        <v>2.4774323847800875E-4</v>
      </c>
      <c r="AE16" s="85">
        <f t="shared" si="1"/>
        <v>2.7359893423943631E-4</v>
      </c>
      <c r="AF16" s="85">
        <f t="shared" si="2"/>
        <v>2.8379753183758679E-4</v>
      </c>
    </row>
    <row r="17" spans="3:32" ht="12" customHeight="1" x14ac:dyDescent="0.2">
      <c r="C17" s="170" t="s">
        <v>40</v>
      </c>
      <c r="D17" s="80">
        <f t="shared" si="4"/>
        <v>42258</v>
      </c>
      <c r="E17" s="89">
        <f>_xll.qlCalendarAdvance(Calendar,SettlementDate,C17,"Following",,Trigger)</f>
        <v>42272</v>
      </c>
      <c r="F17" s="90">
        <f>_xll.qlDayCounterYearFraction(DayCounter,D17,E17,,,Trigger)</f>
        <v>3.888888888888889E-2</v>
      </c>
      <c r="G17" s="121">
        <f>_xll.qlYieldTSDiscount(Discounting,D17,,AllTriggers)</f>
        <v>0.99998555452754334</v>
      </c>
      <c r="H17" s="124">
        <f>_xll.qlYieldTSDiscount(Discounting,E17,,AllTriggers)</f>
        <v>0.99991983757465597</v>
      </c>
      <c r="I17" s="127">
        <f t="shared" si="5"/>
        <v>1.6899999773155117E-3</v>
      </c>
      <c r="J17" s="85">
        <f t="shared" si="6"/>
        <v>1.9377606915460532E-3</v>
      </c>
      <c r="K17" s="85">
        <f t="shared" si="7"/>
        <v>1.8601878760092306E-3</v>
      </c>
      <c r="L17" s="85">
        <f t="shared" si="8"/>
        <v>1.8428177998318163E-3</v>
      </c>
      <c r="AB17" s="89">
        <f>_xll.qlCalendarAdvance(Calendar,AB16,"1d","mf",,Trigger)</f>
        <v>42278</v>
      </c>
      <c r="AC17" s="90">
        <f>_xll.qlDayCounterYearFraction(DayCounter,SettlementDate,AB17,,,Trigger)</f>
        <v>5.5555555555555552E-2</v>
      </c>
      <c r="AD17" s="85">
        <f t="shared" si="0"/>
        <v>2.4774323847800875E-4</v>
      </c>
      <c r="AE17" s="85">
        <f t="shared" si="1"/>
        <v>2.8221749949324546E-4</v>
      </c>
      <c r="AF17" s="85">
        <f t="shared" si="2"/>
        <v>2.9383801855017988E-4</v>
      </c>
    </row>
    <row r="18" spans="3:32" ht="12" customHeight="1" x14ac:dyDescent="0.2">
      <c r="C18" s="170" t="s">
        <v>41</v>
      </c>
      <c r="D18" s="80">
        <f t="shared" si="4"/>
        <v>42258</v>
      </c>
      <c r="E18" s="89">
        <f>_xll.qlCalendarAdvance(Calendar,SettlementDate,C18,"Following",,Trigger)</f>
        <v>42279</v>
      </c>
      <c r="F18" s="90">
        <f>_xll.qlDayCounterYearFraction(DayCounter,D18,E18,,,Trigger)</f>
        <v>5.8333333333333334E-2</v>
      </c>
      <c r="G18" s="121">
        <f>_xll.qlYieldTSDiscount(Discounting,D18,,AllTriggers)</f>
        <v>0.99998555452754334</v>
      </c>
      <c r="H18" s="124">
        <f>_xll.qlYieldTSDiscount(Discounting,E18,,AllTriggers)</f>
        <v>0.99988231667782557</v>
      </c>
      <c r="I18" s="127">
        <f t="shared" si="5"/>
        <v>1.7700000089299855E-3</v>
      </c>
      <c r="J18" s="85">
        <f t="shared" si="6"/>
        <v>2.0177706172460775E-3</v>
      </c>
      <c r="K18" s="85">
        <f t="shared" si="7"/>
        <v>1.9703629945081297E-3</v>
      </c>
      <c r="L18" s="85">
        <f t="shared" si="8"/>
        <v>1.9613121544307228E-3</v>
      </c>
      <c r="AB18" s="89">
        <f>_xll.qlCalendarAdvance(Calendar,AB17,"1d","mf",,Trigger)</f>
        <v>42279</v>
      </c>
      <c r="AC18" s="90">
        <f>_xll.qlDayCounterYearFraction(DayCounter,SettlementDate,AB18,,,Trigger)</f>
        <v>5.8333333333333334E-2</v>
      </c>
      <c r="AD18" s="85">
        <f t="shared" si="0"/>
        <v>2.4774323847800875E-4</v>
      </c>
      <c r="AE18" s="85">
        <f t="shared" si="1"/>
        <v>2.9083606474705466E-4</v>
      </c>
      <c r="AF18" s="85">
        <f t="shared" si="2"/>
        <v>3.0375659773081826E-4</v>
      </c>
    </row>
    <row r="19" spans="3:32" ht="12" customHeight="1" x14ac:dyDescent="0.2">
      <c r="C19" s="371" t="s">
        <v>35</v>
      </c>
      <c r="D19" s="366">
        <f t="shared" si="4"/>
        <v>42258</v>
      </c>
      <c r="E19" s="372">
        <f>_xll.qlCalendarAdvance(Calendar,SettlementDate,C19,"mf",TRUE,Trigger)</f>
        <v>42289</v>
      </c>
      <c r="F19" s="368">
        <f>_xll.qlDayCounterYearFraction(DayCounter,D19,E19,,,Trigger)</f>
        <v>8.611111111111111E-2</v>
      </c>
      <c r="G19" s="373">
        <f>_xll.qlYieldTSDiscount(Discounting,D19,,AllTriggers)</f>
        <v>0.99998555452754334</v>
      </c>
      <c r="H19" s="374">
        <f>_xll.qlYieldTSDiscount(Discounting,E19,,AllTriggers)</f>
        <v>0.99983006833452015</v>
      </c>
      <c r="I19" s="375">
        <f t="shared" si="5"/>
        <v>1.8059530011283625E-3</v>
      </c>
      <c r="J19" s="91">
        <f t="shared" si="6"/>
        <v>2.0537374098460138E-3</v>
      </c>
      <c r="K19" s="91">
        <f t="shared" si="7"/>
        <v>2.0494273659216727E-3</v>
      </c>
      <c r="L19" s="91">
        <f t="shared" si="8"/>
        <v>2.0488077265263947E-3</v>
      </c>
      <c r="AB19" s="89">
        <f>_xll.qlCalendarAdvance(Calendar,AB18,"1d","mf",,Trigger)</f>
        <v>42282</v>
      </c>
      <c r="AC19" s="90">
        <f>_xll.qlDayCounterYearFraction(DayCounter,SettlementDate,AB19,,,Trigger)</f>
        <v>6.6666666666666666E-2</v>
      </c>
      <c r="AD19" s="85">
        <f t="shared" si="0"/>
        <v>2.4774323847800875E-4</v>
      </c>
      <c r="AE19" s="85">
        <f t="shared" si="1"/>
        <v>3.1669176050848222E-4</v>
      </c>
      <c r="AF19" s="85">
        <f t="shared" si="2"/>
        <v>3.3278089008100464E-4</v>
      </c>
    </row>
    <row r="20" spans="3:32" ht="12" customHeight="1" x14ac:dyDescent="0.2">
      <c r="AB20" s="89">
        <f>_xll.qlCalendarAdvance(Calendar,AB19,"1d","mf",,Trigger)</f>
        <v>42283</v>
      </c>
      <c r="AC20" s="90">
        <f>_xll.qlDayCounterYearFraction(DayCounter,SettlementDate,AB20,,,Trigger)</f>
        <v>6.9444444444444448E-2</v>
      </c>
      <c r="AD20" s="85">
        <f t="shared" si="0"/>
        <v>2.4774323847800875E-4</v>
      </c>
      <c r="AE20" s="85">
        <f t="shared" si="1"/>
        <v>3.2531032576229137E-4</v>
      </c>
      <c r="AF20" s="85">
        <f t="shared" si="2"/>
        <v>3.4221183913382382E-4</v>
      </c>
    </row>
    <row r="21" spans="3:32" ht="12" customHeight="1" x14ac:dyDescent="0.2">
      <c r="C21" s="359" t="s">
        <v>107</v>
      </c>
      <c r="AB21" s="89">
        <f>_xll.qlCalendarAdvance(Calendar,AB20,"1d","mf",,Trigger)</f>
        <v>42284</v>
      </c>
      <c r="AC21" s="90">
        <f>_xll.qlDayCounterYearFraction(DayCounter,SettlementDate,AB21,,,Trigger)</f>
        <v>7.2222222222222215E-2</v>
      </c>
      <c r="AD21" s="85">
        <f t="shared" si="0"/>
        <v>2.4774323847800875E-4</v>
      </c>
      <c r="AE21" s="85">
        <f t="shared" si="1"/>
        <v>3.3392889101610057E-4</v>
      </c>
      <c r="AF21" s="85">
        <f t="shared" si="2"/>
        <v>3.5152088065468836E-4</v>
      </c>
    </row>
    <row r="22" spans="3:32" ht="12" customHeight="1" x14ac:dyDescent="0.2">
      <c r="C22" s="209" t="s">
        <v>92</v>
      </c>
      <c r="AB22" s="89">
        <f>_xll.qlCalendarAdvance(Calendar,AB21,"1d","mf",,Trigger)</f>
        <v>42285</v>
      </c>
      <c r="AC22" s="90">
        <f>_xll.qlDayCounterYearFraction(DayCounter,SettlementDate,AB22,,,Trigger)</f>
        <v>7.4999999999999997E-2</v>
      </c>
      <c r="AD22" s="85">
        <f t="shared" si="0"/>
        <v>2.4774323847800875E-4</v>
      </c>
      <c r="AE22" s="85">
        <f t="shared" si="1"/>
        <v>3.4254745626990978E-4</v>
      </c>
      <c r="AF22" s="85">
        <f t="shared" si="2"/>
        <v>3.6070801464359802E-4</v>
      </c>
    </row>
    <row r="23" spans="3:32" ht="12" customHeight="1" x14ac:dyDescent="0.2">
      <c r="C23" s="85">
        <f>IF($C$22="FLAT",J15,IF($C$22="linear",K15,L15))</f>
        <v>1.7884027410985937E-3</v>
      </c>
      <c r="AB23" s="89">
        <f>_xll.qlCalendarAdvance(Calendar,AB22,"1d","mf",,Trigger)</f>
        <v>42286</v>
      </c>
      <c r="AC23" s="90">
        <f>_xll.qlDayCounterYearFraction(DayCounter,SettlementDate,AB23,,,Trigger)</f>
        <v>7.7777777777777779E-2</v>
      </c>
      <c r="AD23" s="85">
        <f t="shared" si="0"/>
        <v>2.4774323847800875E-4</v>
      </c>
      <c r="AE23" s="85">
        <f t="shared" si="1"/>
        <v>3.5116602152371893E-4</v>
      </c>
      <c r="AF23" s="85">
        <f t="shared" si="2"/>
        <v>3.6977324110055299E-4</v>
      </c>
    </row>
    <row r="24" spans="3:32" ht="12" customHeight="1" x14ac:dyDescent="0.2">
      <c r="C24" s="85">
        <f>IF($C$22="FLAT",J16,IF($C$22="linear",K16,L16))</f>
        <v>1.582335491240475E-3</v>
      </c>
      <c r="AB24" s="89">
        <f>_xll.qlCalendarAdvance(Calendar,AB23,"1d","mf",,Trigger)</f>
        <v>42289</v>
      </c>
      <c r="AC24" s="90">
        <f>_xll.qlDayCounterYearFraction(DayCounter,SettlementDate,AB24,,,Trigger)</f>
        <v>8.611111111111111E-2</v>
      </c>
      <c r="AD24" s="85">
        <f t="shared" si="0"/>
        <v>2.4774323847800875E-4</v>
      </c>
      <c r="AE24" s="85">
        <f t="shared" ref="AE24:AE26" si="9">$S$10+$S$9*AC24</f>
        <v>3.7702171728514649E-4</v>
      </c>
      <c r="AF24" s="85">
        <f t="shared" ref="AF24:AF26" si="10">($S$5+$S$4*AC24+$S$3*AC24^2)</f>
        <v>3.9623747527968916E-4</v>
      </c>
    </row>
    <row r="25" spans="3:32" ht="12" customHeight="1" x14ac:dyDescent="0.2">
      <c r="C25" s="85">
        <f>IF($C$22="FLAT",J17,IF($C$22="linear",K17,L17))</f>
        <v>1.8428177998318163E-3</v>
      </c>
      <c r="AB25" s="89">
        <f>_xll.qlCalendarAdvance(Calendar,AB24,"1d","mf",,Trigger)</f>
        <v>42290</v>
      </c>
      <c r="AC25" s="90">
        <f>_xll.qlDayCounterYearFraction(DayCounter,SettlementDate,AB25,,,Trigger)</f>
        <v>8.8888888888888892E-2</v>
      </c>
      <c r="AD25" s="85">
        <f t="shared" si="0"/>
        <v>2.4774323847800875E-4</v>
      </c>
      <c r="AE25" s="85">
        <f t="shared" si="9"/>
        <v>3.8564028253895569E-4</v>
      </c>
      <c r="AF25" s="85">
        <f t="shared" si="10"/>
        <v>4.0481507160882509E-4</v>
      </c>
    </row>
    <row r="26" spans="3:32" ht="12" customHeight="1" x14ac:dyDescent="0.2">
      <c r="C26" s="85">
        <f>IF($C$22="FLAT",J18,IF($C$22="linear",K18,L18))</f>
        <v>1.9613121544307228E-3</v>
      </c>
      <c r="AB26" s="372">
        <f>_xll.qlCalendarAdvance(Calendar,AB25,"1d","mf",,Trigger)</f>
        <v>42291</v>
      </c>
      <c r="AC26" s="368">
        <f>_xll.qlDayCounterYearFraction(DayCounter,SettlementDate,AB26,,,Trigger)</f>
        <v>9.166666666666666E-2</v>
      </c>
      <c r="AD26" s="91">
        <f t="shared" si="0"/>
        <v>2.4774323847800875E-4</v>
      </c>
      <c r="AE26" s="91">
        <f t="shared" si="9"/>
        <v>3.9425884779276484E-4</v>
      </c>
      <c r="AF26" s="91">
        <f t="shared" si="10"/>
        <v>4.132707604060061E-4</v>
      </c>
    </row>
    <row r="27" spans="3:32" ht="12" customHeight="1" x14ac:dyDescent="0.2">
      <c r="C27" s="91">
        <f>IF($C$22="FLAT",J19,IF($C$22="linear",K19,L19))</f>
        <v>2.0488077265263947E-3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07"/>
      <c r="J39" s="207"/>
    </row>
    <row r="43" spans="9:13" ht="11.25" customHeight="1" x14ac:dyDescent="0.2"/>
    <row r="44" spans="9:13" x14ac:dyDescent="0.2">
      <c r="M44" s="204"/>
    </row>
    <row r="45" spans="9:13" x14ac:dyDescent="0.2">
      <c r="M45" s="204"/>
    </row>
    <row r="46" spans="9:13" x14ac:dyDescent="0.2">
      <c r="M46" s="204"/>
    </row>
    <row r="47" spans="9:13" x14ac:dyDescent="0.2">
      <c r="M47" s="204"/>
    </row>
    <row r="48" spans="9:13" x14ac:dyDescent="0.2">
      <c r="M48" s="204"/>
    </row>
    <row r="58" spans="9:10" x14ac:dyDescent="0.2">
      <c r="I58" s="207"/>
    </row>
    <row r="59" spans="9:10" x14ac:dyDescent="0.2">
      <c r="I59" s="207"/>
    </row>
    <row r="60" spans="9:10" x14ac:dyDescent="0.2">
      <c r="I60" s="207"/>
    </row>
    <row r="61" spans="9:10" x14ac:dyDescent="0.2">
      <c r="I61" s="207"/>
    </row>
    <row r="62" spans="9:10" x14ac:dyDescent="0.2">
      <c r="I62" s="207"/>
    </row>
    <row r="63" spans="9:10" x14ac:dyDescent="0.2">
      <c r="I63" s="207"/>
    </row>
    <row r="64" spans="9:10" x14ac:dyDescent="0.2">
      <c r="I64" s="207"/>
      <c r="J64" s="207"/>
    </row>
    <row r="65" spans="9:10" x14ac:dyDescent="0.2">
      <c r="I65" s="207"/>
      <c r="J65" s="207"/>
    </row>
    <row r="66" spans="9:10" x14ac:dyDescent="0.2">
      <c r="I66" s="207"/>
      <c r="J66" s="207"/>
    </row>
    <row r="67" spans="9:10" x14ac:dyDescent="0.2">
      <c r="I67" s="207"/>
      <c r="J67" s="207"/>
    </row>
    <row r="68" spans="9:10" x14ac:dyDescent="0.2">
      <c r="I68" s="207"/>
      <c r="J68" s="207"/>
    </row>
    <row r="69" spans="9:10" x14ac:dyDescent="0.2">
      <c r="I69" s="207"/>
      <c r="J69" s="207"/>
    </row>
    <row r="70" spans="9:10" x14ac:dyDescent="0.2">
      <c r="I70" s="207"/>
      <c r="J70" s="207"/>
    </row>
    <row r="71" spans="9:10" x14ac:dyDescent="0.2">
      <c r="I71" s="207"/>
      <c r="J71" s="207"/>
    </row>
    <row r="72" spans="9:10" x14ac:dyDescent="0.2">
      <c r="I72" s="207"/>
      <c r="J72" s="207"/>
    </row>
    <row r="73" spans="9:10" x14ac:dyDescent="0.2">
      <c r="I73" s="207"/>
      <c r="J73" s="207"/>
    </row>
    <row r="74" spans="9:10" x14ac:dyDescent="0.2">
      <c r="I74" s="207"/>
      <c r="J74" s="207"/>
    </row>
    <row r="75" spans="9:10" x14ac:dyDescent="0.2">
      <c r="I75" s="207"/>
      <c r="J75" s="207"/>
    </row>
    <row r="76" spans="9:10" x14ac:dyDescent="0.2">
      <c r="I76" s="207"/>
      <c r="J76" s="207"/>
    </row>
    <row r="77" spans="9:10" x14ac:dyDescent="0.2">
      <c r="I77" s="207"/>
      <c r="J77" s="207"/>
    </row>
    <row r="78" spans="9:10" x14ac:dyDescent="0.2">
      <c r="I78" s="207"/>
      <c r="J78" s="207"/>
    </row>
    <row r="79" spans="9:10" x14ac:dyDescent="0.2">
      <c r="I79" s="207"/>
      <c r="J79" s="207"/>
    </row>
    <row r="80" spans="9:10" x14ac:dyDescent="0.2">
      <c r="I80" s="207"/>
      <c r="J80" s="207"/>
    </row>
    <row r="81" spans="9:10" x14ac:dyDescent="0.2">
      <c r="I81" s="207"/>
      <c r="J81" s="207"/>
    </row>
    <row r="82" spans="9:10" x14ac:dyDescent="0.2">
      <c r="I82" s="207"/>
      <c r="J82" s="207"/>
    </row>
    <row r="83" spans="9:10" x14ac:dyDescent="0.2">
      <c r="I83" s="207"/>
      <c r="J83" s="207"/>
    </row>
    <row r="84" spans="9:10" x14ac:dyDescent="0.2">
      <c r="I84" s="207"/>
      <c r="J84" s="207"/>
    </row>
    <row r="85" spans="9:10" x14ac:dyDescent="0.2">
      <c r="I85" s="207"/>
      <c r="J85" s="207"/>
    </row>
    <row r="86" spans="9:10" x14ac:dyDescent="0.2">
      <c r="I86" s="207"/>
      <c r="J86" s="207"/>
    </row>
    <row r="87" spans="9:10" x14ac:dyDescent="0.2">
      <c r="I87" s="207"/>
      <c r="J87" s="207"/>
    </row>
    <row r="88" spans="9:10" x14ac:dyDescent="0.2">
      <c r="I88" s="207"/>
      <c r="J88" s="207"/>
    </row>
    <row r="89" spans="9:10" x14ac:dyDescent="0.2">
      <c r="I89" s="207"/>
      <c r="J89" s="207"/>
    </row>
    <row r="90" spans="9:10" x14ac:dyDescent="0.2">
      <c r="I90" s="207"/>
      <c r="J90" s="207"/>
    </row>
    <row r="91" spans="9:10" x14ac:dyDescent="0.2">
      <c r="I91" s="207"/>
      <c r="J91" s="207"/>
    </row>
    <row r="92" spans="9:10" x14ac:dyDescent="0.2">
      <c r="I92" s="207"/>
      <c r="J92" s="207"/>
    </row>
    <row r="93" spans="9:10" x14ac:dyDescent="0.2">
      <c r="I93" s="207"/>
      <c r="J93" s="207"/>
    </row>
    <row r="94" spans="9:10" x14ac:dyDescent="0.2">
      <c r="I94" s="207"/>
      <c r="J94" s="207"/>
    </row>
    <row r="95" spans="9:10" x14ac:dyDescent="0.2">
      <c r="I95" s="207"/>
      <c r="J95" s="207"/>
    </row>
    <row r="96" spans="9:10" x14ac:dyDescent="0.2">
      <c r="I96" s="207"/>
      <c r="J96" s="207"/>
    </row>
    <row r="97" spans="9:10" x14ac:dyDescent="0.2">
      <c r="I97" s="207"/>
      <c r="J97" s="207"/>
    </row>
    <row r="98" spans="9:10" x14ac:dyDescent="0.2">
      <c r="I98" s="207"/>
      <c r="J98" s="207"/>
    </row>
    <row r="99" spans="9:10" x14ac:dyDescent="0.2">
      <c r="I99" s="207"/>
      <c r="J99" s="207"/>
    </row>
    <row r="100" spans="9:10" x14ac:dyDescent="0.2">
      <c r="I100" s="207"/>
      <c r="J100" s="207"/>
    </row>
    <row r="101" spans="9:10" x14ac:dyDescent="0.2">
      <c r="I101" s="207"/>
      <c r="J101" s="207"/>
    </row>
    <row r="102" spans="9:10" x14ac:dyDescent="0.2">
      <c r="I102" s="207"/>
      <c r="J102" s="207"/>
    </row>
    <row r="103" spans="9:10" x14ac:dyDescent="0.2">
      <c r="I103" s="207"/>
      <c r="J103" s="207"/>
    </row>
    <row r="104" spans="9:10" x14ac:dyDescent="0.2">
      <c r="I104" s="207"/>
      <c r="J104" s="207"/>
    </row>
    <row r="105" spans="9:10" x14ac:dyDescent="0.2">
      <c r="I105" s="207"/>
      <c r="J105" s="207"/>
    </row>
    <row r="106" spans="9:10" x14ac:dyDescent="0.2">
      <c r="I106" s="207"/>
      <c r="J106" s="207"/>
    </row>
    <row r="107" spans="9:10" x14ac:dyDescent="0.2">
      <c r="I107" s="207"/>
      <c r="J107" s="207"/>
    </row>
    <row r="108" spans="9:10" x14ac:dyDescent="0.2">
      <c r="I108" s="207"/>
      <c r="J108" s="207"/>
    </row>
    <row r="109" spans="9:10" x14ac:dyDescent="0.2">
      <c r="I109" s="207"/>
      <c r="J109" s="207"/>
    </row>
    <row r="110" spans="9:10" x14ac:dyDescent="0.2">
      <c r="I110" s="207"/>
      <c r="J110" s="207"/>
    </row>
    <row r="111" spans="9:10" x14ac:dyDescent="0.2">
      <c r="I111" s="208"/>
      <c r="J111" s="207"/>
    </row>
    <row r="112" spans="9:10" x14ac:dyDescent="0.2">
      <c r="I112" s="208"/>
      <c r="J112" s="207"/>
    </row>
    <row r="113" spans="9:10" x14ac:dyDescent="0.2">
      <c r="I113" s="208"/>
      <c r="J113" s="207"/>
    </row>
    <row r="114" spans="9:10" x14ac:dyDescent="0.2">
      <c r="I114" s="208"/>
      <c r="J114" s="207"/>
    </row>
    <row r="115" spans="9:10" x14ac:dyDescent="0.2">
      <c r="I115" s="208"/>
      <c r="J115" s="207"/>
    </row>
    <row r="116" spans="9:10" x14ac:dyDescent="0.2">
      <c r="I116" s="208"/>
      <c r="J116" s="207"/>
    </row>
    <row r="117" spans="9:10" x14ac:dyDescent="0.2">
      <c r="I117" s="208"/>
      <c r="J117" s="208"/>
    </row>
    <row r="118" spans="9:10" x14ac:dyDescent="0.2">
      <c r="I118" s="208"/>
      <c r="J118" s="208"/>
    </row>
    <row r="119" spans="9:10" x14ac:dyDescent="0.2">
      <c r="I119" s="208"/>
      <c r="J119" s="208"/>
    </row>
    <row r="120" spans="9:10" x14ac:dyDescent="0.2">
      <c r="I120" s="208"/>
      <c r="J120" s="208"/>
    </row>
    <row r="121" spans="9:10" x14ac:dyDescent="0.2">
      <c r="I121" s="208"/>
      <c r="J121" s="208"/>
    </row>
    <row r="122" spans="9:10" x14ac:dyDescent="0.2">
      <c r="I122" s="208"/>
      <c r="J122" s="208"/>
    </row>
    <row r="123" spans="9:10" x14ac:dyDescent="0.2">
      <c r="I123" s="208"/>
      <c r="J123" s="208"/>
    </row>
    <row r="124" spans="9:10" x14ac:dyDescent="0.2">
      <c r="I124" s="208"/>
      <c r="J124" s="208"/>
    </row>
    <row r="125" spans="9:10" x14ac:dyDescent="0.2">
      <c r="I125" s="208"/>
      <c r="J125" s="208"/>
    </row>
    <row r="126" spans="9:10" x14ac:dyDescent="0.2">
      <c r="I126" s="208"/>
      <c r="J126" s="208"/>
    </row>
    <row r="127" spans="9:10" x14ac:dyDescent="0.2">
      <c r="J127" s="208"/>
    </row>
    <row r="128" spans="9:10" x14ac:dyDescent="0.2">
      <c r="J128" s="208"/>
    </row>
    <row r="129" spans="10:10" x14ac:dyDescent="0.2">
      <c r="J129" s="208"/>
    </row>
    <row r="130" spans="10:10" x14ac:dyDescent="0.2">
      <c r="J130" s="208"/>
    </row>
    <row r="131" spans="10:10" x14ac:dyDescent="0.2">
      <c r="J131" s="208"/>
    </row>
    <row r="132" spans="10:10" x14ac:dyDescent="0.2">
      <c r="J132" s="2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42258</v>
      </c>
      <c r="E3" s="116">
        <f>_xll.qlInterestRateIndexMaturity($D$10,D3)</f>
        <v>42349</v>
      </c>
      <c r="F3" s="148">
        <f>_xll.qlYieldTSDiscount(Discounting,D3,,AllTriggers)</f>
        <v>0.99998555452754334</v>
      </c>
      <c r="G3" s="148">
        <f>_xll.qlYieldTSDiscount(Discounting,E3,,AllTriggers)</f>
        <v>0.99945753555896533</v>
      </c>
      <c r="H3" s="150">
        <f>_xll.qlDayCounterYearFraction(DayCounter,D3,E3,,,Trigger)</f>
        <v>0.25277777777777777</v>
      </c>
      <c r="I3" s="152">
        <f>(F3/G3-1)/H3</f>
        <v>2.0900000000010866E-3</v>
      </c>
      <c r="J3" s="140">
        <f>'Delta 3M'!P3</f>
        <v>3.1322987584120701E-4</v>
      </c>
      <c r="K3" s="122">
        <f>_xll.qlDayCounterYearFraction(DayCounter,SettlementDate,D3,,,Trigger)</f>
        <v>0</v>
      </c>
      <c r="L3" s="122">
        <f>_xll.qlDayCounterYearFraction(DayCounter,SettlementDate,E3,,,Trigger)</f>
        <v>0.25277777777777777</v>
      </c>
      <c r="M3" s="122">
        <f>L3-K3</f>
        <v>0.25277777777777777</v>
      </c>
      <c r="N3" s="122">
        <f>(L3^2-K3^2)/2</f>
        <v>3.1948302469135798E-2</v>
      </c>
      <c r="O3" s="122">
        <f>(L3^3-K3^3)/3</f>
        <v>5.3838806012802909E-3</v>
      </c>
      <c r="P3" s="362" t="b">
        <f>IF(D12="fixing",TRUE,FALSE)</f>
        <v>0</v>
      </c>
      <c r="R3" s="443" t="s">
        <v>92</v>
      </c>
      <c r="S3" s="192">
        <f t="array" ref="S3:S5">_xll.ohFilter(O3:O7,P3:P7)</f>
        <v>5.3838806012802909E-3</v>
      </c>
      <c r="T3" s="193">
        <f t="array" ref="T3:T5">_xll.ohFilter(N3:N7,P3:P7)</f>
        <v>3.1948302469135798E-2</v>
      </c>
      <c r="U3" s="194">
        <f t="array" ref="U3:U5">_xll.ohFilter(M3:M7,P3:P7)</f>
        <v>0.25277777777777777</v>
      </c>
      <c r="V3" s="195"/>
      <c r="W3" s="196">
        <f t="array" ref="W3:W5">MMULT(AA3:AC5,Y3:Y5)</f>
        <v>-1.2433313405254415E-3</v>
      </c>
      <c r="X3" s="197"/>
      <c r="Y3" s="198">
        <f t="array" ref="Y3:Y5">_xll.ohFilter(J3:J7,P3:P7)</f>
        <v>3.1322987584120701E-4</v>
      </c>
      <c r="AA3" s="192">
        <f t="array" ref="AA3:AC5">MINVERSE(S3:U5)</f>
        <v>266.75509714011275</v>
      </c>
      <c r="AB3" s="193">
        <v>-540.90394969008753</v>
      </c>
      <c r="AC3" s="194">
        <v>277.04836447541084</v>
      </c>
      <c r="AF3" s="88">
        <f>SettlementDate</f>
        <v>42258</v>
      </c>
      <c r="AG3" s="90">
        <f>_xll.qlDayCounterYearFraction(DayCounter,SettlementDate,AF3,,,Trigger)</f>
        <v>0</v>
      </c>
      <c r="AH3" s="84">
        <f t="shared" ref="AH3:AH65" si="0">$W$13</f>
        <v>1.2391511571740058E-3</v>
      </c>
      <c r="AI3" s="84">
        <f t="shared" ref="AI3:AI65" si="1">$W$10+$W$9*AG3</f>
        <v>1.117118679027983E-3</v>
      </c>
      <c r="AJ3" s="84">
        <f t="shared" ref="AJ3:AJ34" si="2">($W$5+$W$4*AG3+$W$3*AG3^2)</f>
        <v>1.0899165421290893E-3</v>
      </c>
    </row>
    <row r="4" spans="1:36" ht="12" customHeight="1" x14ac:dyDescent="0.2">
      <c r="A4" s="180">
        <v>0</v>
      </c>
      <c r="B4" s="181">
        <f>A4+SUBSTITUTE($D$9,"M","")</f>
        <v>3</v>
      </c>
      <c r="C4" s="363" t="str">
        <f>"Delta("&amp;A4&amp;"M,"&amp;B4&amp;"M)extrap"</f>
        <v>Delta(0M,3M)extrap</v>
      </c>
      <c r="D4" s="80">
        <f>SettlementDate</f>
        <v>42258</v>
      </c>
      <c r="E4" s="80">
        <f>_xll.qlInterestRateIndexMaturity($D$10,D4)</f>
        <v>42349</v>
      </c>
      <c r="F4" s="149">
        <f>_xll.qlYieldTSDiscount(Discounting,D4,,AllTriggers)</f>
        <v>0.99998555452754334</v>
      </c>
      <c r="G4" s="149">
        <f>_xll.qlYieldTSDiscount(Discounting,E4,,AllTriggers)</f>
        <v>0.99945753555896533</v>
      </c>
      <c r="H4" s="151">
        <f>_xll.qlDayCounterYearFraction(DayCounter,D4,E4,,,Trigger)</f>
        <v>0.25277777777777777</v>
      </c>
      <c r="I4" s="81">
        <f t="shared" ref="I4:I7" si="3">(F4/G4-1)/H4</f>
        <v>2.0900000000010866E-3</v>
      </c>
      <c r="J4" s="141">
        <f>LN((1+(_xll.qlInterpolationInterpolate(B3Minterpolation,D4,TRUE,AllTriggers)+I4)*H4)/(1+I4*H4))</f>
        <v>3.1322987584120701E-4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0.25277777777777777</v>
      </c>
      <c r="M4" s="90">
        <f>L4-K4</f>
        <v>0.25277777777777777</v>
      </c>
      <c r="N4" s="90">
        <f>(L4^2-K4^2)/2</f>
        <v>3.1948302469135798E-2</v>
      </c>
      <c r="O4" s="90">
        <f>(L4^3-K4^3)/3</f>
        <v>5.3838806012802909E-3</v>
      </c>
      <c r="P4" s="364" t="b">
        <f>IF(D12="fixing",FALSE,TRUE)</f>
        <v>1</v>
      </c>
      <c r="R4" s="443"/>
      <c r="S4" s="192">
        <v>1.3082104481024237E-2</v>
      </c>
      <c r="T4" s="193">
        <v>5.466049382716049E-2</v>
      </c>
      <c r="U4" s="194">
        <v>0.25555555555555554</v>
      </c>
      <c r="V4" s="199" t="s">
        <v>32</v>
      </c>
      <c r="W4" s="196">
        <v>1.3902817492949665E-3</v>
      </c>
      <c r="X4" s="199" t="s">
        <v>33</v>
      </c>
      <c r="Y4" s="198">
        <v>3.3826232390705513E-4</v>
      </c>
      <c r="AA4" s="192">
        <v>-136.34149409383539</v>
      </c>
      <c r="AB4" s="193">
        <v>229.50549699135874</v>
      </c>
      <c r="AC4" s="194">
        <v>-94.645975659412855</v>
      </c>
      <c r="AF4" s="89">
        <f>_xll.qlCalendarAdvance(Calendar,AF3,"1d","mf",,Trigger)</f>
        <v>42261</v>
      </c>
      <c r="AG4" s="90">
        <f>_xll.qlDayCounterYearFraction(DayCounter,SettlementDate,AF4,,,Trigger)</f>
        <v>8.3333333333333332E-3</v>
      </c>
      <c r="AH4" s="85">
        <f t="shared" si="0"/>
        <v>1.2391511571740058E-3</v>
      </c>
      <c r="AI4" s="85">
        <f t="shared" si="1"/>
        <v>1.1251647764881603E-3</v>
      </c>
      <c r="AJ4" s="85">
        <f t="shared" si="2"/>
        <v>1.1014158809190108E-3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3" t="str">
        <f>"Delta("&amp;A5&amp;"M,"&amp;B5&amp;"M)"</f>
        <v>Delta(1M,4M)</v>
      </c>
      <c r="D5" s="80">
        <f>_xll.qlCalendarAdvance(Calendar,SettlementDate,A5&amp;"M","f")</f>
        <v>42289</v>
      </c>
      <c r="E5" s="80">
        <f>_xll.qlInterestRateIndexMaturity($D$10,D5)</f>
        <v>42381</v>
      </c>
      <c r="F5" s="149">
        <f>_xll.qlYieldTSDiscount(Discounting,D5,,AllTriggers)</f>
        <v>0.99983006833452015</v>
      </c>
      <c r="G5" s="149">
        <f>_xll.qlYieldTSDiscount(Discounting,E5,,AllTriggers)</f>
        <v>0.99918752527086518</v>
      </c>
      <c r="H5" s="151">
        <f>_xll.qlDayCounterYearFraction(DayCounter,D5,E5,,,Trigger)</f>
        <v>0.25555555555555554</v>
      </c>
      <c r="I5" s="81">
        <f t="shared" si="3"/>
        <v>2.5163434101676857E-3</v>
      </c>
      <c r="J5" s="141">
        <f>LN((1+(_xll.qlInterpolationInterpolate(B3Minterpolation,D5,TRUE,AllTriggers)+I5)*H5)/(1+I5*H5))</f>
        <v>3.3826232390705513E-4</v>
      </c>
      <c r="K5" s="90">
        <f>_xll.qlDayCounterYearFraction(DayCounter,SettlementDate,D5,,,Trigger)</f>
        <v>8.611111111111111E-2</v>
      </c>
      <c r="L5" s="90">
        <f>_xll.qlDayCounterYearFraction(DayCounter,SettlementDate,E5,,,Trigger)</f>
        <v>0.34166666666666667</v>
      </c>
      <c r="M5" s="90">
        <f>L5-K5</f>
        <v>0.25555555555555554</v>
      </c>
      <c r="N5" s="90">
        <f>(L5^2-K5^2)/2</f>
        <v>5.466049382716049E-2</v>
      </c>
      <c r="O5" s="90">
        <f>(L5^3-K5^3)/3</f>
        <v>1.3082104481024237E-2</v>
      </c>
      <c r="P5" s="364" t="b">
        <v>1</v>
      </c>
      <c r="R5" s="443"/>
      <c r="S5" s="192">
        <v>2.3966878143575673E-2</v>
      </c>
      <c r="T5" s="193">
        <v>7.5956790123456783E-2</v>
      </c>
      <c r="U5" s="194">
        <v>0.25555555555555554</v>
      </c>
      <c r="V5" s="182"/>
      <c r="W5" s="196">
        <v>1.0899165421290893E-3</v>
      </c>
      <c r="X5" s="199"/>
      <c r="Y5" s="198">
        <v>3.5433679574619768E-4</v>
      </c>
      <c r="AA5" s="192">
        <v>15.506512218270803</v>
      </c>
      <c r="AB5" s="193">
        <v>-17.486302764330642</v>
      </c>
      <c r="AC5" s="194">
        <v>6.0613830701714777</v>
      </c>
      <c r="AF5" s="89">
        <f>_xll.qlCalendarAdvance(Calendar,AF4,"1d","mf",,Trigger)</f>
        <v>42262</v>
      </c>
      <c r="AG5" s="90">
        <f>_xll.qlDayCounterYearFraction(DayCounter,SettlementDate,AF5,,,Trigger)</f>
        <v>1.1111111111111112E-2</v>
      </c>
      <c r="AH5" s="85">
        <f t="shared" si="0"/>
        <v>1.2391511571740058E-3</v>
      </c>
      <c r="AI5" s="85">
        <f t="shared" si="1"/>
        <v>1.1278468089748861E-3</v>
      </c>
      <c r="AJ5" s="85">
        <f t="shared" si="2"/>
        <v>1.1052106194248943E-3</v>
      </c>
    </row>
    <row r="6" spans="1:36" ht="12" customHeight="1" x14ac:dyDescent="0.2">
      <c r="A6" s="182">
        <v>2</v>
      </c>
      <c r="B6" s="181">
        <f t="shared" si="4"/>
        <v>5</v>
      </c>
      <c r="C6" s="363" t="str">
        <f>"Delta("&amp;A6&amp;"M,"&amp;B6&amp;"M)"</f>
        <v>Delta(2M,5M)</v>
      </c>
      <c r="D6" s="80">
        <f>_xll.qlCalendarAdvance(Calendar,SettlementDate,A6&amp;"M","f")</f>
        <v>42319</v>
      </c>
      <c r="E6" s="80">
        <f>_xll.qlInterestRateIndexMaturity($D$10,D6)</f>
        <v>42411</v>
      </c>
      <c r="F6" s="149">
        <f>_xll.qlYieldTSDiscount(Discounting,D6,,AllTriggers)</f>
        <v>0.9996542546397833</v>
      </c>
      <c r="G6" s="149">
        <f>_xll.qlYieldTSDiscount(Discounting,E6,,AllTriggers)</f>
        <v>0.99891147496408772</v>
      </c>
      <c r="H6" s="151">
        <f>_xll.qlDayCounterYearFraction(DayCounter,D6,E6,,,Trigger)</f>
        <v>0.25555555555555554</v>
      </c>
      <c r="I6" s="81">
        <f t="shared" si="3"/>
        <v>2.9096964431908684E-3</v>
      </c>
      <c r="J6" s="141">
        <f>LN((1+(_xll.qlInterpolationInterpolate(B3Minterpolation,D6,TRUE,AllTriggers)+I6)*H6)/(1+I6*H6))</f>
        <v>3.5433679574619768E-4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0.42499999999999999</v>
      </c>
      <c r="M6" s="90">
        <f>L6-K6</f>
        <v>0.25555555555555554</v>
      </c>
      <c r="N6" s="90">
        <f>(L6^2-K6^2)/2</f>
        <v>7.5956790123456783E-2</v>
      </c>
      <c r="O6" s="90">
        <f>(L6^3-K6^3)/3</f>
        <v>2.3966878143575673E-2</v>
      </c>
      <c r="P6" s="364" t="b">
        <v>1</v>
      </c>
      <c r="W6" s="200"/>
      <c r="X6" s="189"/>
      <c r="Y6" s="190"/>
      <c r="AF6" s="89">
        <f>_xll.qlCalendarAdvance(Calendar,AF5,"1d","mf",,Trigger)</f>
        <v>42263</v>
      </c>
      <c r="AG6" s="90">
        <f>_xll.qlDayCounterYearFraction(DayCounter,SettlementDate,AF6,,,Trigger)</f>
        <v>1.3888888888888888E-2</v>
      </c>
      <c r="AH6" s="85">
        <f t="shared" si="0"/>
        <v>1.2391511571740058E-3</v>
      </c>
      <c r="AI6" s="85">
        <f t="shared" si="1"/>
        <v>1.1305288414616118E-3</v>
      </c>
      <c r="AJ6" s="85">
        <f t="shared" si="2"/>
        <v>1.1089861707187327E-3</v>
      </c>
    </row>
    <row r="7" spans="1:36" ht="12" customHeight="1" x14ac:dyDescent="0.2">
      <c r="A7" s="182">
        <v>3</v>
      </c>
      <c r="B7" s="181">
        <f t="shared" si="4"/>
        <v>6</v>
      </c>
      <c r="C7" s="365" t="str">
        <f>"Delta("&amp;A7&amp;"M,"&amp;B7&amp;"M)"</f>
        <v>Delta(3M,6M)</v>
      </c>
      <c r="D7" s="366">
        <f>_xll.qlCalendarAdvance(Calendar,SettlementDate,A7&amp;"M","f")</f>
        <v>42349</v>
      </c>
      <c r="E7" s="366">
        <f>_xll.qlInterestRateIndexMaturity($D$10,D7)</f>
        <v>42440</v>
      </c>
      <c r="F7" s="380">
        <f>_xll.qlYieldTSDiscount(Discounting,D7,,AllTriggers)</f>
        <v>0.99945753555896533</v>
      </c>
      <c r="G7" s="380">
        <f>_xll.qlYieldTSDiscount(Discounting,E7,,AllTriggers)</f>
        <v>0.99863251842424683</v>
      </c>
      <c r="H7" s="381">
        <f>_xll.qlDayCounterYearFraction(DayCounter,D7,E7,,,Trigger)</f>
        <v>0.25277777777777777</v>
      </c>
      <c r="I7" s="382">
        <f t="shared" si="3"/>
        <v>3.2682733530307187E-3</v>
      </c>
      <c r="J7" s="367">
        <f>LN((1+(_xll.qlInterpolationInterpolate(B3Minterpolation,D7,TRUE,AllTriggers)+I7)*H7)/(1+I7*H7))</f>
        <v>3.6343151304527255E-4</v>
      </c>
      <c r="K7" s="368">
        <f>_xll.qlDayCounterYearFraction(DayCounter,SettlementDate,D7,,,Trigger)</f>
        <v>0.25277777777777777</v>
      </c>
      <c r="L7" s="368">
        <f>_xll.qlDayCounterYearFraction(DayCounter,SettlementDate,E7,,,Trigger)</f>
        <v>0.50555555555555554</v>
      </c>
      <c r="M7" s="368">
        <f>L7-K7</f>
        <v>0.25277777777777777</v>
      </c>
      <c r="N7" s="368">
        <f>(L7^2-K7^2)/2</f>
        <v>9.5844907407407393E-2</v>
      </c>
      <c r="O7" s="368">
        <f>(L7^3-K7^3)/3</f>
        <v>3.7687164208962037E-2</v>
      </c>
      <c r="P7" s="369" t="b">
        <v>0</v>
      </c>
      <c r="W7" s="200"/>
      <c r="X7" s="189"/>
      <c r="Y7" s="190"/>
      <c r="AF7" s="89">
        <f>_xll.qlCalendarAdvance(Calendar,AF6,"1d","mf",,Trigger)</f>
        <v>42264</v>
      </c>
      <c r="AG7" s="90">
        <f>_xll.qlDayCounterYearFraction(DayCounter,SettlementDate,AF7,,,Trigger)</f>
        <v>1.6666666666666666E-2</v>
      </c>
      <c r="AH7" s="85">
        <f t="shared" si="0"/>
        <v>1.2391511571740058E-3</v>
      </c>
      <c r="AI7" s="85">
        <f t="shared" si="1"/>
        <v>1.1332108739483377E-3</v>
      </c>
      <c r="AJ7" s="85">
        <f t="shared" si="2"/>
        <v>1.112742534800526E-3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42265</v>
      </c>
      <c r="AG8" s="90">
        <f>_xll.qlDayCounterYearFraction(DayCounter,SettlementDate,AF8,,,Trigger)</f>
        <v>1.9444444444444445E-2</v>
      </c>
      <c r="AH8" s="85">
        <f t="shared" si="0"/>
        <v>1.2391511571740058E-3</v>
      </c>
      <c r="AI8" s="85">
        <f t="shared" si="1"/>
        <v>1.1358929064350634E-3</v>
      </c>
      <c r="AJ8" s="85">
        <f t="shared" si="2"/>
        <v>1.1164797116702742E-3</v>
      </c>
    </row>
    <row r="9" spans="1:36" ht="12" customHeight="1" x14ac:dyDescent="0.2">
      <c r="C9" s="359" t="s">
        <v>140</v>
      </c>
      <c r="D9" s="378" t="s">
        <v>36</v>
      </c>
      <c r="R9" s="442" t="s">
        <v>93</v>
      </c>
      <c r="S9" s="201"/>
      <c r="T9" s="192">
        <f t="array" ref="T9:T10">_xll.ohFilter(N3:N7,P3:P7)</f>
        <v>3.1948302469135798E-2</v>
      </c>
      <c r="U9" s="194">
        <f t="array" ref="U9:U10">_xll.ohFilter(M3:M7,P3:P7)</f>
        <v>0.25277777777777777</v>
      </c>
      <c r="V9" s="444" t="s">
        <v>32</v>
      </c>
      <c r="W9" s="196">
        <f t="array" ref="W9:W10">MMULT(AA9:AB10,Y9:Y10)</f>
        <v>9.6553169522127849E-4</v>
      </c>
      <c r="X9" s="444" t="s">
        <v>33</v>
      </c>
      <c r="Y9" s="198">
        <f t="array" ref="Y9:Y10">_xll.ohFilter(J3:J7,P3:P7)</f>
        <v>3.1322987584120701E-4</v>
      </c>
      <c r="AA9" s="192">
        <f t="array" ref="AA9:AB10">MINVERSE(T9:U10)</f>
        <v>-45.211930926216638</v>
      </c>
      <c r="AB9" s="194">
        <v>44.720496894409926</v>
      </c>
      <c r="AF9" s="89">
        <f>_xll.qlCalendarAdvance(Calendar,AF8,"1d","mf",,Trigger)</f>
        <v>42268</v>
      </c>
      <c r="AG9" s="90">
        <f>_xll.qlDayCounterYearFraction(DayCounter,SettlementDate,AF9,,,Trigger)</f>
        <v>2.7777777777777776E-2</v>
      </c>
      <c r="AH9" s="85">
        <f t="shared" si="0"/>
        <v>1.2391511571740058E-3</v>
      </c>
      <c r="AI9" s="85">
        <f t="shared" si="1"/>
        <v>1.1439390038952408E-3</v>
      </c>
      <c r="AJ9" s="85">
        <f t="shared" si="2"/>
        <v>1.1275761190072478E-3</v>
      </c>
    </row>
    <row r="10" spans="1:36" ht="12" customHeight="1" x14ac:dyDescent="0.2">
      <c r="C10" s="359" t="s">
        <v>105</v>
      </c>
      <c r="D10" s="378" t="str">
        <f>PROPER(Currency)&amp;IborType&amp;D9</f>
        <v>UsdLibor3M</v>
      </c>
      <c r="R10" s="442"/>
      <c r="S10" s="201"/>
      <c r="T10" s="192">
        <v>5.466049382716049E-2</v>
      </c>
      <c r="U10" s="194">
        <v>0.25555555555555554</v>
      </c>
      <c r="V10" s="444"/>
      <c r="W10" s="196">
        <v>1.117118679027983E-3</v>
      </c>
      <c r="X10" s="444"/>
      <c r="Y10" s="198">
        <v>3.3826232390705513E-4</v>
      </c>
      <c r="AA10" s="192">
        <v>9.6703296703296697</v>
      </c>
      <c r="AB10" s="194">
        <v>-5.6521739130434767</v>
      </c>
      <c r="AF10" s="89">
        <f>_xll.qlCalendarAdvance(Calendar,AF9,"1d","mf",,Trigger)</f>
        <v>42269</v>
      </c>
      <c r="AG10" s="90">
        <f>_xll.qlDayCounterYearFraction(DayCounter,SettlementDate,AF10,,,Trigger)</f>
        <v>3.0555555555555555E-2</v>
      </c>
      <c r="AH10" s="85">
        <f t="shared" si="0"/>
        <v>1.2391511571740058E-3</v>
      </c>
      <c r="AI10" s="85">
        <f t="shared" si="1"/>
        <v>1.1466210363819665E-3</v>
      </c>
      <c r="AJ10" s="85">
        <f t="shared" si="2"/>
        <v>1.1312365470288151E-3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42270</v>
      </c>
      <c r="AG11" s="90">
        <f>_xll.qlDayCounterYearFraction(DayCounter,SettlementDate,AF11,,,Trigger)</f>
        <v>3.3333333333333333E-2</v>
      </c>
      <c r="AH11" s="85">
        <f t="shared" si="0"/>
        <v>1.2391511571740058E-3</v>
      </c>
      <c r="AI11" s="85">
        <f t="shared" si="1"/>
        <v>1.1493030688686922E-3</v>
      </c>
      <c r="AJ11" s="85">
        <f t="shared" si="2"/>
        <v>1.1348777878383378E-3</v>
      </c>
    </row>
    <row r="12" spans="1:36" ht="12" customHeight="1" x14ac:dyDescent="0.2">
      <c r="C12" s="359" t="s">
        <v>131</v>
      </c>
      <c r="D12" s="378" t="s">
        <v>135</v>
      </c>
      <c r="W12" s="191" t="s">
        <v>30</v>
      </c>
      <c r="X12" s="189"/>
      <c r="Y12" s="190"/>
      <c r="AF12" s="89">
        <f>_xll.qlCalendarAdvance(Calendar,AF11,"1d","mf",,Trigger)</f>
        <v>42271</v>
      </c>
      <c r="AG12" s="90">
        <f>_xll.qlDayCounterYearFraction(DayCounter,SettlementDate,AF12,,,Trigger)</f>
        <v>3.6111111111111108E-2</v>
      </c>
      <c r="AH12" s="85">
        <f t="shared" si="0"/>
        <v>1.2391511571740058E-3</v>
      </c>
      <c r="AI12" s="85">
        <f t="shared" si="1"/>
        <v>1.1519851013554181E-3</v>
      </c>
      <c r="AJ12" s="85">
        <f t="shared" si="2"/>
        <v>1.138499841435815E-3</v>
      </c>
    </row>
    <row r="13" spans="1:36" ht="12" customHeight="1" x14ac:dyDescent="0.2">
      <c r="N13" s="376" t="str">
        <f>"Synthetic Deposits "&amp;D9</f>
        <v>Synthetic Deposits 3M</v>
      </c>
      <c r="O13" s="376"/>
      <c r="P13" s="376"/>
      <c r="R13" s="202" t="s">
        <v>94</v>
      </c>
      <c r="U13" s="203">
        <f t="array" ref="U13">_xll.ohFilter(M3:M7,P3:P7)</f>
        <v>0.25277777777777777</v>
      </c>
      <c r="V13" s="202" t="s">
        <v>32</v>
      </c>
      <c r="W13" s="196">
        <f>MMULT(AA13,Y13)</f>
        <v>1.2391511571740058E-3</v>
      </c>
      <c r="X13" s="202" t="s">
        <v>33</v>
      </c>
      <c r="Y13" s="198">
        <f t="array" ref="Y13">_xll.ohFilter(J3:J7,P3:P7)</f>
        <v>3.1322987584120701E-4</v>
      </c>
      <c r="AA13" s="203">
        <f>MINVERSE(U13)</f>
        <v>3.9560439560439562</v>
      </c>
      <c r="AF13" s="89">
        <f>_xll.qlCalendarAdvance(Calendar,AF12,"1d","mf",,Trigger)</f>
        <v>42272</v>
      </c>
      <c r="AG13" s="90">
        <f>_xll.qlDayCounterYearFraction(DayCounter,SettlementDate,AF13,,,Trigger)</f>
        <v>3.888888888888889E-2</v>
      </c>
      <c r="AH13" s="85">
        <f t="shared" si="0"/>
        <v>1.2391511571740058E-3</v>
      </c>
      <c r="AI13" s="85">
        <f t="shared" si="1"/>
        <v>1.1546671338421438E-3</v>
      </c>
      <c r="AJ13" s="85">
        <f t="shared" si="2"/>
        <v>1.142102707821247E-3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AF14" s="89">
        <f>_xll.qlCalendarAdvance(Calendar,AF13,"1d","mf",,Trigger)</f>
        <v>42275</v>
      </c>
      <c r="AG14" s="90">
        <f>_xll.qlDayCounterYearFraction(DayCounter,SettlementDate,AF14,,,Trigger)</f>
        <v>4.7222222222222221E-2</v>
      </c>
      <c r="AH14" s="85">
        <f t="shared" si="0"/>
        <v>1.2391511571740058E-3</v>
      </c>
      <c r="AI14" s="85">
        <f t="shared" si="1"/>
        <v>1.1627132313023212E-3</v>
      </c>
      <c r="AJ14" s="85">
        <f t="shared" si="2"/>
        <v>1.1527961837052726E-3</v>
      </c>
    </row>
    <row r="15" spans="1:36" ht="12" customHeight="1" x14ac:dyDescent="0.2">
      <c r="C15" s="370" t="s">
        <v>38</v>
      </c>
      <c r="D15" s="87">
        <f t="shared" ref="D15:D21" si="5">SettlementDate</f>
        <v>42258</v>
      </c>
      <c r="E15" s="88">
        <f>_xll.qlCalendarAdvance(Calendar,SettlementDate,C15,"Following",,Trigger)</f>
        <v>42261</v>
      </c>
      <c r="F15" s="82"/>
      <c r="G15" s="82"/>
      <c r="H15" s="82"/>
      <c r="I15" s="82"/>
      <c r="J15" s="125">
        <f>_xll.qlDayCounterYearFraction(DayCounter,D15,E15,,,Trigger)</f>
        <v>8.3333333333333332E-3</v>
      </c>
      <c r="K15" s="120">
        <f>_xll.qlYieldTSDiscount(Discounting,D15,,AllTriggers)</f>
        <v>0.99998555452754334</v>
      </c>
      <c r="L15" s="137">
        <f>_xll.qlYieldTSDiscount(Discounting,E15,,AllTriggers)</f>
        <v>0.99997138750007442</v>
      </c>
      <c r="M15" s="127">
        <f>(K15/L15-1)/J15</f>
        <v>1.7000919401599646E-3</v>
      </c>
      <c r="N15" s="84">
        <f>((1+M15*J15)*EXP($W$13*J15)-1)/J15</f>
        <v>2.9392670509498231E-3</v>
      </c>
      <c r="O15" s="84">
        <f>((1+J15*M15)*EXP($W$10*J15+0.5*$W$9*J15^2)-1)/J15</f>
        <v>2.8212547890404949E-3</v>
      </c>
      <c r="P15" s="84">
        <f t="shared" ref="P15:P21" si="6">((1+J15*M15)*EXP($W$5*J15+0.5*$W$4*J15^2+1/3*$W$3*J15^3)-1)/J15</f>
        <v>2.7957930672961595E-3</v>
      </c>
      <c r="AF15" s="89">
        <f>_xll.qlCalendarAdvance(Calendar,AF14,"1d","mf",,Trigger)</f>
        <v>42276</v>
      </c>
      <c r="AG15" s="90">
        <f>_xll.qlDayCounterYearFraction(DayCounter,SettlementDate,AF15,,,Trigger)</f>
        <v>0.05</v>
      </c>
      <c r="AH15" s="85">
        <f t="shared" si="0"/>
        <v>1.2391511571740058E-3</v>
      </c>
      <c r="AI15" s="85">
        <f t="shared" si="1"/>
        <v>1.1653952637890469E-3</v>
      </c>
      <c r="AJ15" s="85">
        <f t="shared" si="2"/>
        <v>1.156322301242524E-3</v>
      </c>
    </row>
    <row r="16" spans="1:36" ht="12" customHeight="1" x14ac:dyDescent="0.2">
      <c r="C16" s="170" t="s">
        <v>39</v>
      </c>
      <c r="D16" s="80">
        <f>SettlementDate</f>
        <v>42258</v>
      </c>
      <c r="E16" s="89">
        <f>_xll.qlCalendarAdvance(Calendar,SettlementDate,C16,"Following",,Trigger)</f>
        <v>42265</v>
      </c>
      <c r="F16" s="82"/>
      <c r="G16" s="82"/>
      <c r="H16" s="82"/>
      <c r="I16" s="82"/>
      <c r="J16" s="90">
        <f>_xll.qlDayCounterYearFraction(DayCounter,D16,E16,,,Trigger)</f>
        <v>1.9444444444444445E-2</v>
      </c>
      <c r="K16" s="121">
        <f>_xll.qlYieldTSDiscount(Discounting,D16,,AllTriggers)</f>
        <v>0.99998555452754334</v>
      </c>
      <c r="L16" s="138">
        <f>_xll.qlYieldTSDiscount(Discounting,E16,,AllTriggers)</f>
        <v>0.99995697242427328</v>
      </c>
      <c r="M16" s="127">
        <f t="shared" ref="M16:M21" si="7">(K16/L16-1)/J16</f>
        <v>1.4699999901335303E-3</v>
      </c>
      <c r="N16" s="85">
        <f t="shared" ref="N16:N20" si="8">((1+M16*J16)*EXP($W$13*J16)-1)/J16</f>
        <v>2.7092014953490817E-3</v>
      </c>
      <c r="O16" s="85">
        <f t="shared" ref="O16:O20" si="9">((1+J16*M16)*EXP($W$10*J16+0.5*$W$9*J16^2)-1)/J16</f>
        <v>2.5965503202523316E-3</v>
      </c>
      <c r="P16" s="85">
        <f t="shared" si="6"/>
        <v>2.5733198346257679E-3</v>
      </c>
      <c r="AF16" s="89">
        <f>_xll.qlCalendarAdvance(Calendar,AF15,"1d","mf",,Trigger)</f>
        <v>42277</v>
      </c>
      <c r="AG16" s="90">
        <f>_xll.qlDayCounterYearFraction(DayCounter,SettlementDate,AF16,,,Trigger)</f>
        <v>5.2777777777777778E-2</v>
      </c>
      <c r="AH16" s="85">
        <f t="shared" si="0"/>
        <v>1.2391511571740058E-3</v>
      </c>
      <c r="AI16" s="85">
        <f t="shared" si="1"/>
        <v>1.1680772962757726E-3</v>
      </c>
      <c r="AJ16" s="85">
        <f t="shared" si="2"/>
        <v>1.1598292315677303E-3</v>
      </c>
    </row>
    <row r="17" spans="3:36" ht="12" customHeight="1" x14ac:dyDescent="0.2">
      <c r="C17" s="170" t="s">
        <v>40</v>
      </c>
      <c r="D17" s="80">
        <f t="shared" si="5"/>
        <v>42258</v>
      </c>
      <c r="E17" s="89">
        <f>_xll.qlCalendarAdvance(Calendar,SettlementDate,C17,"Following",,Trigger)</f>
        <v>42272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0.99998555452754334</v>
      </c>
      <c r="L17" s="138">
        <f>_xll.qlYieldTSDiscount(Discounting,E17,,AllTriggers)</f>
        <v>0.99991983757465597</v>
      </c>
      <c r="M17" s="127">
        <f t="shared" si="7"/>
        <v>1.6899999773155117E-3</v>
      </c>
      <c r="N17" s="85">
        <f t="shared" si="8"/>
        <v>2.9292624335581457E-3</v>
      </c>
      <c r="O17" s="85">
        <f t="shared" si="9"/>
        <v>2.8259926274230652E-3</v>
      </c>
      <c r="P17" s="85">
        <f t="shared" si="6"/>
        <v>2.8064205938121184E-3</v>
      </c>
      <c r="AF17" s="89">
        <f>_xll.qlCalendarAdvance(Calendar,AF16,"1d","mf",,Trigger)</f>
        <v>42278</v>
      </c>
      <c r="AG17" s="90">
        <f>_xll.qlDayCounterYearFraction(DayCounter,SettlementDate,AF17,,,Trigger)</f>
        <v>5.5555555555555552E-2</v>
      </c>
      <c r="AH17" s="85">
        <f t="shared" si="0"/>
        <v>1.2391511571740058E-3</v>
      </c>
      <c r="AI17" s="85">
        <f t="shared" si="1"/>
        <v>1.1707593287624985E-3</v>
      </c>
      <c r="AJ17" s="85">
        <f t="shared" si="2"/>
        <v>1.1633169746808915E-3</v>
      </c>
    </row>
    <row r="18" spans="3:36" ht="12" customHeight="1" x14ac:dyDescent="0.2">
      <c r="C18" s="170" t="s">
        <v>41</v>
      </c>
      <c r="D18" s="80">
        <f t="shared" si="5"/>
        <v>42258</v>
      </c>
      <c r="E18" s="89">
        <f>_xll.qlCalendarAdvance(Calendar,SettlementDate,C18,"Following",,Trigger)</f>
        <v>42279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0.99998555452754334</v>
      </c>
      <c r="L18" s="138">
        <f>_xll.qlYieldTSDiscount(Discounting,E18,,AllTriggers)</f>
        <v>0.99988231667782557</v>
      </c>
      <c r="M18" s="127">
        <f t="shared" si="7"/>
        <v>1.7700000089299855E-3</v>
      </c>
      <c r="N18" s="85">
        <f t="shared" si="8"/>
        <v>3.0093238994550425E-3</v>
      </c>
      <c r="O18" s="85">
        <f t="shared" si="9"/>
        <v>2.9154365409654404E-3</v>
      </c>
      <c r="P18" s="85">
        <f t="shared" si="6"/>
        <v>2.8992099357592694E-3</v>
      </c>
      <c r="AF18" s="89">
        <f>_xll.qlCalendarAdvance(Calendar,AF17,"1d","mf",,Trigger)</f>
        <v>42279</v>
      </c>
      <c r="AG18" s="90">
        <f>_xll.qlDayCounterYearFraction(DayCounter,SettlementDate,AF18,,,Trigger)</f>
        <v>5.8333333333333334E-2</v>
      </c>
      <c r="AH18" s="85">
        <f t="shared" si="0"/>
        <v>1.2391511571740058E-3</v>
      </c>
      <c r="AI18" s="85">
        <f t="shared" si="1"/>
        <v>1.1734413612492242E-3</v>
      </c>
      <c r="AJ18" s="85">
        <f t="shared" si="2"/>
        <v>1.1667855305820076E-3</v>
      </c>
    </row>
    <row r="19" spans="3:36" ht="12" customHeight="1" x14ac:dyDescent="0.2">
      <c r="C19" s="170" t="s">
        <v>35</v>
      </c>
      <c r="D19" s="80">
        <f t="shared" si="5"/>
        <v>42258</v>
      </c>
      <c r="E19" s="89">
        <f>_xll.qlCalendarAdvance(Calendar,SettlementDate,C19,"mf",TRUE,Trigger)</f>
        <v>42289</v>
      </c>
      <c r="F19" s="82"/>
      <c r="G19" s="82"/>
      <c r="H19" s="82"/>
      <c r="I19" s="82"/>
      <c r="J19" s="90">
        <f>_xll.qlDayCounterYearFraction(DayCounter,D19,E19,,,Trigger)</f>
        <v>8.611111111111111E-2</v>
      </c>
      <c r="K19" s="121">
        <f>_xll.qlYieldTSDiscount(Discounting,D19,,AllTriggers)</f>
        <v>0.99998555452754334</v>
      </c>
      <c r="L19" s="138">
        <f>_xll.qlYieldTSDiscount(Discounting,E19,,AllTriggers)</f>
        <v>0.99983006833452015</v>
      </c>
      <c r="M19" s="127">
        <f t="shared" si="7"/>
        <v>1.8059530011283625E-3</v>
      </c>
      <c r="N19" s="85">
        <f t="shared" si="8"/>
        <v>3.0453629861948079E-3</v>
      </c>
      <c r="O19" s="85">
        <f t="shared" si="9"/>
        <v>2.9648811903502893E-3</v>
      </c>
      <c r="P19" s="85">
        <f t="shared" si="6"/>
        <v>2.9528906968928088E-3</v>
      </c>
      <c r="AF19" s="89">
        <f>_xll.qlCalendarAdvance(Calendar,AF18,"1d","mf",,Trigger)</f>
        <v>42282</v>
      </c>
      <c r="AG19" s="90">
        <f>_xll.qlDayCounterYearFraction(DayCounter,SettlementDate,AF19,,,Trigger)</f>
        <v>6.6666666666666666E-2</v>
      </c>
      <c r="AH19" s="85">
        <f t="shared" si="0"/>
        <v>1.2391511571740058E-3</v>
      </c>
      <c r="AI19" s="85">
        <f t="shared" si="1"/>
        <v>1.1814874587094016E-3</v>
      </c>
      <c r="AJ19" s="85">
        <f t="shared" si="2"/>
        <v>1.1770760750130849E-3</v>
      </c>
    </row>
    <row r="20" spans="3:36" ht="12" customHeight="1" x14ac:dyDescent="0.2">
      <c r="C20" s="170" t="s">
        <v>42</v>
      </c>
      <c r="D20" s="80">
        <f t="shared" si="5"/>
        <v>42258</v>
      </c>
      <c r="E20" s="89">
        <f>_xll.qlCalendarAdvance(Calendar,SettlementDate,C20,"mf",TRUE,Trigger)</f>
        <v>42319</v>
      </c>
      <c r="F20" s="82"/>
      <c r="G20" s="82"/>
      <c r="H20" s="82"/>
      <c r="I20" s="82"/>
      <c r="J20" s="90">
        <f>_xll.qlDayCounterYearFraction(DayCounter,D20,E20,,,Trigger)</f>
        <v>0.16944444444444445</v>
      </c>
      <c r="K20" s="121">
        <f>_xll.qlYieldTSDiscount(Discounting,D20,,AllTriggers)</f>
        <v>0.99998555452754334</v>
      </c>
      <c r="L20" s="138">
        <f>_xll.qlYieldTSDiscount(Discounting,E20,,AllTriggers)</f>
        <v>0.9996542546397833</v>
      </c>
      <c r="M20" s="127">
        <f t="shared" si="7"/>
        <v>1.9558886917951678E-3</v>
      </c>
      <c r="N20" s="85">
        <f t="shared" si="8"/>
        <v>3.1955806644179225E-3</v>
      </c>
      <c r="O20" s="85">
        <f t="shared" si="9"/>
        <v>3.1553285305741521E-3</v>
      </c>
      <c r="P20" s="85">
        <f t="shared" si="6"/>
        <v>3.1522112278473805E-3</v>
      </c>
      <c r="AF20" s="89">
        <f>_xll.qlCalendarAdvance(Calendar,AF19,"1d","mf",,Trigger)</f>
        <v>42283</v>
      </c>
      <c r="AG20" s="90">
        <f>_xll.qlDayCounterYearFraction(DayCounter,SettlementDate,AF20,,,Trigger)</f>
        <v>6.9444444444444448E-2</v>
      </c>
      <c r="AH20" s="85">
        <f t="shared" si="0"/>
        <v>1.2391511571740058E-3</v>
      </c>
      <c r="AI20" s="85">
        <f t="shared" si="1"/>
        <v>1.1841694911961273E-3</v>
      </c>
      <c r="AJ20" s="85">
        <f t="shared" si="2"/>
        <v>1.1804678820660206E-3</v>
      </c>
    </row>
    <row r="21" spans="3:36" ht="12" customHeight="1" x14ac:dyDescent="0.2">
      <c r="C21" s="371" t="s">
        <v>36</v>
      </c>
      <c r="D21" s="366">
        <f t="shared" si="5"/>
        <v>42258</v>
      </c>
      <c r="E21" s="372">
        <f>_xll.qlCalendarAdvance(Calendar,SettlementDate,C21,"mf",TRUE,Trigger)</f>
        <v>42349</v>
      </c>
      <c r="F21" s="206"/>
      <c r="G21" s="206"/>
      <c r="H21" s="206"/>
      <c r="I21" s="206"/>
      <c r="J21" s="368">
        <f>_xll.qlDayCounterYearFraction(DayCounter,D21,E21,,,Trigger)</f>
        <v>0.25277777777777777</v>
      </c>
      <c r="K21" s="373">
        <f>_xll.qlYieldTSDiscount(Discounting,D21,,AllTriggers)</f>
        <v>0.99998555452754334</v>
      </c>
      <c r="L21" s="384">
        <f>_xll.qlYieldTSDiscount(Discounting,E21,,AllTriggers)</f>
        <v>0.99945753555896533</v>
      </c>
      <c r="M21" s="375">
        <f t="shared" si="7"/>
        <v>2.0900000000010866E-3</v>
      </c>
      <c r="N21" s="91">
        <f>((1+M21*J21)*EXP($W$13*J21)-1)/J21</f>
        <v>3.329999999999899E-3</v>
      </c>
      <c r="O21" s="91">
        <f>((1+J21*M21)*EXP($W$10*J21+0.5*$W$9*J21^2)-1)/J21</f>
        <v>3.329999999999899E-3</v>
      </c>
      <c r="P21" s="91">
        <f t="shared" si="6"/>
        <v>3.329999999999899E-3</v>
      </c>
      <c r="AF21" s="89">
        <f>_xll.qlCalendarAdvance(Calendar,AF20,"1d","mf",,Trigger)</f>
        <v>42284</v>
      </c>
      <c r="AG21" s="90">
        <f>_xll.qlDayCounterYearFraction(DayCounter,SettlementDate,AF21,,,Trigger)</f>
        <v>7.2222222222222215E-2</v>
      </c>
      <c r="AH21" s="85">
        <f t="shared" si="0"/>
        <v>1.2391511571740058E-3</v>
      </c>
      <c r="AI21" s="85">
        <f t="shared" si="1"/>
        <v>1.1868515236828532E-3</v>
      </c>
      <c r="AJ21" s="85">
        <f t="shared" si="2"/>
        <v>1.1838405019069108E-3</v>
      </c>
    </row>
    <row r="22" spans="3:36" ht="12" customHeight="1" x14ac:dyDescent="0.2">
      <c r="AF22" s="89">
        <f>_xll.qlCalendarAdvance(Calendar,AF21,"1d","mf",,Trigger)</f>
        <v>42285</v>
      </c>
      <c r="AG22" s="90">
        <f>_xll.qlDayCounterYearFraction(DayCounter,SettlementDate,AF22,,,Trigger)</f>
        <v>7.4999999999999997E-2</v>
      </c>
      <c r="AH22" s="85">
        <f t="shared" si="0"/>
        <v>1.2391511571740058E-3</v>
      </c>
      <c r="AI22" s="85">
        <f t="shared" si="1"/>
        <v>1.1895335561695789E-3</v>
      </c>
      <c r="AJ22" s="85">
        <f t="shared" si="2"/>
        <v>1.1871939345357563E-3</v>
      </c>
    </row>
    <row r="23" spans="3:36" ht="12" customHeight="1" x14ac:dyDescent="0.2">
      <c r="C23" s="359" t="s">
        <v>107</v>
      </c>
      <c r="AF23" s="89">
        <f>_xll.qlCalendarAdvance(Calendar,AF22,"1d","mf",,Trigger)</f>
        <v>42286</v>
      </c>
      <c r="AG23" s="90">
        <f>_xll.qlDayCounterYearFraction(DayCounter,SettlementDate,AF23,,,Trigger)</f>
        <v>7.7777777777777779E-2</v>
      </c>
      <c r="AH23" s="85">
        <f t="shared" si="0"/>
        <v>1.2391511571740058E-3</v>
      </c>
      <c r="AI23" s="85">
        <f t="shared" si="1"/>
        <v>1.1922155886563046E-3</v>
      </c>
      <c r="AJ23" s="85">
        <f t="shared" si="2"/>
        <v>1.1905281799525563E-3</v>
      </c>
    </row>
    <row r="24" spans="3:36" ht="12" customHeight="1" x14ac:dyDescent="0.2">
      <c r="C24" s="209" t="s">
        <v>92</v>
      </c>
      <c r="AF24" s="89">
        <f>_xll.qlCalendarAdvance(Calendar,AF23,"1d","mf",,Trigger)</f>
        <v>42289</v>
      </c>
      <c r="AG24" s="90">
        <f>_xll.qlDayCounterYearFraction(DayCounter,SettlementDate,AF24,,,Trigger)</f>
        <v>8.611111111111111E-2</v>
      </c>
      <c r="AH24" s="85">
        <f t="shared" si="0"/>
        <v>1.2391511571740058E-3</v>
      </c>
      <c r="AI24" s="85">
        <f t="shared" si="1"/>
        <v>1.200261686116482E-3</v>
      </c>
      <c r="AJ24" s="85">
        <f t="shared" si="2"/>
        <v>1.2004157929306853E-3</v>
      </c>
    </row>
    <row r="25" spans="3:36" ht="12" customHeight="1" x14ac:dyDescent="0.2">
      <c r="C25" s="85">
        <f t="shared" ref="C25:C31" si="10">IF($C$24="FLAT",N15,IF($C$24="linear",O15,P15))</f>
        <v>2.7957930672961595E-3</v>
      </c>
      <c r="AF25" s="89">
        <f>_xll.qlCalendarAdvance(Calendar,AF24,"1d","mf",,Trigger)</f>
        <v>42290</v>
      </c>
      <c r="AG25" s="90">
        <f>_xll.qlDayCounterYearFraction(DayCounter,SettlementDate,AF25,,,Trigger)</f>
        <v>8.8888888888888892E-2</v>
      </c>
      <c r="AH25" s="85">
        <f t="shared" si="0"/>
        <v>1.2391511571740058E-3</v>
      </c>
      <c r="AI25" s="85">
        <f t="shared" si="1"/>
        <v>1.2029437186032077E-3</v>
      </c>
      <c r="AJ25" s="85">
        <f t="shared" si="2"/>
        <v>1.2036732894993051E-3</v>
      </c>
    </row>
    <row r="26" spans="3:36" ht="12" customHeight="1" x14ac:dyDescent="0.2">
      <c r="C26" s="85">
        <f t="shared" si="10"/>
        <v>2.5733198346257679E-3</v>
      </c>
      <c r="AF26" s="89">
        <f>_xll.qlCalendarAdvance(Calendar,AF25,"1d","mf",,Trigger)</f>
        <v>42291</v>
      </c>
      <c r="AG26" s="90">
        <f>_xll.qlDayCounterYearFraction(DayCounter,SettlementDate,AF26,,,Trigger)</f>
        <v>9.166666666666666E-2</v>
      </c>
      <c r="AH26" s="85">
        <f t="shared" si="0"/>
        <v>1.2391511571740058E-3</v>
      </c>
      <c r="AI26" s="85">
        <f t="shared" si="1"/>
        <v>1.2056257510899334E-3</v>
      </c>
      <c r="AJ26" s="85">
        <f t="shared" si="2"/>
        <v>1.2069115988558793E-3</v>
      </c>
    </row>
    <row r="27" spans="3:36" ht="12" customHeight="1" x14ac:dyDescent="0.2">
      <c r="C27" s="85">
        <f t="shared" si="10"/>
        <v>2.8064205938121184E-3</v>
      </c>
      <c r="AF27" s="89">
        <f>_xll.qlCalendarAdvance(Calendar,AF26,"1d","mf",,Trigger)</f>
        <v>42292</v>
      </c>
      <c r="AG27" s="90">
        <f>_xll.qlDayCounterYearFraction(DayCounter,SettlementDate,AF27,,,Trigger)</f>
        <v>9.4444444444444442E-2</v>
      </c>
      <c r="AH27" s="85">
        <f t="shared" si="0"/>
        <v>1.2391511571740058E-3</v>
      </c>
      <c r="AI27" s="85">
        <f t="shared" si="1"/>
        <v>1.2083077835766593E-3</v>
      </c>
      <c r="AJ27" s="85">
        <f t="shared" si="2"/>
        <v>1.2101307210004085E-3</v>
      </c>
    </row>
    <row r="28" spans="3:36" ht="12" customHeight="1" x14ac:dyDescent="0.2">
      <c r="C28" s="85">
        <f t="shared" si="10"/>
        <v>2.8992099357592694E-3</v>
      </c>
      <c r="AF28" s="89">
        <f>_xll.qlCalendarAdvance(Calendar,AF27,"1d","mf",,Trigger)</f>
        <v>42293</v>
      </c>
      <c r="AG28" s="90">
        <f>_xll.qlDayCounterYearFraction(DayCounter,SettlementDate,AF28,,,Trigger)</f>
        <v>9.7222222222222224E-2</v>
      </c>
      <c r="AH28" s="85">
        <f t="shared" si="0"/>
        <v>1.2391511571740058E-3</v>
      </c>
      <c r="AI28" s="85">
        <f t="shared" si="1"/>
        <v>1.210989816063385E-3</v>
      </c>
      <c r="AJ28" s="85">
        <f t="shared" si="2"/>
        <v>1.2133306559328925E-3</v>
      </c>
    </row>
    <row r="29" spans="3:36" ht="12" customHeight="1" x14ac:dyDescent="0.2">
      <c r="C29" s="85">
        <f t="shared" si="10"/>
        <v>2.9528906968928088E-3</v>
      </c>
      <c r="AF29" s="89">
        <f>_xll.qlCalendarAdvance(Calendar,AF28,"1d","mf",,Trigger)</f>
        <v>42296</v>
      </c>
      <c r="AG29" s="90">
        <f>_xll.qlDayCounterYearFraction(DayCounter,SettlementDate,AF29,,,Trigger)</f>
        <v>0.10555555555555556</v>
      </c>
      <c r="AH29" s="85">
        <f t="shared" si="0"/>
        <v>1.2391511571740058E-3</v>
      </c>
      <c r="AI29" s="85">
        <f t="shared" si="1"/>
        <v>1.2190359135235624E-3</v>
      </c>
      <c r="AJ29" s="85">
        <f t="shared" si="2"/>
        <v>1.222815337458074E-3</v>
      </c>
    </row>
    <row r="30" spans="3:36" ht="12" customHeight="1" x14ac:dyDescent="0.2">
      <c r="C30" s="85">
        <f t="shared" si="10"/>
        <v>3.1522112278473805E-3</v>
      </c>
      <c r="AF30" s="89">
        <f>_xll.qlCalendarAdvance(Calendar,AF29,"1d","mf",,Trigger)</f>
        <v>42297</v>
      </c>
      <c r="AG30" s="90">
        <f>_xll.qlDayCounterYearFraction(DayCounter,SettlementDate,AF30,,,Trigger)</f>
        <v>0.10833333333333334</v>
      </c>
      <c r="AH30" s="85">
        <f t="shared" si="0"/>
        <v>1.2391511571740058E-3</v>
      </c>
      <c r="AI30" s="85">
        <f t="shared" si="1"/>
        <v>1.2217179460102881E-3</v>
      </c>
      <c r="AJ30" s="85">
        <f t="shared" si="2"/>
        <v>1.2259385235423772E-3</v>
      </c>
    </row>
    <row r="31" spans="3:36" ht="12" customHeight="1" x14ac:dyDescent="0.2">
      <c r="C31" s="91">
        <f t="shared" si="10"/>
        <v>3.329999999999899E-3</v>
      </c>
      <c r="AF31" s="89">
        <f>_xll.qlCalendarAdvance(Calendar,AF30,"1d","mf",,Trigger)</f>
        <v>42298</v>
      </c>
      <c r="AG31" s="90">
        <f>_xll.qlDayCounterYearFraction(DayCounter,SettlementDate,AF31,,,Trigger)</f>
        <v>0.1111111111111111</v>
      </c>
      <c r="AH31" s="85">
        <f t="shared" si="0"/>
        <v>1.2391511571740058E-3</v>
      </c>
      <c r="AI31" s="85">
        <f t="shared" si="1"/>
        <v>1.224399978497014E-3</v>
      </c>
      <c r="AJ31" s="85">
        <f t="shared" si="2"/>
        <v>1.2290425224146357E-3</v>
      </c>
    </row>
    <row r="32" spans="3:36" ht="12" customHeight="1" x14ac:dyDescent="0.2">
      <c r="AF32" s="89">
        <f>_xll.qlCalendarAdvance(Calendar,AF31,"1d","mf",,Trigger)</f>
        <v>42299</v>
      </c>
      <c r="AG32" s="90">
        <f>_xll.qlDayCounterYearFraction(DayCounter,SettlementDate,AF32,,,Trigger)</f>
        <v>0.11388888888888889</v>
      </c>
      <c r="AH32" s="85">
        <f t="shared" si="0"/>
        <v>1.2391511571740058E-3</v>
      </c>
      <c r="AI32" s="85">
        <f t="shared" si="1"/>
        <v>1.2270820109837397E-3</v>
      </c>
      <c r="AJ32" s="85">
        <f t="shared" si="2"/>
        <v>1.2321273340748487E-3</v>
      </c>
    </row>
    <row r="33" spans="13:36" x14ac:dyDescent="0.2">
      <c r="AF33" s="89">
        <f>_xll.qlCalendarAdvance(Calendar,AF32,"1d","mf",,Trigger)</f>
        <v>42300</v>
      </c>
      <c r="AG33" s="90">
        <f>_xll.qlDayCounterYearFraction(DayCounter,SettlementDate,AF33,,,Trigger)</f>
        <v>0.11666666666666667</v>
      </c>
      <c r="AH33" s="85">
        <f t="shared" si="0"/>
        <v>1.2391511571740058E-3</v>
      </c>
      <c r="AI33" s="85">
        <f t="shared" si="1"/>
        <v>1.2297640434704655E-3</v>
      </c>
      <c r="AJ33" s="85">
        <f t="shared" si="2"/>
        <v>1.235192958523017E-3</v>
      </c>
    </row>
    <row r="34" spans="13:36" x14ac:dyDescent="0.2">
      <c r="AF34" s="89">
        <f>_xll.qlCalendarAdvance(Calendar,AF33,"1d","mf",,Trigger)</f>
        <v>42303</v>
      </c>
      <c r="AG34" s="90">
        <f>_xll.qlDayCounterYearFraction(DayCounter,SettlementDate,AF34,,,Trigger)</f>
        <v>0.125</v>
      </c>
      <c r="AH34" s="85">
        <f t="shared" si="0"/>
        <v>1.2391511571740058E-3</v>
      </c>
      <c r="AI34" s="85">
        <f t="shared" si="1"/>
        <v>1.2378101409306428E-3</v>
      </c>
      <c r="AJ34" s="85">
        <f t="shared" si="2"/>
        <v>1.24427470859525E-3</v>
      </c>
    </row>
    <row r="35" spans="13:36" x14ac:dyDescent="0.2">
      <c r="AF35" s="89">
        <f>_xll.qlCalendarAdvance(Calendar,AF34,"1d","mf",,Trigger)</f>
        <v>42304</v>
      </c>
      <c r="AG35" s="90">
        <f>_xll.qlDayCounterYearFraction(DayCounter,SettlementDate,AF35,,,Trigger)</f>
        <v>0.12777777777777777</v>
      </c>
      <c r="AH35" s="85">
        <f t="shared" si="0"/>
        <v>1.2391511571740058E-3</v>
      </c>
      <c r="AI35" s="85">
        <f t="shared" si="1"/>
        <v>1.2404921734173685E-3</v>
      </c>
      <c r="AJ35" s="85">
        <f t="shared" ref="AJ35:AJ65" si="11">($W$5+$W$4*AG35+$W$3*AG35^2)</f>
        <v>1.2472635841952373E-3</v>
      </c>
    </row>
    <row r="36" spans="13:36" x14ac:dyDescent="0.2">
      <c r="AF36" s="89">
        <f>_xll.qlCalendarAdvance(Calendar,AF35,"1d","mf",,Trigger)</f>
        <v>42305</v>
      </c>
      <c r="AG36" s="90">
        <f>_xll.qlDayCounterYearFraction(DayCounter,SettlementDate,AF36,,,Trigger)</f>
        <v>0.13055555555555556</v>
      </c>
      <c r="AH36" s="85">
        <f t="shared" si="0"/>
        <v>1.2391511571740058E-3</v>
      </c>
      <c r="AI36" s="85">
        <f t="shared" si="1"/>
        <v>1.2431742059040944E-3</v>
      </c>
      <c r="AJ36" s="85">
        <f t="shared" si="11"/>
        <v>1.2502332725831799E-3</v>
      </c>
    </row>
    <row r="37" spans="13:36" x14ac:dyDescent="0.2">
      <c r="AF37" s="89">
        <f>_xll.qlCalendarAdvance(Calendar,AF36,"1d","mf",,Trigger)</f>
        <v>42306</v>
      </c>
      <c r="AG37" s="90">
        <f>_xll.qlDayCounterYearFraction(DayCounter,SettlementDate,AF37,,,Trigger)</f>
        <v>0.13333333333333333</v>
      </c>
      <c r="AH37" s="85">
        <f t="shared" si="0"/>
        <v>1.2391511571740058E-3</v>
      </c>
      <c r="AI37" s="85">
        <f t="shared" si="1"/>
        <v>1.2458562383908202E-3</v>
      </c>
      <c r="AJ37" s="85">
        <f t="shared" si="11"/>
        <v>1.2531837737590769E-3</v>
      </c>
    </row>
    <row r="38" spans="13:36" x14ac:dyDescent="0.2">
      <c r="AF38" s="89">
        <f>_xll.qlCalendarAdvance(Calendar,AF37,"1d","mf",,Trigger)</f>
        <v>42307</v>
      </c>
      <c r="AG38" s="90">
        <f>_xll.qlDayCounterYearFraction(DayCounter,SettlementDate,AF38,,,Trigger)</f>
        <v>0.1361111111111111</v>
      </c>
      <c r="AH38" s="85">
        <f t="shared" si="0"/>
        <v>1.2391511571740058E-3</v>
      </c>
      <c r="AI38" s="85">
        <f t="shared" si="1"/>
        <v>1.2485382708775459E-3</v>
      </c>
      <c r="AJ38" s="85">
        <f t="shared" si="11"/>
        <v>1.2561150877229289E-3</v>
      </c>
    </row>
    <row r="39" spans="13:36" x14ac:dyDescent="0.2">
      <c r="AF39" s="89">
        <f>_xll.qlCalendarAdvance(Calendar,AF38,"1d","mf",,Trigger)</f>
        <v>42310</v>
      </c>
      <c r="AG39" s="90">
        <f>_xll.qlDayCounterYearFraction(DayCounter,SettlementDate,AF39,,,Trigger)</f>
        <v>0.14444444444444443</v>
      </c>
      <c r="AH39" s="85">
        <f t="shared" si="0"/>
        <v>1.2391511571740058E-3</v>
      </c>
      <c r="AI39" s="85">
        <f t="shared" si="1"/>
        <v>1.2565843683377232E-3</v>
      </c>
      <c r="AJ39" s="85">
        <f t="shared" si="11"/>
        <v>1.2647939063422141E-3</v>
      </c>
    </row>
    <row r="40" spans="13:36" x14ac:dyDescent="0.2">
      <c r="AF40" s="89">
        <f>_xll.qlCalendarAdvance(Calendar,AF39,"1d","mf",,Trigger)</f>
        <v>42311</v>
      </c>
      <c r="AG40" s="90">
        <f>_xll.qlDayCounterYearFraction(DayCounter,SettlementDate,AF40,,,Trigger)</f>
        <v>0.14722222222222223</v>
      </c>
      <c r="AH40" s="85">
        <f t="shared" si="0"/>
        <v>1.2391511571740058E-3</v>
      </c>
      <c r="AI40" s="85">
        <f t="shared" si="1"/>
        <v>1.2592664008244489E-3</v>
      </c>
      <c r="AJ40" s="85">
        <f t="shared" si="11"/>
        <v>1.2676484714578857E-3</v>
      </c>
    </row>
    <row r="41" spans="13:36" x14ac:dyDescent="0.2">
      <c r="M41" s="207"/>
      <c r="N41" s="207"/>
      <c r="AF41" s="89">
        <f>_xll.qlCalendarAdvance(Calendar,AF40,"1d","mf",,Trigger)</f>
        <v>42312</v>
      </c>
      <c r="AG41" s="90">
        <f>_xll.qlDayCounterYearFraction(DayCounter,SettlementDate,AF41,,,Trigger)</f>
        <v>0.15</v>
      </c>
      <c r="AH41" s="85">
        <f t="shared" si="0"/>
        <v>1.2391511571740058E-3</v>
      </c>
      <c r="AI41" s="85">
        <f t="shared" si="1"/>
        <v>1.2619484333111749E-3</v>
      </c>
      <c r="AJ41" s="85">
        <f t="shared" si="11"/>
        <v>1.2704838493615117E-3</v>
      </c>
    </row>
    <row r="42" spans="13:36" x14ac:dyDescent="0.2">
      <c r="AF42" s="89">
        <f>_xll.qlCalendarAdvance(Calendar,AF41,"1d","mf",,Trigger)</f>
        <v>42313</v>
      </c>
      <c r="AG42" s="90">
        <f>_xll.qlDayCounterYearFraction(DayCounter,SettlementDate,AF42,,,Trigger)</f>
        <v>0.15277777777777779</v>
      </c>
      <c r="AH42" s="85">
        <f t="shared" si="0"/>
        <v>1.2391511571740058E-3</v>
      </c>
      <c r="AI42" s="85">
        <f t="shared" si="1"/>
        <v>1.2646304657979006E-3</v>
      </c>
      <c r="AJ42" s="85">
        <f t="shared" si="11"/>
        <v>1.273300040053093E-3</v>
      </c>
    </row>
    <row r="43" spans="13:36" ht="11.25" customHeight="1" x14ac:dyDescent="0.2">
      <c r="AF43" s="89">
        <f>_xll.qlCalendarAdvance(Calendar,AF42,"1d","mf",,Trigger)</f>
        <v>42314</v>
      </c>
      <c r="AG43" s="90">
        <f>_xll.qlDayCounterYearFraction(DayCounter,SettlementDate,AF43,,,Trigger)</f>
        <v>0.15555555555555556</v>
      </c>
      <c r="AH43" s="85">
        <f t="shared" si="0"/>
        <v>1.2391511571740058E-3</v>
      </c>
      <c r="AI43" s="85">
        <f t="shared" si="1"/>
        <v>1.2673124982846263E-3</v>
      </c>
      <c r="AJ43" s="85">
        <f t="shared" si="11"/>
        <v>1.2760970435326288E-3</v>
      </c>
    </row>
    <row r="44" spans="13:36" x14ac:dyDescent="0.2">
      <c r="Q44" s="204"/>
      <c r="AF44" s="89">
        <f>_xll.qlCalendarAdvance(Calendar,AF43,"1d","mf",,Trigger)</f>
        <v>42317</v>
      </c>
      <c r="AG44" s="90">
        <f>_xll.qlDayCounterYearFraction(DayCounter,SettlementDate,AF44,,,Trigger)</f>
        <v>0.16388888888888889</v>
      </c>
      <c r="AH44" s="85">
        <f t="shared" si="0"/>
        <v>1.2391511571740058E-3</v>
      </c>
      <c r="AI44" s="85">
        <f t="shared" si="1"/>
        <v>1.2753585957448036E-3</v>
      </c>
      <c r="AJ44" s="85">
        <f t="shared" si="11"/>
        <v>1.2843729306989658E-3</v>
      </c>
    </row>
    <row r="45" spans="13:36" x14ac:dyDescent="0.2">
      <c r="Q45" s="204"/>
      <c r="AF45" s="89">
        <f>_xll.qlCalendarAdvance(Calendar,AF44,"1d","mf",,Trigger)</f>
        <v>42318</v>
      </c>
      <c r="AG45" s="90">
        <f>_xll.qlDayCounterYearFraction(DayCounter,SettlementDate,AF45,,,Trigger)</f>
        <v>0.16666666666666666</v>
      </c>
      <c r="AH45" s="85">
        <f t="shared" si="0"/>
        <v>1.2391511571740058E-3</v>
      </c>
      <c r="AI45" s="85">
        <f t="shared" si="1"/>
        <v>1.2780406282315293E-3</v>
      </c>
      <c r="AJ45" s="85">
        <f t="shared" si="11"/>
        <v>1.2870931853303214E-3</v>
      </c>
    </row>
    <row r="46" spans="13:36" x14ac:dyDescent="0.2">
      <c r="Q46" s="204"/>
      <c r="AF46" s="89">
        <f>_xll.qlCalendarAdvance(Calendar,AF45,"1d","mf",,Trigger)</f>
        <v>42319</v>
      </c>
      <c r="AG46" s="90">
        <f>_xll.qlDayCounterYearFraction(DayCounter,SettlementDate,AF46,,,Trigger)</f>
        <v>0.16944444444444445</v>
      </c>
      <c r="AH46" s="85">
        <f t="shared" si="0"/>
        <v>1.2391511571740058E-3</v>
      </c>
      <c r="AI46" s="85">
        <f t="shared" si="1"/>
        <v>1.2807226607182553E-3</v>
      </c>
      <c r="AJ46" s="85">
        <f t="shared" si="11"/>
        <v>1.2897942527496317E-3</v>
      </c>
    </row>
    <row r="47" spans="13:36" x14ac:dyDescent="0.2">
      <c r="Q47" s="204"/>
      <c r="AF47" s="89">
        <f>_xll.qlCalendarAdvance(Calendar,AF46,"1d","mf",,Trigger)</f>
        <v>42320</v>
      </c>
      <c r="AG47" s="90">
        <f>_xll.qlDayCounterYearFraction(DayCounter,SettlementDate,AF47,,,Trigger)</f>
        <v>0.17222222222222222</v>
      </c>
      <c r="AH47" s="85">
        <f t="shared" si="0"/>
        <v>1.2391511571740058E-3</v>
      </c>
      <c r="AI47" s="85">
        <f t="shared" si="1"/>
        <v>1.283404693204981E-3</v>
      </c>
      <c r="AJ47" s="85">
        <f t="shared" si="11"/>
        <v>1.2924761329568969E-3</v>
      </c>
    </row>
    <row r="48" spans="13:36" x14ac:dyDescent="0.2">
      <c r="Q48" s="204"/>
      <c r="AF48" s="89">
        <f>_xll.qlCalendarAdvance(Calendar,AF47,"1d","mf",,Trigger)</f>
        <v>42321</v>
      </c>
      <c r="AG48" s="90">
        <f>_xll.qlDayCounterYearFraction(DayCounter,SettlementDate,AF48,,,Trigger)</f>
        <v>0.17499999999999999</v>
      </c>
      <c r="AH48" s="85">
        <f t="shared" si="0"/>
        <v>1.2391511571740058E-3</v>
      </c>
      <c r="AI48" s="85">
        <f t="shared" si="1"/>
        <v>1.2860867256917067E-3</v>
      </c>
      <c r="AJ48" s="85">
        <f t="shared" si="11"/>
        <v>1.2951388259521167E-3</v>
      </c>
    </row>
    <row r="49" spans="13:36" x14ac:dyDescent="0.2">
      <c r="AF49" s="89">
        <f>_xll.qlCalendarAdvance(Calendar,AF48,"1d","mf",,Trigger)</f>
        <v>42324</v>
      </c>
      <c r="AG49" s="90">
        <f>_xll.qlDayCounterYearFraction(DayCounter,SettlementDate,AF49,,,Trigger)</f>
        <v>0.18333333333333332</v>
      </c>
      <c r="AH49" s="85">
        <f t="shared" si="0"/>
        <v>1.2391511571740058E-3</v>
      </c>
      <c r="AI49" s="85">
        <f t="shared" si="1"/>
        <v>1.294132823151884E-3</v>
      </c>
      <c r="AJ49" s="85">
        <f t="shared" si="11"/>
        <v>1.3030117816655057E-3</v>
      </c>
    </row>
    <row r="50" spans="13:36" x14ac:dyDescent="0.2">
      <c r="AF50" s="89">
        <f>_xll.qlCalendarAdvance(Calendar,AF49,"1d","mf",,Trigger)</f>
        <v>42325</v>
      </c>
      <c r="AG50" s="90">
        <f>_xll.qlDayCounterYearFraction(DayCounter,SettlementDate,AF50,,,Trigger)</f>
        <v>0.18611111111111112</v>
      </c>
      <c r="AH50" s="85">
        <f t="shared" si="0"/>
        <v>1.2391511571740058E-3</v>
      </c>
      <c r="AI50" s="85">
        <f t="shared" si="1"/>
        <v>1.2968148556386097E-3</v>
      </c>
      <c r="AJ50" s="85">
        <f t="shared" si="11"/>
        <v>1.3055977258125452E-3</v>
      </c>
    </row>
    <row r="51" spans="13:36" x14ac:dyDescent="0.2">
      <c r="AF51" s="89">
        <f>_xll.qlCalendarAdvance(Calendar,AF50,"1d","mf",,Trigger)</f>
        <v>42326</v>
      </c>
      <c r="AG51" s="90">
        <f>_xll.qlDayCounterYearFraction(DayCounter,SettlementDate,AF51,,,Trigger)</f>
        <v>0.18888888888888888</v>
      </c>
      <c r="AH51" s="85">
        <f t="shared" si="0"/>
        <v>1.2391511571740058E-3</v>
      </c>
      <c r="AI51" s="85">
        <f t="shared" si="1"/>
        <v>1.2994968881253357E-3</v>
      </c>
      <c r="AJ51" s="85">
        <f t="shared" si="11"/>
        <v>1.3081644827475395E-3</v>
      </c>
    </row>
    <row r="52" spans="13:36" x14ac:dyDescent="0.2">
      <c r="AF52" s="89">
        <f>_xll.qlCalendarAdvance(Calendar,AF51,"1d","mf",,Trigger)</f>
        <v>42327</v>
      </c>
      <c r="AG52" s="90">
        <f>_xll.qlDayCounterYearFraction(DayCounter,SettlementDate,AF52,,,Trigger)</f>
        <v>0.19166666666666668</v>
      </c>
      <c r="AH52" s="85">
        <f t="shared" si="0"/>
        <v>1.2391511571740058E-3</v>
      </c>
      <c r="AI52" s="85">
        <f t="shared" si="1"/>
        <v>1.3021789206120614E-3</v>
      </c>
      <c r="AJ52" s="85">
        <f t="shared" si="11"/>
        <v>1.3107120524704884E-3</v>
      </c>
    </row>
    <row r="53" spans="13:36" x14ac:dyDescent="0.2">
      <c r="AF53" s="89">
        <f>_xll.qlCalendarAdvance(Calendar,AF52,"1d","mf",,Trigger)</f>
        <v>42328</v>
      </c>
      <c r="AG53" s="90">
        <f>_xll.qlDayCounterYearFraction(DayCounter,SettlementDate,AF53,,,Trigger)</f>
        <v>0.19444444444444445</v>
      </c>
      <c r="AH53" s="85">
        <f t="shared" si="0"/>
        <v>1.2391511571740058E-3</v>
      </c>
      <c r="AI53" s="85">
        <f t="shared" si="1"/>
        <v>1.3048609530987871E-3</v>
      </c>
      <c r="AJ53" s="85">
        <f t="shared" si="11"/>
        <v>1.3132404349813925E-3</v>
      </c>
    </row>
    <row r="54" spans="13:36" x14ac:dyDescent="0.2">
      <c r="AF54" s="89">
        <f>_xll.qlCalendarAdvance(Calendar,AF53,"1d","mf",,Trigger)</f>
        <v>42331</v>
      </c>
      <c r="AG54" s="90">
        <f>_xll.qlDayCounterYearFraction(DayCounter,SettlementDate,AF54,,,Trigger)</f>
        <v>0.20277777777777778</v>
      </c>
      <c r="AH54" s="85">
        <f t="shared" si="0"/>
        <v>1.2391511571740058E-3</v>
      </c>
      <c r="AI54" s="85">
        <f t="shared" si="1"/>
        <v>1.3129070505589644E-3</v>
      </c>
      <c r="AJ54" s="85">
        <f t="shared" si="11"/>
        <v>1.3207104592418335E-3</v>
      </c>
    </row>
    <row r="55" spans="13:36" x14ac:dyDescent="0.2">
      <c r="AF55" s="89">
        <f>_xll.qlCalendarAdvance(Calendar,AF54,"1d","mf",,Trigger)</f>
        <v>42332</v>
      </c>
      <c r="AG55" s="90">
        <f>_xll.qlDayCounterYearFraction(DayCounter,SettlementDate,AF55,,,Trigger)</f>
        <v>0.20555555555555555</v>
      </c>
      <c r="AH55" s="85">
        <f t="shared" si="0"/>
        <v>1.2391511571740058E-3</v>
      </c>
      <c r="AI55" s="85">
        <f t="shared" si="1"/>
        <v>1.3155890830456902E-3</v>
      </c>
      <c r="AJ55" s="85">
        <f t="shared" si="11"/>
        <v>1.3231620929045566E-3</v>
      </c>
    </row>
    <row r="56" spans="13:36" x14ac:dyDescent="0.2">
      <c r="AF56" s="89">
        <f>_xll.qlCalendarAdvance(Calendar,AF55,"1d","mf",,Trigger)</f>
        <v>42333</v>
      </c>
      <c r="AG56" s="90">
        <f>_xll.qlDayCounterYearFraction(DayCounter,SettlementDate,AF56,,,Trigger)</f>
        <v>0.20833333333333334</v>
      </c>
      <c r="AH56" s="85">
        <f t="shared" si="0"/>
        <v>1.2391511571740058E-3</v>
      </c>
      <c r="AI56" s="85">
        <f t="shared" si="1"/>
        <v>1.3182711155324161E-3</v>
      </c>
      <c r="AJ56" s="85">
        <f t="shared" si="11"/>
        <v>1.325594539355235E-3</v>
      </c>
    </row>
    <row r="57" spans="13:36" x14ac:dyDescent="0.2">
      <c r="AF57" s="89">
        <f>_xll.qlCalendarAdvance(Calendar,AF56,"1d","mf",,Trigger)</f>
        <v>42334</v>
      </c>
      <c r="AG57" s="90">
        <f>_xll.qlDayCounterYearFraction(DayCounter,SettlementDate,AF57,,,Trigger)</f>
        <v>0.21111111111111111</v>
      </c>
      <c r="AH57" s="85">
        <f t="shared" si="0"/>
        <v>1.2391511571740058E-3</v>
      </c>
      <c r="AI57" s="85">
        <f t="shared" si="1"/>
        <v>1.3209531480191418E-3</v>
      </c>
      <c r="AJ57" s="85">
        <f t="shared" si="11"/>
        <v>1.3280077985938681E-3</v>
      </c>
    </row>
    <row r="58" spans="13:36" x14ac:dyDescent="0.2">
      <c r="AF58" s="89">
        <f>_xll.qlCalendarAdvance(Calendar,AF57,"1d","mf",,Trigger)</f>
        <v>42335</v>
      </c>
      <c r="AG58" s="90">
        <f>_xll.qlDayCounterYearFraction(DayCounter,SettlementDate,AF58,,,Trigger)</f>
        <v>0.21388888888888888</v>
      </c>
      <c r="AH58" s="85">
        <f t="shared" si="0"/>
        <v>1.2391511571740058E-3</v>
      </c>
      <c r="AI58" s="85">
        <f t="shared" si="1"/>
        <v>1.3236351805058675E-3</v>
      </c>
      <c r="AJ58" s="85">
        <f t="shared" si="11"/>
        <v>1.3304018706204561E-3</v>
      </c>
    </row>
    <row r="59" spans="13:36" x14ac:dyDescent="0.2">
      <c r="AF59" s="89">
        <f>_xll.qlCalendarAdvance(Calendar,AF58,"1d","mf",,Trigger)</f>
        <v>42338</v>
      </c>
      <c r="AG59" s="90">
        <f>_xll.qlDayCounterYearFraction(DayCounter,SettlementDate,AF59,,,Trigger)</f>
        <v>0.22222222222222221</v>
      </c>
      <c r="AH59" s="85">
        <f t="shared" si="0"/>
        <v>1.2391511571740058E-3</v>
      </c>
      <c r="AI59" s="85">
        <f t="shared" si="1"/>
        <v>1.3316812779660449E-3</v>
      </c>
      <c r="AJ59" s="85">
        <f t="shared" si="11"/>
        <v>1.3374689634279488E-3</v>
      </c>
    </row>
    <row r="60" spans="13:36" x14ac:dyDescent="0.2">
      <c r="M60" s="207"/>
      <c r="AF60" s="89">
        <f>_xll.qlCalendarAdvance(Calendar,AF59,"1d","mf",,Trigger)</f>
        <v>42339</v>
      </c>
      <c r="AG60" s="90">
        <f>_xll.qlDayCounterYearFraction(DayCounter,SettlementDate,AF60,,,Trigger)</f>
        <v>0.22500000000000001</v>
      </c>
      <c r="AH60" s="85">
        <f t="shared" si="0"/>
        <v>1.2391511571740058E-3</v>
      </c>
      <c r="AI60" s="85">
        <f t="shared" si="1"/>
        <v>1.3343633104527706E-3</v>
      </c>
      <c r="AJ60" s="85">
        <f t="shared" si="11"/>
        <v>1.3397862866063562E-3</v>
      </c>
    </row>
    <row r="61" spans="13:36" x14ac:dyDescent="0.2">
      <c r="M61" s="207"/>
      <c r="AF61" s="89">
        <f>_xll.qlCalendarAdvance(Calendar,AF60,"1d","mf",,Trigger)</f>
        <v>42340</v>
      </c>
      <c r="AG61" s="90">
        <f>_xll.qlDayCounterYearFraction(DayCounter,SettlementDate,AF61,,,Trigger)</f>
        <v>0.22777777777777777</v>
      </c>
      <c r="AH61" s="85">
        <f t="shared" si="0"/>
        <v>1.2391511571740058E-3</v>
      </c>
      <c r="AI61" s="85">
        <f t="shared" si="1"/>
        <v>1.3370453429394965E-3</v>
      </c>
      <c r="AJ61" s="85">
        <f t="shared" si="11"/>
        <v>1.3420844225727185E-3</v>
      </c>
    </row>
    <row r="62" spans="13:36" x14ac:dyDescent="0.2">
      <c r="M62" s="207"/>
      <c r="AF62" s="89">
        <f>_xll.qlCalendarAdvance(Calendar,AF61,"1d","mf",,Trigger)</f>
        <v>42341</v>
      </c>
      <c r="AG62" s="90">
        <f>_xll.qlDayCounterYearFraction(DayCounter,SettlementDate,AF62,,,Trigger)</f>
        <v>0.23055555555555557</v>
      </c>
      <c r="AH62" s="85">
        <f t="shared" si="0"/>
        <v>1.2391511571740058E-3</v>
      </c>
      <c r="AI62" s="85">
        <f t="shared" si="1"/>
        <v>1.3397273754262222E-3</v>
      </c>
      <c r="AJ62" s="85">
        <f t="shared" si="11"/>
        <v>1.3443633713270356E-3</v>
      </c>
    </row>
    <row r="63" spans="13:36" x14ac:dyDescent="0.2">
      <c r="M63" s="207"/>
      <c r="AF63" s="89">
        <f>_xll.qlCalendarAdvance(Calendar,AF62,"1d","mf",,Trigger)</f>
        <v>42342</v>
      </c>
      <c r="AG63" s="90">
        <f>_xll.qlDayCounterYearFraction(DayCounter,SettlementDate,AF63,,,Trigger)</f>
        <v>0.23333333333333334</v>
      </c>
      <c r="AH63" s="85">
        <f t="shared" si="0"/>
        <v>1.2391511571740058E-3</v>
      </c>
      <c r="AI63" s="85">
        <f t="shared" si="1"/>
        <v>1.3424094079129479E-3</v>
      </c>
      <c r="AJ63" s="85">
        <f t="shared" si="11"/>
        <v>1.3466231328693073E-3</v>
      </c>
    </row>
    <row r="64" spans="13:36" x14ac:dyDescent="0.2">
      <c r="M64" s="207"/>
      <c r="AF64" s="89">
        <f>_xll.qlCalendarAdvance(Calendar,AF63,"1d","mf",,Trigger)</f>
        <v>42345</v>
      </c>
      <c r="AG64" s="90">
        <f>_xll.qlDayCounterYearFraction(DayCounter,SettlementDate,AF64,,,Trigger)</f>
        <v>0.24166666666666667</v>
      </c>
      <c r="AH64" s="85">
        <f t="shared" si="0"/>
        <v>1.2391511571740058E-3</v>
      </c>
      <c r="AI64" s="85">
        <f t="shared" si="1"/>
        <v>1.3504555053731253E-3</v>
      </c>
      <c r="AJ64" s="85">
        <f t="shared" si="11"/>
        <v>1.3532872942238524E-3</v>
      </c>
    </row>
    <row r="65" spans="13:36" x14ac:dyDescent="0.2">
      <c r="M65" s="207"/>
      <c r="AF65" s="372">
        <f>_xll.qlCalendarAdvance(Calendar,AF64,"1d","mf",,Trigger)</f>
        <v>42346</v>
      </c>
      <c r="AG65" s="368">
        <f>_xll.qlDayCounterYearFraction(DayCounter,SettlementDate,AF65,,,Trigger)</f>
        <v>0.24444444444444444</v>
      </c>
      <c r="AH65" s="91">
        <f t="shared" si="0"/>
        <v>1.2391511571740058E-3</v>
      </c>
      <c r="AI65" s="91">
        <f t="shared" si="1"/>
        <v>1.353137537859851E-3</v>
      </c>
      <c r="AJ65" s="91">
        <f t="shared" si="11"/>
        <v>1.3554703069179436E-3</v>
      </c>
    </row>
    <row r="66" spans="13:36" x14ac:dyDescent="0.2">
      <c r="M66" s="207"/>
      <c r="N66" s="207"/>
    </row>
    <row r="67" spans="13:36" x14ac:dyDescent="0.2">
      <c r="M67" s="207"/>
      <c r="N67" s="207"/>
    </row>
    <row r="68" spans="13:36" x14ac:dyDescent="0.2">
      <c r="M68" s="207"/>
      <c r="N68" s="207"/>
    </row>
    <row r="69" spans="13:36" x14ac:dyDescent="0.2">
      <c r="M69" s="207"/>
      <c r="N69" s="207"/>
    </row>
    <row r="70" spans="13:36" x14ac:dyDescent="0.2">
      <c r="M70" s="207"/>
      <c r="N70" s="207"/>
    </row>
    <row r="71" spans="13:36" x14ac:dyDescent="0.2">
      <c r="M71" s="207"/>
      <c r="N71" s="207"/>
    </row>
    <row r="72" spans="13:36" x14ac:dyDescent="0.2">
      <c r="M72" s="207"/>
      <c r="N72" s="207"/>
    </row>
    <row r="73" spans="13:36" x14ac:dyDescent="0.2">
      <c r="M73" s="207"/>
      <c r="N73" s="207"/>
    </row>
    <row r="74" spans="13:36" x14ac:dyDescent="0.2">
      <c r="M74" s="207"/>
      <c r="N74" s="207"/>
    </row>
    <row r="75" spans="13:36" x14ac:dyDescent="0.2">
      <c r="M75" s="207"/>
      <c r="N75" s="207"/>
    </row>
    <row r="76" spans="13:36" x14ac:dyDescent="0.2">
      <c r="M76" s="207"/>
      <c r="N76" s="207"/>
    </row>
    <row r="77" spans="13:36" x14ac:dyDescent="0.2">
      <c r="M77" s="207"/>
      <c r="N77" s="207"/>
    </row>
    <row r="78" spans="13:36" x14ac:dyDescent="0.2">
      <c r="M78" s="207"/>
      <c r="N78" s="207"/>
    </row>
    <row r="79" spans="13:36" x14ac:dyDescent="0.2">
      <c r="M79" s="207"/>
      <c r="N79" s="207"/>
    </row>
    <row r="80" spans="13:36" x14ac:dyDescent="0.2">
      <c r="M80" s="207"/>
      <c r="N80" s="207"/>
    </row>
    <row r="81" spans="13:14" x14ac:dyDescent="0.2">
      <c r="M81" s="207"/>
      <c r="N81" s="207"/>
    </row>
    <row r="82" spans="13:14" x14ac:dyDescent="0.2">
      <c r="M82" s="207"/>
      <c r="N82" s="207"/>
    </row>
    <row r="83" spans="13:14" x14ac:dyDescent="0.2">
      <c r="M83" s="207"/>
      <c r="N83" s="207"/>
    </row>
    <row r="84" spans="13:14" x14ac:dyDescent="0.2">
      <c r="M84" s="207"/>
      <c r="N84" s="207"/>
    </row>
    <row r="85" spans="13:14" x14ac:dyDescent="0.2">
      <c r="M85" s="207"/>
      <c r="N85" s="207"/>
    </row>
    <row r="86" spans="13:14" x14ac:dyDescent="0.2">
      <c r="M86" s="207"/>
      <c r="N86" s="207"/>
    </row>
    <row r="87" spans="13:14" x14ac:dyDescent="0.2">
      <c r="M87" s="207"/>
      <c r="N87" s="207"/>
    </row>
    <row r="88" spans="13:14" x14ac:dyDescent="0.2">
      <c r="M88" s="207"/>
      <c r="N88" s="207"/>
    </row>
    <row r="89" spans="13:14" x14ac:dyDescent="0.2">
      <c r="M89" s="207"/>
      <c r="N89" s="207"/>
    </row>
    <row r="90" spans="13:14" x14ac:dyDescent="0.2">
      <c r="M90" s="207"/>
      <c r="N90" s="207"/>
    </row>
    <row r="91" spans="13:14" x14ac:dyDescent="0.2">
      <c r="M91" s="207"/>
      <c r="N91" s="207"/>
    </row>
    <row r="92" spans="13:14" x14ac:dyDescent="0.2">
      <c r="M92" s="207"/>
      <c r="N92" s="207"/>
    </row>
    <row r="93" spans="13:14" x14ac:dyDescent="0.2">
      <c r="M93" s="207"/>
      <c r="N93" s="207"/>
    </row>
    <row r="94" spans="13:14" x14ac:dyDescent="0.2">
      <c r="M94" s="207"/>
      <c r="N94" s="207"/>
    </row>
    <row r="95" spans="13:14" x14ac:dyDescent="0.2">
      <c r="M95" s="207"/>
      <c r="N95" s="207"/>
    </row>
    <row r="96" spans="13:14" x14ac:dyDescent="0.2">
      <c r="M96" s="207"/>
      <c r="N96" s="207"/>
    </row>
    <row r="97" spans="13:14" x14ac:dyDescent="0.2">
      <c r="M97" s="207"/>
      <c r="N97" s="207"/>
    </row>
    <row r="98" spans="13:14" x14ac:dyDescent="0.2">
      <c r="M98" s="207"/>
      <c r="N98" s="207"/>
    </row>
    <row r="99" spans="13:14" x14ac:dyDescent="0.2">
      <c r="M99" s="207"/>
      <c r="N99" s="207"/>
    </row>
    <row r="100" spans="13:14" x14ac:dyDescent="0.2">
      <c r="M100" s="207"/>
      <c r="N100" s="207"/>
    </row>
    <row r="101" spans="13:14" x14ac:dyDescent="0.2">
      <c r="M101" s="207"/>
      <c r="N101" s="207"/>
    </row>
    <row r="102" spans="13:14" x14ac:dyDescent="0.2">
      <c r="M102" s="207"/>
      <c r="N102" s="207"/>
    </row>
    <row r="103" spans="13:14" x14ac:dyDescent="0.2">
      <c r="M103" s="207"/>
      <c r="N103" s="207"/>
    </row>
    <row r="104" spans="13:14" x14ac:dyDescent="0.2">
      <c r="M104" s="207"/>
      <c r="N104" s="207"/>
    </row>
    <row r="105" spans="13:14" x14ac:dyDescent="0.2">
      <c r="M105" s="207"/>
      <c r="N105" s="207"/>
    </row>
    <row r="106" spans="13:14" x14ac:dyDescent="0.2">
      <c r="M106" s="207"/>
      <c r="N106" s="207"/>
    </row>
    <row r="107" spans="13:14" x14ac:dyDescent="0.2">
      <c r="M107" s="207"/>
      <c r="N107" s="207"/>
    </row>
    <row r="108" spans="13:14" x14ac:dyDescent="0.2">
      <c r="M108" s="207"/>
      <c r="N108" s="207"/>
    </row>
    <row r="109" spans="13:14" x14ac:dyDescent="0.2">
      <c r="M109" s="207"/>
      <c r="N109" s="207"/>
    </row>
    <row r="110" spans="13:14" x14ac:dyDescent="0.2">
      <c r="M110" s="207"/>
      <c r="N110" s="207"/>
    </row>
    <row r="111" spans="13:14" x14ac:dyDescent="0.2">
      <c r="M111" s="207"/>
      <c r="N111" s="207"/>
    </row>
    <row r="112" spans="13:14" x14ac:dyDescent="0.2">
      <c r="M112" s="207"/>
      <c r="N112" s="207"/>
    </row>
    <row r="113" spans="13:14" x14ac:dyDescent="0.2">
      <c r="M113" s="208"/>
      <c r="N113" s="207"/>
    </row>
    <row r="114" spans="13:14" x14ac:dyDescent="0.2">
      <c r="M114" s="208"/>
      <c r="N114" s="207"/>
    </row>
    <row r="115" spans="13:14" x14ac:dyDescent="0.2">
      <c r="M115" s="208"/>
      <c r="N115" s="207"/>
    </row>
    <row r="116" spans="13:14" x14ac:dyDescent="0.2">
      <c r="M116" s="208"/>
      <c r="N116" s="207"/>
    </row>
    <row r="117" spans="13:14" x14ac:dyDescent="0.2">
      <c r="M117" s="208"/>
      <c r="N117" s="207"/>
    </row>
    <row r="118" spans="13:14" x14ac:dyDescent="0.2">
      <c r="M118" s="208"/>
      <c r="N118" s="207"/>
    </row>
    <row r="119" spans="13:14" x14ac:dyDescent="0.2">
      <c r="M119" s="208"/>
      <c r="N119" s="208"/>
    </row>
    <row r="120" spans="13:14" x14ac:dyDescent="0.2">
      <c r="M120" s="208"/>
      <c r="N120" s="208"/>
    </row>
    <row r="121" spans="13:14" x14ac:dyDescent="0.2">
      <c r="M121" s="208"/>
      <c r="N121" s="208"/>
    </row>
    <row r="122" spans="13:14" x14ac:dyDescent="0.2">
      <c r="M122" s="208"/>
      <c r="N122" s="208"/>
    </row>
    <row r="123" spans="13:14" x14ac:dyDescent="0.2">
      <c r="M123" s="208"/>
      <c r="N123" s="208"/>
    </row>
    <row r="124" spans="13:14" x14ac:dyDescent="0.2">
      <c r="M124" s="208"/>
      <c r="N124" s="208"/>
    </row>
    <row r="125" spans="13:14" x14ac:dyDescent="0.2">
      <c r="M125" s="208"/>
      <c r="N125" s="208"/>
    </row>
    <row r="126" spans="13:14" x14ac:dyDescent="0.2">
      <c r="M126" s="208"/>
      <c r="N126" s="208"/>
    </row>
    <row r="127" spans="13:14" x14ac:dyDescent="0.2">
      <c r="M127" s="208"/>
      <c r="N127" s="208"/>
    </row>
    <row r="128" spans="13:14" x14ac:dyDescent="0.2">
      <c r="M128" s="208"/>
      <c r="N128" s="208"/>
    </row>
    <row r="129" spans="14:14" x14ac:dyDescent="0.2">
      <c r="N129" s="208"/>
    </row>
    <row r="130" spans="14:14" x14ac:dyDescent="0.2">
      <c r="N130" s="208"/>
    </row>
    <row r="131" spans="14:14" x14ac:dyDescent="0.2">
      <c r="N131" s="208"/>
    </row>
    <row r="132" spans="14:14" x14ac:dyDescent="0.2">
      <c r="N132" s="208"/>
    </row>
    <row r="133" spans="14:14" x14ac:dyDescent="0.2">
      <c r="N133" s="208"/>
    </row>
    <row r="134" spans="14:14" x14ac:dyDescent="0.2">
      <c r="N134" s="2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42258</v>
      </c>
      <c r="E3" s="116">
        <f>_xll.qlInterestRateIndexMaturity($D$10,D3)</f>
        <v>42440</v>
      </c>
      <c r="F3" s="148">
        <f>_xll.qlYieldTSDiscount(Discounting,D3,,AllTriggers)</f>
        <v>0.99998555452754334</v>
      </c>
      <c r="G3" s="148">
        <f>_xll.qlYieldTSDiscount(Discounting,E3,,AllTriggers)</f>
        <v>0.99863251842424683</v>
      </c>
      <c r="H3" s="150">
        <f>_xll.qlDayCounterYearFraction(DayCounter,D3,E3,,,Trigger)</f>
        <v>0.50555555555555554</v>
      </c>
      <c r="I3" s="152">
        <f>(F3/G3-1)/H3</f>
        <v>2.6800000000006918E-3</v>
      </c>
      <c r="J3" s="140">
        <f>'Delta 6M '!P3</f>
        <v>1.367266658943713E-3</v>
      </c>
      <c r="K3" s="122">
        <f>_xll.qlDayCounterYearFraction(DayCounter,SettlementDate,D3,,,Trigger)</f>
        <v>0</v>
      </c>
      <c r="L3" s="122">
        <f>_xll.qlDayCounterYearFraction(DayCounter,SettlementDate,E3,,,Trigger)</f>
        <v>0.50555555555555554</v>
      </c>
      <c r="M3" s="122">
        <f>L3-K3</f>
        <v>0.50555555555555554</v>
      </c>
      <c r="N3" s="122">
        <f>(L3^2-K3^2)/2</f>
        <v>0.12779320987654319</v>
      </c>
      <c r="O3" s="122">
        <f>(L3^3-K3^3)/3</f>
        <v>4.3071044810242327E-2</v>
      </c>
      <c r="P3" s="362" t="b">
        <f>IF(D12="fixing",TRUE,FALSE)</f>
        <v>0</v>
      </c>
      <c r="R3" s="443" t="s">
        <v>92</v>
      </c>
      <c r="S3" s="192">
        <f t="array" ref="S3:S5">_xll.ohFilter(O3:O7,P3:P7)</f>
        <v>4.3071044810242327E-2</v>
      </c>
      <c r="T3" s="193">
        <f t="array" ref="T3:T5">_xll.ohFilter(N3:N7,P3:P7)</f>
        <v>0.12779320987654319</v>
      </c>
      <c r="U3" s="194">
        <f t="array" ref="U3:U5">_xll.ohFilter(M3:M7,P3:P7)</f>
        <v>0.50555555555555554</v>
      </c>
      <c r="V3" s="195"/>
      <c r="W3" s="196">
        <f t="array" ref="W3:W5">MMULT(AA3:AC5,Y3:Y5)</f>
        <v>1.1073541221248484E-2</v>
      </c>
      <c r="X3" s="197"/>
      <c r="Y3" s="284">
        <f t="array" ref="Y3:Y5">_xll.ohFilter(J3:J7,P3:P7)</f>
        <v>1.367266658943713E-3</v>
      </c>
      <c r="AA3" s="192">
        <f t="array" ref="AA3:AC5">MINVERSE(S3:U5)</f>
        <v>137.92694767729216</v>
      </c>
      <c r="AB3" s="193">
        <v>-283.64637827420529</v>
      </c>
      <c r="AC3" s="194">
        <v>147.27792718083728</v>
      </c>
      <c r="AF3" s="387">
        <f>SettlementDate</f>
        <v>42258</v>
      </c>
      <c r="AG3" s="90">
        <f>_xll.qlDayCounterYearFraction(DayCounter,SettlementDate,AF3,,,Trigger)</f>
        <v>0</v>
      </c>
      <c r="AH3" s="84">
        <f t="shared" ref="AH3:AH34" si="0">$W$13</f>
        <v>2.7044835012073444E-3</v>
      </c>
      <c r="AI3" s="84">
        <f t="shared" ref="AI3:AI34" si="1">$W$10+$W$9*AG3</f>
        <v>3.0552581711670197E-3</v>
      </c>
      <c r="AJ3" s="84">
        <f t="shared" ref="AJ3:AJ34" si="2">($W$5+$W$4*AG3+$W$3*AG3^2)</f>
        <v>3.7793991586765694E-3</v>
      </c>
    </row>
    <row r="4" spans="1:36" ht="12" customHeight="1" x14ac:dyDescent="0.2">
      <c r="A4" s="180">
        <v>0</v>
      </c>
      <c r="B4" s="385">
        <f>A4+SUBSTITUTE($D$9,"M","")</f>
        <v>6</v>
      </c>
      <c r="C4" s="363" t="str">
        <f>"Delta("&amp;A4&amp;"M,"&amp;B4&amp;"M)extrap"</f>
        <v>Delta(0M,6M)extrap</v>
      </c>
      <c r="D4" s="80">
        <f>SettlementDate</f>
        <v>42258</v>
      </c>
      <c r="E4" s="80">
        <f>_xll.qlInterestRateIndexMaturity($D$10,D4)</f>
        <v>42440</v>
      </c>
      <c r="F4" s="149">
        <f>_xll.qlYieldTSDiscount(Discounting,D4,,AllTriggers)</f>
        <v>0.99998555452754334</v>
      </c>
      <c r="G4" s="149">
        <f>_xll.qlYieldTSDiscount(Discounting,E4,,AllTriggers)</f>
        <v>0.99863251842424683</v>
      </c>
      <c r="H4" s="151">
        <f>_xll.qlDayCounterYearFraction(DayCounter,D4,E4,,,Trigger)</f>
        <v>0.50555555555555554</v>
      </c>
      <c r="I4" s="81">
        <f t="shared" ref="I4:I7" si="3">(F4/G4-1)/H4</f>
        <v>2.6800000000006918E-3</v>
      </c>
      <c r="J4" s="141">
        <f>LN((1+(_xll.qlInterpolationInterpolate(B6Minterpolation,D4,TRUE,AllTriggers)+I4)*H4)/(1+I4*H4))</f>
        <v>1.367266658943713E-3</v>
      </c>
      <c r="K4" s="90">
        <f>_xll.qlDayCounterYearFraction(DayCounter,SettlementDate,D4,,,Trigger)</f>
        <v>0</v>
      </c>
      <c r="L4" s="90">
        <f>_xll.qlDayCounterYearFraction(DayCounter,SettlementDate,E4,,,Trigger)</f>
        <v>0.50555555555555554</v>
      </c>
      <c r="M4" s="90">
        <f>L4-K4</f>
        <v>0.50555555555555554</v>
      </c>
      <c r="N4" s="90">
        <f>(L4^2-K4^2)/2</f>
        <v>0.12779320987654319</v>
      </c>
      <c r="O4" s="90">
        <f>(L4^3-K4^3)/3</f>
        <v>4.3071044810242327E-2</v>
      </c>
      <c r="P4" s="364" t="b">
        <f>IF(D12="fixing",FALSE,TRUE)</f>
        <v>1</v>
      </c>
      <c r="R4" s="443"/>
      <c r="S4" s="192">
        <v>6.9805619855967074E-2</v>
      </c>
      <c r="T4" s="193">
        <v>0.17297453703703702</v>
      </c>
      <c r="U4" s="194">
        <v>0.5083333333333333</v>
      </c>
      <c r="V4" s="199" t="s">
        <v>32</v>
      </c>
      <c r="W4" s="196">
        <v>-7.9846071127052526E-3</v>
      </c>
      <c r="X4" s="199" t="s">
        <v>33</v>
      </c>
      <c r="Y4" s="284">
        <v>1.3130562625342905E-3</v>
      </c>
      <c r="AA4" s="192">
        <v>-104.77426201148226</v>
      </c>
      <c r="AB4" s="193">
        <v>191.46130533508861</v>
      </c>
      <c r="AC4" s="194">
        <v>-87.739028517755159</v>
      </c>
      <c r="AF4" s="388">
        <f>_xll.qlCalendarAdvance(Calendar,AF3,"1d","mf",,Trigger)</f>
        <v>42261</v>
      </c>
      <c r="AG4" s="90">
        <f>_xll.qlDayCounterYearFraction(DayCounter,SettlementDate,AF4,,,Trigger)</f>
        <v>8.3333333333333332E-3</v>
      </c>
      <c r="AH4" s="85">
        <f t="shared" si="0"/>
        <v>2.7044835012073444E-3</v>
      </c>
      <c r="AI4" s="85">
        <f t="shared" si="1"/>
        <v>3.0436941710584591E-3</v>
      </c>
      <c r="AJ4" s="85">
        <f t="shared" si="2"/>
        <v>3.7136297619888344E-3</v>
      </c>
    </row>
    <row r="5" spans="1:36" ht="12" customHeight="1" x14ac:dyDescent="0.2">
      <c r="A5" s="182">
        <v>1</v>
      </c>
      <c r="B5" s="385">
        <f t="shared" ref="B5:B7" si="4">A5+SUBSTITUTE($D$9,"M","")</f>
        <v>7</v>
      </c>
      <c r="C5" s="363" t="str">
        <f>"Delta("&amp;A5&amp;"M,"&amp;B5&amp;"M)"</f>
        <v>Delta(1M,7M)</v>
      </c>
      <c r="D5" s="80">
        <f>_xll.qlCalendarAdvance(Calendar,SettlementDate,A5&amp;"M","mf")</f>
        <v>42289</v>
      </c>
      <c r="E5" s="80">
        <f>_xll.qlInterestRateIndexMaturity($D$10,D5)</f>
        <v>42472</v>
      </c>
      <c r="F5" s="149">
        <f>_xll.qlYieldTSDiscount(Discounting,D5,,AllTriggers)</f>
        <v>0.99983006833452015</v>
      </c>
      <c r="G5" s="149">
        <f>_xll.qlYieldTSDiscount(Discounting,E5,,AllTriggers)</f>
        <v>0.99826651010771217</v>
      </c>
      <c r="H5" s="151">
        <f>_xll.qlDayCounterYearFraction(DayCounter,D5,E5,,,Trigger)</f>
        <v>0.5083333333333333</v>
      </c>
      <c r="I5" s="81">
        <f t="shared" si="3"/>
        <v>3.0811934671898153E-3</v>
      </c>
      <c r="J5" s="141">
        <f>LN((1+(_xll.qlInterpolationInterpolate(B6Minterpolation,D5,TRUE,AllTriggers)+I5)*H5)/(1+I5*H5))</f>
        <v>1.3130562625342905E-3</v>
      </c>
      <c r="K5" s="90">
        <f>_xll.qlDayCounterYearFraction(DayCounter,SettlementDate,D5,,,Trigger)</f>
        <v>8.611111111111111E-2</v>
      </c>
      <c r="L5" s="90">
        <f>_xll.qlDayCounterYearFraction(DayCounter,SettlementDate,E5,,,Trigger)</f>
        <v>0.59444444444444444</v>
      </c>
      <c r="M5" s="90">
        <f>L5-K5</f>
        <v>0.5083333333333333</v>
      </c>
      <c r="N5" s="90">
        <f>(L5^2-K5^2)/2</f>
        <v>0.17297453703703702</v>
      </c>
      <c r="O5" s="90">
        <f>(L5^3-K5^3)/3</f>
        <v>6.9805619855967074E-2</v>
      </c>
      <c r="P5" s="364" t="b">
        <v>1</v>
      </c>
      <c r="R5" s="443"/>
      <c r="S5" s="192">
        <v>0.10089396147690903</v>
      </c>
      <c r="T5" s="193">
        <v>0.21345679012345681</v>
      </c>
      <c r="U5" s="194">
        <v>0.50555555555555554</v>
      </c>
      <c r="V5" s="182"/>
      <c r="W5" s="196">
        <v>3.7793991586765694E-3</v>
      </c>
      <c r="X5" s="199"/>
      <c r="Y5" s="284">
        <v>1.3235810780455627E-3</v>
      </c>
      <c r="AA5" s="192">
        <v>16.711875516154311</v>
      </c>
      <c r="AB5" s="193">
        <v>-24.231775860025031</v>
      </c>
      <c r="AC5" s="194">
        <v>9.6310639474972302</v>
      </c>
      <c r="AF5" s="388">
        <f>_xll.qlCalendarAdvance(Calendar,AF4,"1d","mf",,Trigger)</f>
        <v>42262</v>
      </c>
      <c r="AG5" s="90">
        <f>_xll.qlDayCounterYearFraction(DayCounter,SettlementDate,AF5,,,Trigger)</f>
        <v>1.1111111111111112E-2</v>
      </c>
      <c r="AH5" s="85">
        <f t="shared" si="0"/>
        <v>2.7044835012073444E-3</v>
      </c>
      <c r="AI5" s="85">
        <f t="shared" si="1"/>
        <v>3.0398395043556054E-3</v>
      </c>
      <c r="AJ5" s="85">
        <f t="shared" si="2"/>
        <v>3.6920484057232088E-3</v>
      </c>
    </row>
    <row r="6" spans="1:36" ht="12" customHeight="1" x14ac:dyDescent="0.2">
      <c r="A6" s="182">
        <v>2</v>
      </c>
      <c r="B6" s="385">
        <f t="shared" si="4"/>
        <v>8</v>
      </c>
      <c r="C6" s="363" t="str">
        <f>"Delta("&amp;A6&amp;"M,"&amp;B6&amp;"M)"</f>
        <v>Delta(2M,8M)</v>
      </c>
      <c r="D6" s="80">
        <f>_xll.qlCalendarAdvance(Calendar,SettlementDate,A6&amp;"M","mf")</f>
        <v>42319</v>
      </c>
      <c r="E6" s="80">
        <f>_xll.qlInterestRateIndexMaturity($D$10,D6)</f>
        <v>42501</v>
      </c>
      <c r="F6" s="149">
        <f>_xll.qlYieldTSDiscount(Discounting,D6,,AllTriggers)</f>
        <v>0.9996542546397833</v>
      </c>
      <c r="G6" s="149">
        <f>_xll.qlYieldTSDiscount(Discounting,E6,,AllTriggers)</f>
        <v>0.99791089777107689</v>
      </c>
      <c r="H6" s="151">
        <f>_xll.qlDayCounterYearFraction(DayCounter,D6,E6,,,Trigger)</f>
        <v>0.50555555555555554</v>
      </c>
      <c r="I6" s="81">
        <f t="shared" si="3"/>
        <v>3.4556173397234662E-3</v>
      </c>
      <c r="J6" s="141">
        <f>LN((1+(_xll.qlInterpolationInterpolate(B6Minterpolation,D6,TRUE,AllTriggers)+I6)*H6)/(1+I6*H6))</f>
        <v>1.3235810780455627E-3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0.67500000000000004</v>
      </c>
      <c r="M6" s="90">
        <f>L6-K6</f>
        <v>0.50555555555555554</v>
      </c>
      <c r="N6" s="90">
        <f>(L6^2-K6^2)/2</f>
        <v>0.21345679012345681</v>
      </c>
      <c r="O6" s="90">
        <f>(L6^3-K6^3)/3</f>
        <v>0.10089396147690903</v>
      </c>
      <c r="P6" s="364" t="b">
        <v>1</v>
      </c>
      <c r="W6" s="200"/>
      <c r="X6" s="189"/>
      <c r="Y6" s="190"/>
      <c r="AF6" s="388">
        <f>_xll.qlCalendarAdvance(Calendar,AF5,"1d","mf",,Trigger)</f>
        <v>42263</v>
      </c>
      <c r="AG6" s="90">
        <f>_xll.qlDayCounterYearFraction(DayCounter,SettlementDate,AF6,,,Trigger)</f>
        <v>1.3888888888888888E-2</v>
      </c>
      <c r="AH6" s="85">
        <f t="shared" si="0"/>
        <v>2.7044835012073444E-3</v>
      </c>
      <c r="AI6" s="85">
        <f t="shared" si="1"/>
        <v>3.0359848376527517E-3</v>
      </c>
      <c r="AJ6" s="85">
        <f t="shared" si="2"/>
        <v>3.6706379374393918E-3</v>
      </c>
    </row>
    <row r="7" spans="1:36" ht="12" customHeight="1" x14ac:dyDescent="0.2">
      <c r="A7" s="182">
        <v>3</v>
      </c>
      <c r="B7" s="385">
        <f t="shared" si="4"/>
        <v>9</v>
      </c>
      <c r="C7" s="365" t="str">
        <f>"Delta("&amp;A7&amp;"M,"&amp;B7&amp;"M)"</f>
        <v>Delta(3M,9M)</v>
      </c>
      <c r="D7" s="366">
        <f>_xll.qlCalendarAdvance(Calendar,SettlementDate,A7&amp;"M","mf")</f>
        <v>42349</v>
      </c>
      <c r="E7" s="366">
        <f>_xll.qlInterestRateIndexMaturity($D$10,D7)</f>
        <v>42534</v>
      </c>
      <c r="F7" s="380">
        <f>_xll.qlYieldTSDiscount(Discounting,D7,,AllTriggers)</f>
        <v>0.99945753555896533</v>
      </c>
      <c r="G7" s="380">
        <f>_xll.qlYieldTSDiscount(Discounting,E7,,AllTriggers)</f>
        <v>0.99748485998356407</v>
      </c>
      <c r="H7" s="381">
        <f>_xll.qlDayCounterYearFraction(DayCounter,D7,E7,,,Trigger)</f>
        <v>0.51388888888888884</v>
      </c>
      <c r="I7" s="382">
        <f t="shared" si="3"/>
        <v>3.8483993017018195E-3</v>
      </c>
      <c r="J7" s="367">
        <f>LN((1+(_xll.qlInterpolationInterpolate(B6Minterpolation,D7,TRUE,AllTriggers)+I7)*H7)/(1+I7*H7))</f>
        <v>1.3487711614765256E-3</v>
      </c>
      <c r="K7" s="368">
        <f>_xll.qlDayCounterYearFraction(DayCounter,SettlementDate,D7,,,Trigger)</f>
        <v>0.25277777777777777</v>
      </c>
      <c r="L7" s="368">
        <f>_xll.qlDayCounterYearFraction(DayCounter,SettlementDate,E7,,,Trigger)</f>
        <v>0.76666666666666672</v>
      </c>
      <c r="M7" s="368">
        <f>L7-K7</f>
        <v>0.51388888888888895</v>
      </c>
      <c r="N7" s="368">
        <f>(L7^2-K7^2)/2</f>
        <v>0.26194058641975315</v>
      </c>
      <c r="O7" s="368">
        <f>(L7^3-K7^3)/3</f>
        <v>0.1448259959419296</v>
      </c>
      <c r="P7" s="369" t="b">
        <v>0</v>
      </c>
      <c r="W7" s="200"/>
      <c r="X7" s="189"/>
      <c r="Y7" s="190"/>
      <c r="AF7" s="388">
        <f>_xll.qlCalendarAdvance(Calendar,AF6,"1d","mf",,Trigger)</f>
        <v>42264</v>
      </c>
      <c r="AG7" s="90">
        <f>_xll.qlDayCounterYearFraction(DayCounter,SettlementDate,AF7,,,Trigger)</f>
        <v>1.6666666666666666E-2</v>
      </c>
      <c r="AH7" s="85">
        <f t="shared" si="0"/>
        <v>2.7044835012073444E-3</v>
      </c>
      <c r="AI7" s="85">
        <f t="shared" si="1"/>
        <v>3.0321301709498984E-3</v>
      </c>
      <c r="AJ7" s="85">
        <f t="shared" si="2"/>
        <v>3.6493983571373842E-3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88">
        <f>_xll.qlCalendarAdvance(Calendar,AF7,"1d","mf",,Trigger)</f>
        <v>42265</v>
      </c>
      <c r="AG8" s="90">
        <f>_xll.qlDayCounterYearFraction(DayCounter,SettlementDate,AF8,,,Trigger)</f>
        <v>1.9444444444444445E-2</v>
      </c>
      <c r="AH8" s="85">
        <f t="shared" si="0"/>
        <v>2.7044835012073444E-3</v>
      </c>
      <c r="AI8" s="85">
        <f t="shared" si="1"/>
        <v>3.0282755042470447E-3</v>
      </c>
      <c r="AJ8" s="85">
        <f t="shared" si="2"/>
        <v>3.6283296648171866E-3</v>
      </c>
    </row>
    <row r="9" spans="1:36" ht="12" customHeight="1" x14ac:dyDescent="0.2">
      <c r="C9" s="359" t="s">
        <v>140</v>
      </c>
      <c r="D9" s="378" t="s">
        <v>37</v>
      </c>
      <c r="R9" s="442" t="s">
        <v>93</v>
      </c>
      <c r="S9" s="201"/>
      <c r="T9" s="192">
        <f t="array" ref="T9:T10">_xll.ohFilter(N3:N7,P3:P7)</f>
        <v>0.12779320987654319</v>
      </c>
      <c r="U9" s="194">
        <f t="array" ref="U9:U10">_xll.ohFilter(M3:M7,P3:P7)</f>
        <v>0.50555555555555554</v>
      </c>
      <c r="V9" s="444" t="s">
        <v>32</v>
      </c>
      <c r="W9" s="196">
        <f t="array" ref="W9:W10">MMULT(AA9:AB10,Y9:Y10)</f>
        <v>-1.3876800130272864E-3</v>
      </c>
      <c r="X9" s="444" t="s">
        <v>33</v>
      </c>
      <c r="Y9" s="284">
        <f t="array" ref="Y9:Y10">_xll.ohFilter(J3:J7,P3:P7)</f>
        <v>1.367266658943713E-3</v>
      </c>
      <c r="AA9" s="192">
        <f t="array" ref="AA9:AB10">MINVERSE(T9:U10)</f>
        <v>-22.605965463108319</v>
      </c>
      <c r="AB9" s="194">
        <v>22.482435597189696</v>
      </c>
      <c r="AF9" s="388">
        <f>_xll.qlCalendarAdvance(Calendar,AF8,"1d","mf",,Trigger)</f>
        <v>42268</v>
      </c>
      <c r="AG9" s="90">
        <f>_xll.qlDayCounterYearFraction(DayCounter,SettlementDate,AF9,,,Trigger)</f>
        <v>2.7777777777777776E-2</v>
      </c>
      <c r="AH9" s="85">
        <f t="shared" si="0"/>
        <v>2.7044835012073444E-3</v>
      </c>
      <c r="AI9" s="85">
        <f t="shared" si="1"/>
        <v>3.016711504138484E-3</v>
      </c>
      <c r="AJ9" s="85">
        <f t="shared" si="2"/>
        <v>3.5661489157474487E-3</v>
      </c>
    </row>
    <row r="10" spans="1:36" ht="12" customHeight="1" x14ac:dyDescent="0.2">
      <c r="C10" s="359" t="s">
        <v>105</v>
      </c>
      <c r="D10" s="378" t="str">
        <f>PROPER(Currency)&amp;IborType&amp;$D$9</f>
        <v>UsdLibor6M</v>
      </c>
      <c r="R10" s="442"/>
      <c r="S10" s="201"/>
      <c r="T10" s="192">
        <v>0.17297453703703702</v>
      </c>
      <c r="U10" s="194">
        <v>0.5083333333333333</v>
      </c>
      <c r="V10" s="444"/>
      <c r="W10" s="196">
        <v>3.0552581711670197E-3</v>
      </c>
      <c r="X10" s="444"/>
      <c r="Y10" s="284">
        <v>1.3130562625342905E-3</v>
      </c>
      <c r="AA10" s="192">
        <v>7.6923076923076916</v>
      </c>
      <c r="AB10" s="194">
        <v>-5.6830601092896167</v>
      </c>
      <c r="AF10" s="388">
        <f>_xll.qlCalendarAdvance(Calendar,AF9,"1d","mf",,Trigger)</f>
        <v>42269</v>
      </c>
      <c r="AG10" s="90">
        <f>_xll.qlDayCounterYearFraction(DayCounter,SettlementDate,AF10,,,Trigger)</f>
        <v>3.0555555555555555E-2</v>
      </c>
      <c r="AH10" s="85">
        <f t="shared" si="0"/>
        <v>2.7044835012073444E-3</v>
      </c>
      <c r="AI10" s="85">
        <f t="shared" si="1"/>
        <v>3.0128568374356303E-3</v>
      </c>
      <c r="AJ10" s="85">
        <f t="shared" si="2"/>
        <v>3.545763775354488E-3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388">
        <f>_xll.qlCalendarAdvance(Calendar,AF10,"1d","mf",,Trigger)</f>
        <v>42270</v>
      </c>
      <c r="AG11" s="90">
        <f>_xll.qlDayCounterYearFraction(DayCounter,SettlementDate,AF11,,,Trigger)</f>
        <v>3.3333333333333333E-2</v>
      </c>
      <c r="AH11" s="85">
        <f t="shared" si="0"/>
        <v>2.7044835012073444E-3</v>
      </c>
      <c r="AI11" s="85">
        <f t="shared" si="1"/>
        <v>3.0090021707327766E-3</v>
      </c>
      <c r="AJ11" s="85">
        <f t="shared" si="2"/>
        <v>3.5255495229433369E-3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388">
        <f>_xll.qlCalendarAdvance(Calendar,AF11,"1d","mf",,Trigger)</f>
        <v>42271</v>
      </c>
      <c r="AG12" s="90">
        <f>_xll.qlDayCounterYearFraction(DayCounter,SettlementDate,AF12,,,Trigger)</f>
        <v>3.6111111111111108E-2</v>
      </c>
      <c r="AH12" s="85">
        <f t="shared" si="0"/>
        <v>2.7044835012073444E-3</v>
      </c>
      <c r="AI12" s="85">
        <f t="shared" si="1"/>
        <v>3.0051475040299234E-3</v>
      </c>
      <c r="AJ12" s="85">
        <f t="shared" si="2"/>
        <v>3.5055061585139956E-3</v>
      </c>
    </row>
    <row r="13" spans="1:36" ht="12" customHeight="1" x14ac:dyDescent="0.2">
      <c r="N13" s="376" t="str">
        <f>"Synthetic Deposits "&amp;D9</f>
        <v>Synthetic Deposits 6M</v>
      </c>
      <c r="O13" s="376"/>
      <c r="P13" s="376"/>
      <c r="Q13" s="207"/>
      <c r="R13" s="202" t="s">
        <v>94</v>
      </c>
      <c r="U13" s="203">
        <f t="array" ref="U13">_xll.ohFilter(M3:M7,P3:P7)</f>
        <v>0.50555555555555554</v>
      </c>
      <c r="V13" s="202" t="s">
        <v>32</v>
      </c>
      <c r="W13" s="196">
        <f>MMULT(AA13,Y13)</f>
        <v>2.7044835012073444E-3</v>
      </c>
      <c r="X13" s="202" t="s">
        <v>33</v>
      </c>
      <c r="Y13" s="284">
        <f t="array" ref="Y13">_xll.ohFilter(J3:J7,P3:P7)</f>
        <v>1.367266658943713E-3</v>
      </c>
      <c r="AA13" s="203">
        <f>MINVERSE(U13)</f>
        <v>1.9780219780219781</v>
      </c>
      <c r="AF13" s="388">
        <f>_xll.qlCalendarAdvance(Calendar,AF12,"1d","mf",,Trigger)</f>
        <v>42272</v>
      </c>
      <c r="AG13" s="90">
        <f>_xll.qlDayCounterYearFraction(DayCounter,SettlementDate,AF13,,,Trigger)</f>
        <v>3.888888888888889E-2</v>
      </c>
      <c r="AH13" s="85">
        <f t="shared" si="0"/>
        <v>2.7044835012073444E-3</v>
      </c>
      <c r="AI13" s="85">
        <f t="shared" si="1"/>
        <v>3.0012928373270697E-3</v>
      </c>
      <c r="AJ13" s="85">
        <f t="shared" si="2"/>
        <v>3.4856336820664629E-3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60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388">
        <f>_xll.qlCalendarAdvance(Calendar,AF13,"1d","mf",,Trigger)</f>
        <v>42275</v>
      </c>
      <c r="AG14" s="90">
        <f>_xll.qlDayCounterYearFraction(DayCounter,SettlementDate,AF14,,,Trigger)</f>
        <v>4.7222222222222221E-2</v>
      </c>
      <c r="AH14" s="85">
        <f t="shared" si="0"/>
        <v>2.7044835012073444E-3</v>
      </c>
      <c r="AI14" s="85">
        <f t="shared" si="1"/>
        <v>2.989728837218509E-3</v>
      </c>
      <c r="AJ14" s="85">
        <f t="shared" si="2"/>
        <v>3.427041580614723E-3</v>
      </c>
    </row>
    <row r="15" spans="1:36" ht="12" customHeight="1" x14ac:dyDescent="0.2">
      <c r="C15" s="370" t="s">
        <v>38</v>
      </c>
      <c r="D15" s="87">
        <f t="shared" ref="D15:D24" si="5">SettlementDate</f>
        <v>42258</v>
      </c>
      <c r="E15" s="88">
        <f>_xll.qlCalendarAdvance(Calendar,SettlementDate,C15,"Following",,Trigger)</f>
        <v>42261</v>
      </c>
      <c r="F15" s="182"/>
      <c r="G15" s="182"/>
      <c r="H15" s="182"/>
      <c r="I15" s="182"/>
      <c r="J15" s="125">
        <f>_xll.qlDayCounterYearFraction(DayCounter,D15,E15,,,Trigger)</f>
        <v>8.3333333333333332E-3</v>
      </c>
      <c r="K15" s="120">
        <f>_xll.qlYieldTSDiscount(Discounting,D15,,AllTriggers)</f>
        <v>0.99998555452754334</v>
      </c>
      <c r="L15" s="120">
        <f>_xll.qlYieldTSDiscount(Discounting,E15,,AllTriggers)</f>
        <v>0.99997138750007442</v>
      </c>
      <c r="M15" s="126">
        <f>(K15/L15-1)/J15</f>
        <v>1.7000919401599646E-3</v>
      </c>
      <c r="N15" s="84">
        <f t="shared" ref="N15:N24" si="6">((1+M15*J15)*EXP($W$13*J15)-1)/J15</f>
        <v>4.4046442335865521E-3</v>
      </c>
      <c r="O15" s="84">
        <f>((1+J15*M15)*EXP($W$10*J15+0.5*$W$9*J15^2)-1)/J15</f>
        <v>4.7496500624788496E-3</v>
      </c>
      <c r="P15" s="84">
        <f>((1+J15*M15)*EXP($W$5*J15+0.5*$W$4*J15^2+1/3*$W$3*J15^3)-1)/J15</f>
        <v>5.4465897934985463E-3</v>
      </c>
      <c r="Q15" s="207"/>
      <c r="AF15" s="388">
        <f>_xll.qlCalendarAdvance(Calendar,AF14,"1d","mf",,Trigger)</f>
        <v>42276</v>
      </c>
      <c r="AG15" s="90">
        <f>_xll.qlDayCounterYearFraction(DayCounter,SettlementDate,AF15,,,Trigger)</f>
        <v>0.05</v>
      </c>
      <c r="AH15" s="85">
        <f t="shared" si="0"/>
        <v>2.7044835012073444E-3</v>
      </c>
      <c r="AI15" s="85">
        <f t="shared" si="1"/>
        <v>2.9858741705156553E-3</v>
      </c>
      <c r="AJ15" s="85">
        <f t="shared" si="2"/>
        <v>3.4078526560944282E-3</v>
      </c>
    </row>
    <row r="16" spans="1:36" ht="12" customHeight="1" x14ac:dyDescent="0.2">
      <c r="C16" s="170" t="s">
        <v>39</v>
      </c>
      <c r="D16" s="80">
        <f>SettlementDate</f>
        <v>42258</v>
      </c>
      <c r="E16" s="89">
        <f>_xll.qlCalendarAdvance(Calendar,SettlementDate,C16,"Following",,Trigger)</f>
        <v>42265</v>
      </c>
      <c r="F16" s="182"/>
      <c r="G16" s="182"/>
      <c r="H16" s="182"/>
      <c r="I16" s="182"/>
      <c r="J16" s="90">
        <f>_xll.qlDayCounterYearFraction(DayCounter,D16,E16,,,Trigger)</f>
        <v>1.9444444444444445E-2</v>
      </c>
      <c r="K16" s="121">
        <f>_xll.qlYieldTSDiscount(Discounting,D16,,AllTriggers)</f>
        <v>0.99998555452754334</v>
      </c>
      <c r="L16" s="121">
        <f>_xll.qlYieldTSDiscount(Discounting,E16,,AllTriggers)</f>
        <v>0.99995697242427328</v>
      </c>
      <c r="M16" s="83">
        <f t="shared" ref="M16:M24" si="7">(K16/L16-1)/J16</f>
        <v>1.4699999901335303E-3</v>
      </c>
      <c r="N16" s="85">
        <f t="shared" si="6"/>
        <v>4.1746319083544947E-3</v>
      </c>
      <c r="O16" s="85">
        <f t="shared" ref="O16:O24" si="8">((1+J16*M16)*EXP($W$10*J16+0.5*$W$9*J16^2)-1)/J16</f>
        <v>4.5119437293778776E-3</v>
      </c>
      <c r="P16" s="85">
        <f t="shared" ref="P16:P24" si="9">((1+J16*M16)*EXP($W$5*J16+0.5*$W$4*J16^2+1/3*$W$3*J16^3)-1)/J16</f>
        <v>5.1734057902854047E-3</v>
      </c>
      <c r="Q16" s="207"/>
      <c r="AF16" s="388">
        <f>_xll.qlCalendarAdvance(Calendar,AF15,"1d","mf",,Trigger)</f>
        <v>42277</v>
      </c>
      <c r="AG16" s="90">
        <f>_xll.qlDayCounterYearFraction(DayCounter,SettlementDate,AF16,,,Trigger)</f>
        <v>5.2777777777777778E-2</v>
      </c>
      <c r="AH16" s="85">
        <f t="shared" si="0"/>
        <v>2.7044835012073444E-3</v>
      </c>
      <c r="AI16" s="85">
        <f t="shared" si="1"/>
        <v>2.9820195038128021E-3</v>
      </c>
      <c r="AJ16" s="85">
        <f t="shared" si="2"/>
        <v>3.3888346195559424E-3</v>
      </c>
    </row>
    <row r="17" spans="3:36" ht="12" customHeight="1" x14ac:dyDescent="0.2">
      <c r="C17" s="170" t="s">
        <v>40</v>
      </c>
      <c r="D17" s="80">
        <f t="shared" si="5"/>
        <v>42258</v>
      </c>
      <c r="E17" s="89">
        <f>_xll.qlCalendarAdvance(Calendar,SettlementDate,C17,"Following",,Trigger)</f>
        <v>42272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0.99998555452754334</v>
      </c>
      <c r="L17" s="121">
        <f>_xll.qlYieldTSDiscount(Discounting,E17,,AllTriggers)</f>
        <v>0.99991983757465597</v>
      </c>
      <c r="M17" s="83">
        <f t="shared" si="7"/>
        <v>1.6899999773155117E-3</v>
      </c>
      <c r="N17" s="85">
        <f t="shared" si="6"/>
        <v>4.3948034586773132E-3</v>
      </c>
      <c r="O17" s="85">
        <f t="shared" si="8"/>
        <v>4.7186528396294036E-3</v>
      </c>
      <c r="P17" s="85">
        <f t="shared" si="9"/>
        <v>5.3202199885297018E-3</v>
      </c>
      <c r="Q17" s="207"/>
      <c r="AF17" s="388">
        <f>_xll.qlCalendarAdvance(Calendar,AF16,"1d","mf",,Trigger)</f>
        <v>42278</v>
      </c>
      <c r="AG17" s="90">
        <f>_xll.qlDayCounterYearFraction(DayCounter,SettlementDate,AF17,,,Trigger)</f>
        <v>5.5555555555555552E-2</v>
      </c>
      <c r="AH17" s="85">
        <f t="shared" si="0"/>
        <v>2.7044835012073444E-3</v>
      </c>
      <c r="AI17" s="85">
        <f t="shared" si="1"/>
        <v>2.9781648371099484E-3</v>
      </c>
      <c r="AJ17" s="85">
        <f t="shared" si="2"/>
        <v>3.369987470999267E-3</v>
      </c>
    </row>
    <row r="18" spans="3:36" ht="12" customHeight="1" x14ac:dyDescent="0.2">
      <c r="C18" s="170" t="s">
        <v>41</v>
      </c>
      <c r="D18" s="80">
        <f t="shared" si="5"/>
        <v>42258</v>
      </c>
      <c r="E18" s="89">
        <f>_xll.qlCalendarAdvance(Calendar,SettlementDate,C18,"Following",,Trigger)</f>
        <v>42279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0.99998555452754334</v>
      </c>
      <c r="L18" s="121">
        <f>_xll.qlYieldTSDiscount(Discounting,E18,,AllTriggers)</f>
        <v>0.99988231667782557</v>
      </c>
      <c r="M18" s="83">
        <f t="shared" si="7"/>
        <v>1.7700000089299855E-3</v>
      </c>
      <c r="N18" s="85">
        <f t="shared" si="6"/>
        <v>4.4749761130459731E-3</v>
      </c>
      <c r="O18" s="85">
        <f t="shared" si="8"/>
        <v>4.785360592703165E-3</v>
      </c>
      <c r="P18" s="85">
        <f t="shared" si="9"/>
        <v>5.329812052977191E-3</v>
      </c>
      <c r="Q18" s="207"/>
      <c r="AF18" s="388">
        <f>_xll.qlCalendarAdvance(Calendar,AF17,"1d","mf",,Trigger)</f>
        <v>42279</v>
      </c>
      <c r="AG18" s="90">
        <f>_xll.qlDayCounterYearFraction(DayCounter,SettlementDate,AF18,,,Trigger)</f>
        <v>5.8333333333333334E-2</v>
      </c>
      <c r="AH18" s="85">
        <f t="shared" si="0"/>
        <v>2.7044835012073444E-3</v>
      </c>
      <c r="AI18" s="85">
        <f t="shared" si="1"/>
        <v>2.9743101704070947E-3</v>
      </c>
      <c r="AJ18" s="85">
        <f t="shared" si="2"/>
        <v>3.3513112104244002E-3</v>
      </c>
    </row>
    <row r="19" spans="3:36" ht="12" customHeight="1" x14ac:dyDescent="0.2">
      <c r="C19" s="170" t="s">
        <v>35</v>
      </c>
      <c r="D19" s="80">
        <f t="shared" si="5"/>
        <v>42258</v>
      </c>
      <c r="E19" s="89">
        <f>_xll.qlCalendarAdvance(Calendar,SettlementDate,C19,"mf",TRUE,Trigger)</f>
        <v>42289</v>
      </c>
      <c r="F19" s="182"/>
      <c r="G19" s="182"/>
      <c r="H19" s="182"/>
      <c r="I19" s="182"/>
      <c r="J19" s="90">
        <f>_xll.qlDayCounterYearFraction(DayCounter,D19,E19,,,Trigger)</f>
        <v>8.611111111111111E-2</v>
      </c>
      <c r="K19" s="121">
        <f>_xll.qlYieldTSDiscount(Discounting,D19,,AllTriggers)</f>
        <v>0.99998555452754334</v>
      </c>
      <c r="L19" s="121">
        <f>_xll.qlYieldTSDiscount(Discounting,E19,,AllTriggers)</f>
        <v>0.99983006833452015</v>
      </c>
      <c r="M19" s="83">
        <f t="shared" si="7"/>
        <v>1.8059530011283625E-3</v>
      </c>
      <c r="N19" s="85">
        <f t="shared" si="6"/>
        <v>4.5111720753549861E-3</v>
      </c>
      <c r="O19" s="85">
        <f t="shared" si="8"/>
        <v>4.8023161126131697E-3</v>
      </c>
      <c r="P19" s="85">
        <f t="shared" si="9"/>
        <v>5.2699960276042694E-3</v>
      </c>
      <c r="Q19" s="207"/>
      <c r="AF19" s="388">
        <f>_xll.qlCalendarAdvance(Calendar,AF18,"1d","mf",,Trigger)</f>
        <v>42282</v>
      </c>
      <c r="AG19" s="90">
        <f>_xll.qlDayCounterYearFraction(DayCounter,SettlementDate,AF19,,,Trigger)</f>
        <v>6.6666666666666666E-2</v>
      </c>
      <c r="AH19" s="85">
        <f t="shared" si="0"/>
        <v>2.7044835012073444E-3</v>
      </c>
      <c r="AI19" s="85">
        <f t="shared" si="1"/>
        <v>2.962746170298534E-3</v>
      </c>
      <c r="AJ19" s="85">
        <f t="shared" si="2"/>
        <v>3.2963077565906569E-3</v>
      </c>
    </row>
    <row r="20" spans="3:36" ht="12" customHeight="1" x14ac:dyDescent="0.2">
      <c r="C20" s="170" t="s">
        <v>42</v>
      </c>
      <c r="D20" s="80">
        <f t="shared" si="5"/>
        <v>42258</v>
      </c>
      <c r="E20" s="89">
        <f>_xll.qlCalendarAdvance(Calendar,SettlementDate,C20,"mf",TRUE,Trigger)</f>
        <v>42319</v>
      </c>
      <c r="F20" s="182"/>
      <c r="G20" s="182"/>
      <c r="H20" s="182"/>
      <c r="I20" s="182"/>
      <c r="J20" s="90">
        <f>_xll.qlDayCounterYearFraction(DayCounter,D20,E20,,,Trigger)</f>
        <v>0.16944444444444445</v>
      </c>
      <c r="K20" s="121">
        <f>_xll.qlYieldTSDiscount(Discounting,D20,,AllTriggers)</f>
        <v>0.99998555452754334</v>
      </c>
      <c r="L20" s="121">
        <f>_xll.qlYieldTSDiscount(Discounting,E20,,AllTriggers)</f>
        <v>0.9996542546397833</v>
      </c>
      <c r="M20" s="83">
        <f t="shared" si="7"/>
        <v>1.9558886917951678E-3</v>
      </c>
      <c r="N20" s="85">
        <f t="shared" si="6"/>
        <v>4.6618884759518746E-3</v>
      </c>
      <c r="O20" s="85">
        <f t="shared" si="8"/>
        <v>4.8952846405764154E-3</v>
      </c>
      <c r="P20" s="85">
        <f t="shared" si="9"/>
        <v>5.1667295375873714E-3</v>
      </c>
      <c r="Q20" s="207"/>
      <c r="AF20" s="388">
        <f>_xll.qlCalendarAdvance(Calendar,AF19,"1d","mf",,Trigger)</f>
        <v>42283</v>
      </c>
      <c r="AG20" s="90">
        <f>_xll.qlDayCounterYearFraction(DayCounter,SettlementDate,AF20,,,Trigger)</f>
        <v>6.9444444444444448E-2</v>
      </c>
      <c r="AH20" s="85">
        <f t="shared" si="0"/>
        <v>2.7044835012073444E-3</v>
      </c>
      <c r="AI20" s="85">
        <f t="shared" si="1"/>
        <v>2.9588915035956803E-3</v>
      </c>
      <c r="AJ20" s="85">
        <f t="shared" si="2"/>
        <v>3.278315047943028E-3</v>
      </c>
    </row>
    <row r="21" spans="3:36" ht="12" customHeight="1" x14ac:dyDescent="0.2">
      <c r="C21" s="170" t="s">
        <v>36</v>
      </c>
      <c r="D21" s="80">
        <f t="shared" si="5"/>
        <v>42258</v>
      </c>
      <c r="E21" s="89">
        <f>_xll.qlCalendarAdvance(Calendar,SettlementDate,C21,"mf",TRUE,Trigger)</f>
        <v>42349</v>
      </c>
      <c r="F21" s="182"/>
      <c r="G21" s="182"/>
      <c r="H21" s="182"/>
      <c r="I21" s="182"/>
      <c r="J21" s="90">
        <f>_xll.qlDayCounterYearFraction(DayCounter,D21,E21,,,Trigger)</f>
        <v>0.25277777777777777</v>
      </c>
      <c r="K21" s="121">
        <f>_xll.qlYieldTSDiscount(Discounting,D21,,AllTriggers)</f>
        <v>0.99998555452754334</v>
      </c>
      <c r="L21" s="121">
        <f>_xll.qlYieldTSDiscount(Discounting,E21,,AllTriggers)</f>
        <v>0.99945753555896533</v>
      </c>
      <c r="M21" s="83">
        <f t="shared" si="7"/>
        <v>2.0900000000010866E-3</v>
      </c>
      <c r="N21" s="85">
        <f t="shared" si="6"/>
        <v>4.7968374315887144E-3</v>
      </c>
      <c r="O21" s="85">
        <f t="shared" si="8"/>
        <v>4.9724413222437171E-3</v>
      </c>
      <c r="P21" s="85">
        <f t="shared" si="9"/>
        <v>5.098818580280615E-3</v>
      </c>
      <c r="Q21" s="207"/>
      <c r="AF21" s="388">
        <f>_xll.qlCalendarAdvance(Calendar,AF20,"1d","mf",,Trigger)</f>
        <v>42284</v>
      </c>
      <c r="AG21" s="90">
        <f>_xll.qlDayCounterYearFraction(DayCounter,SettlementDate,AF21,,,Trigger)</f>
        <v>7.2222222222222215E-2</v>
      </c>
      <c r="AH21" s="85">
        <f t="shared" si="0"/>
        <v>2.7044835012073444E-3</v>
      </c>
      <c r="AI21" s="85">
        <f t="shared" si="1"/>
        <v>2.955036836892827E-3</v>
      </c>
      <c r="AJ21" s="85">
        <f t="shared" si="2"/>
        <v>3.2604932272772085E-3</v>
      </c>
    </row>
    <row r="22" spans="3:36" ht="12" customHeight="1" x14ac:dyDescent="0.2">
      <c r="C22" s="170" t="s">
        <v>43</v>
      </c>
      <c r="D22" s="80">
        <f t="shared" si="5"/>
        <v>42258</v>
      </c>
      <c r="E22" s="89">
        <f>_xll.qlCalendarAdvance(Calendar,SettlementDate,C22,"mf",TRUE,Trigger)</f>
        <v>42380</v>
      </c>
      <c r="F22" s="182"/>
      <c r="G22" s="182"/>
      <c r="H22" s="182"/>
      <c r="I22" s="182"/>
      <c r="J22" s="90">
        <f>_xll.qlDayCounterYearFraction(DayCounter,D22,E22,,,Trigger)</f>
        <v>0.33888888888888891</v>
      </c>
      <c r="K22" s="121">
        <f>_xll.qlYieldTSDiscount(Discounting,D22,,AllTriggers)</f>
        <v>0.99998555452754334</v>
      </c>
      <c r="L22" s="121">
        <f>_xll.qlYieldTSDiscount(Discounting,E22,,AllTriggers)</f>
        <v>0.99919657780752191</v>
      </c>
      <c r="M22" s="83">
        <f t="shared" si="7"/>
        <v>2.3300000000009151E-3</v>
      </c>
      <c r="N22" s="85">
        <f t="shared" si="6"/>
        <v>5.037859704866871E-3</v>
      </c>
      <c r="O22" s="85">
        <f t="shared" si="8"/>
        <v>5.1536994050098628E-3</v>
      </c>
      <c r="P22" s="85">
        <f t="shared" si="9"/>
        <v>5.1839968434512149E-3</v>
      </c>
      <c r="Q22" s="207"/>
      <c r="AF22" s="388">
        <f>_xll.qlCalendarAdvance(Calendar,AF21,"1d","mf",,Trigger)</f>
        <v>42285</v>
      </c>
      <c r="AG22" s="90">
        <f>_xll.qlDayCounterYearFraction(DayCounter,SettlementDate,AF22,,,Trigger)</f>
        <v>7.4999999999999997E-2</v>
      </c>
      <c r="AH22" s="85">
        <f t="shared" si="0"/>
        <v>2.7044835012073444E-3</v>
      </c>
      <c r="AI22" s="85">
        <f t="shared" si="1"/>
        <v>2.9511821701899733E-3</v>
      </c>
      <c r="AJ22" s="85">
        <f t="shared" si="2"/>
        <v>3.242842294593198E-3</v>
      </c>
    </row>
    <row r="23" spans="3:36" ht="12" customHeight="1" x14ac:dyDescent="0.2">
      <c r="C23" s="170" t="s">
        <v>44</v>
      </c>
      <c r="D23" s="80">
        <f t="shared" si="5"/>
        <v>42258</v>
      </c>
      <c r="E23" s="89">
        <f>_xll.qlCalendarAdvance(Calendar,SettlementDate,C23,"mf",TRUE,Trigger)</f>
        <v>42411</v>
      </c>
      <c r="F23" s="182"/>
      <c r="G23" s="182"/>
      <c r="H23" s="182"/>
      <c r="I23" s="182"/>
      <c r="J23" s="90">
        <f>_xll.qlDayCounterYearFraction(DayCounter,D23,E23,,,Trigger)</f>
        <v>0.42499999999999999</v>
      </c>
      <c r="K23" s="121">
        <f>_xll.qlYieldTSDiscount(Discounting,D23,,AllTriggers)</f>
        <v>0.99998555452754334</v>
      </c>
      <c r="L23" s="121">
        <f>_xll.qlYieldTSDiscount(Discounting,E23,,AllTriggers)</f>
        <v>0.99891147496408772</v>
      </c>
      <c r="M23" s="83">
        <f t="shared" si="7"/>
        <v>2.5300000000009794E-3</v>
      </c>
      <c r="N23" s="85">
        <f t="shared" si="6"/>
        <v>5.238948038724215E-3</v>
      </c>
      <c r="O23" s="85">
        <f t="shared" si="8"/>
        <v>5.2949658192278631E-3</v>
      </c>
      <c r="P23" s="85">
        <f t="shared" si="9"/>
        <v>5.2839545610716037E-3</v>
      </c>
      <c r="Q23" s="207"/>
      <c r="AF23" s="388">
        <f>_xll.qlCalendarAdvance(Calendar,AF22,"1d","mf",,Trigger)</f>
        <v>42286</v>
      </c>
      <c r="AG23" s="90">
        <f>_xll.qlDayCounterYearFraction(DayCounter,SettlementDate,AF23,,,Trigger)</f>
        <v>7.7777777777777779E-2</v>
      </c>
      <c r="AH23" s="85">
        <f t="shared" si="0"/>
        <v>2.7044835012073444E-3</v>
      </c>
      <c r="AI23" s="85">
        <f t="shared" si="1"/>
        <v>2.9473275034871196E-3</v>
      </c>
      <c r="AJ23" s="85">
        <f t="shared" si="2"/>
        <v>3.2253622498909971E-3</v>
      </c>
    </row>
    <row r="24" spans="3:36" ht="12" customHeight="1" x14ac:dyDescent="0.2">
      <c r="C24" s="371" t="s">
        <v>37</v>
      </c>
      <c r="D24" s="366">
        <f t="shared" si="5"/>
        <v>42258</v>
      </c>
      <c r="E24" s="372">
        <f>_xll.qlCalendarAdvance(Calendar,SettlementDate,C24,"mf",TRUE,Trigger)</f>
        <v>42440</v>
      </c>
      <c r="F24" s="205"/>
      <c r="G24" s="205"/>
      <c r="H24" s="205"/>
      <c r="I24" s="205"/>
      <c r="J24" s="368">
        <f>_xll.qlDayCounterYearFraction(DayCounter,D24,E24,,,Trigger)</f>
        <v>0.50555555555555554</v>
      </c>
      <c r="K24" s="373">
        <f>_xll.qlYieldTSDiscount(Discounting,D24,,AllTriggers)</f>
        <v>0.99998555452754334</v>
      </c>
      <c r="L24" s="373">
        <f>_xll.qlYieldTSDiscount(Discounting,E24,,AllTriggers)</f>
        <v>0.99863251842424683</v>
      </c>
      <c r="M24" s="386">
        <f t="shared" si="7"/>
        <v>2.6800000000006918E-3</v>
      </c>
      <c r="N24" s="91">
        <f t="shared" si="6"/>
        <v>5.3899999999998671E-3</v>
      </c>
      <c r="O24" s="91">
        <f t="shared" si="8"/>
        <v>5.3899999999998671E-3</v>
      </c>
      <c r="P24" s="91">
        <f t="shared" si="9"/>
        <v>5.3899999999998671E-3</v>
      </c>
      <c r="AF24" s="388">
        <f>_xll.qlCalendarAdvance(Calendar,AF23,"1d","mf",,Trigger)</f>
        <v>42289</v>
      </c>
      <c r="AG24" s="90">
        <f>_xll.qlDayCounterYearFraction(DayCounter,SettlementDate,AF24,,,Trigger)</f>
        <v>8.611111111111111E-2</v>
      </c>
      <c r="AH24" s="85">
        <f t="shared" si="0"/>
        <v>2.7044835012073444E-3</v>
      </c>
      <c r="AI24" s="85">
        <f t="shared" si="1"/>
        <v>2.935763503378559E-3</v>
      </c>
      <c r="AJ24" s="85">
        <f t="shared" si="2"/>
        <v>3.1739474436752514E-3</v>
      </c>
    </row>
    <row r="25" spans="3:36" ht="12" customHeight="1" x14ac:dyDescent="0.2">
      <c r="AF25" s="388">
        <f>_xll.qlCalendarAdvance(Calendar,AF24,"1d","mf",,Trigger)</f>
        <v>42290</v>
      </c>
      <c r="AG25" s="90">
        <f>_xll.qlDayCounterYearFraction(DayCounter,SettlementDate,AF25,,,Trigger)</f>
        <v>8.8888888888888892E-2</v>
      </c>
      <c r="AH25" s="85">
        <f t="shared" si="0"/>
        <v>2.7044835012073444E-3</v>
      </c>
      <c r="AI25" s="85">
        <f t="shared" si="1"/>
        <v>2.9319088366757053E-3</v>
      </c>
      <c r="AJ25" s="85">
        <f t="shared" si="2"/>
        <v>3.1571509509002878E-3</v>
      </c>
    </row>
    <row r="26" spans="3:36" ht="12" customHeight="1" x14ac:dyDescent="0.2">
      <c r="C26" s="359" t="s">
        <v>107</v>
      </c>
      <c r="AF26" s="388">
        <f>_xll.qlCalendarAdvance(Calendar,AF25,"1d","mf",,Trigger)</f>
        <v>42291</v>
      </c>
      <c r="AG26" s="90">
        <f>_xll.qlDayCounterYearFraction(DayCounter,SettlementDate,AF26,,,Trigger)</f>
        <v>9.166666666666666E-2</v>
      </c>
      <c r="AH26" s="85">
        <f t="shared" si="0"/>
        <v>2.7044835012073444E-3</v>
      </c>
      <c r="AI26" s="85">
        <f t="shared" si="1"/>
        <v>2.928054169972852E-3</v>
      </c>
      <c r="AJ26" s="85">
        <f t="shared" si="2"/>
        <v>3.1405253461071346E-3</v>
      </c>
    </row>
    <row r="27" spans="3:36" ht="12" customHeight="1" x14ac:dyDescent="0.2">
      <c r="C27" s="209" t="s">
        <v>92</v>
      </c>
      <c r="AF27" s="388">
        <f>_xll.qlCalendarAdvance(Calendar,AF26,"1d","mf",,Trigger)</f>
        <v>42292</v>
      </c>
      <c r="AG27" s="90">
        <f>_xll.qlDayCounterYearFraction(DayCounter,SettlementDate,AF27,,,Trigger)</f>
        <v>9.4444444444444442E-2</v>
      </c>
      <c r="AH27" s="85">
        <f t="shared" si="0"/>
        <v>2.7044835012073444E-3</v>
      </c>
      <c r="AI27" s="85">
        <f t="shared" si="1"/>
        <v>2.9241995032699983E-3</v>
      </c>
      <c r="AJ27" s="85">
        <f t="shared" si="2"/>
        <v>3.1240706292957896E-3</v>
      </c>
    </row>
    <row r="28" spans="3:36" ht="12" customHeight="1" x14ac:dyDescent="0.2">
      <c r="C28" s="85">
        <f t="shared" ref="C28:C37" si="10">IF($C$27="FLAT",N15,IF($C$27="linear",O15,P15))</f>
        <v>5.4465897934985463E-3</v>
      </c>
      <c r="AF28" s="388">
        <f>_xll.qlCalendarAdvance(Calendar,AF27,"1d","mf",,Trigger)</f>
        <v>42293</v>
      </c>
      <c r="AG28" s="90">
        <f>_xll.qlDayCounterYearFraction(DayCounter,SettlementDate,AF28,,,Trigger)</f>
        <v>9.7222222222222224E-2</v>
      </c>
      <c r="AH28" s="85">
        <f t="shared" si="0"/>
        <v>2.7044835012073444E-3</v>
      </c>
      <c r="AI28" s="85">
        <f t="shared" si="1"/>
        <v>2.9203448365671446E-3</v>
      </c>
      <c r="AJ28" s="85">
        <f t="shared" si="2"/>
        <v>3.1077868004662544E-3</v>
      </c>
    </row>
    <row r="29" spans="3:36" ht="12" customHeight="1" x14ac:dyDescent="0.2">
      <c r="C29" s="85">
        <f t="shared" si="10"/>
        <v>5.1734057902854047E-3</v>
      </c>
      <c r="AF29" s="388">
        <f>_xll.qlCalendarAdvance(Calendar,AF28,"1d","mf",,Trigger)</f>
        <v>42296</v>
      </c>
      <c r="AG29" s="90">
        <f>_xll.qlDayCounterYearFraction(DayCounter,SettlementDate,AF29,,,Trigger)</f>
        <v>0.10555555555555556</v>
      </c>
      <c r="AH29" s="85">
        <f t="shared" si="0"/>
        <v>2.7044835012073444E-3</v>
      </c>
      <c r="AI29" s="85">
        <f t="shared" si="1"/>
        <v>2.908780836458584E-3</v>
      </c>
      <c r="AJ29" s="85">
        <f t="shared" si="2"/>
        <v>3.0599606418685059E-3</v>
      </c>
    </row>
    <row r="30" spans="3:36" ht="12" customHeight="1" x14ac:dyDescent="0.2">
      <c r="C30" s="85">
        <f t="shared" si="10"/>
        <v>5.3202199885297018E-3</v>
      </c>
      <c r="AF30" s="388">
        <f>_xll.qlCalendarAdvance(Calendar,AF29,"1d","mf",,Trigger)</f>
        <v>42297</v>
      </c>
      <c r="AG30" s="90">
        <f>_xll.qlDayCounterYearFraction(DayCounter,SettlementDate,AF30,,,Trigger)</f>
        <v>0.10833333333333334</v>
      </c>
      <c r="AH30" s="85">
        <f t="shared" si="0"/>
        <v>2.7044835012073444E-3</v>
      </c>
      <c r="AI30" s="85">
        <f t="shared" si="1"/>
        <v>2.9049261697557303E-3</v>
      </c>
      <c r="AJ30" s="85">
        <f t="shared" si="2"/>
        <v>3.0443603649662086E-3</v>
      </c>
    </row>
    <row r="31" spans="3:36" ht="12" customHeight="1" x14ac:dyDescent="0.2">
      <c r="C31" s="85">
        <f t="shared" si="10"/>
        <v>5.329812052977191E-3</v>
      </c>
      <c r="AF31" s="388">
        <f>_xll.qlCalendarAdvance(Calendar,AF30,"1d","mf",,Trigger)</f>
        <v>42298</v>
      </c>
      <c r="AG31" s="90">
        <f>_xll.qlDayCounterYearFraction(DayCounter,SettlementDate,AF31,,,Trigger)</f>
        <v>0.1111111111111111</v>
      </c>
      <c r="AH31" s="85">
        <f t="shared" si="0"/>
        <v>2.7044835012073444E-3</v>
      </c>
      <c r="AI31" s="85">
        <f t="shared" si="1"/>
        <v>2.901071503052877E-3</v>
      </c>
      <c r="AJ31" s="85">
        <f t="shared" si="2"/>
        <v>3.0289309760457199E-3</v>
      </c>
    </row>
    <row r="32" spans="3:36" ht="12" customHeight="1" x14ac:dyDescent="0.2">
      <c r="C32" s="85">
        <f t="shared" si="10"/>
        <v>5.2699960276042694E-3</v>
      </c>
      <c r="AF32" s="388">
        <f>_xll.qlCalendarAdvance(Calendar,AF31,"1d","mf",,Trigger)</f>
        <v>42299</v>
      </c>
      <c r="AG32" s="90">
        <f>_xll.qlDayCounterYearFraction(DayCounter,SettlementDate,AF32,,,Trigger)</f>
        <v>0.11388888888888889</v>
      </c>
      <c r="AH32" s="85">
        <f t="shared" si="0"/>
        <v>2.7044835012073444E-3</v>
      </c>
      <c r="AI32" s="85">
        <f t="shared" si="1"/>
        <v>2.8972168363500233E-3</v>
      </c>
      <c r="AJ32" s="85">
        <f t="shared" si="2"/>
        <v>3.0136724751070412E-3</v>
      </c>
    </row>
    <row r="33" spans="3:36" ht="12" customHeight="1" x14ac:dyDescent="0.2">
      <c r="C33" s="85">
        <f t="shared" si="10"/>
        <v>5.1667295375873714E-3</v>
      </c>
      <c r="AF33" s="388">
        <f>_xll.qlCalendarAdvance(Calendar,AF32,"1d","mf",,Trigger)</f>
        <v>42300</v>
      </c>
      <c r="AG33" s="90">
        <f>_xll.qlDayCounterYearFraction(DayCounter,SettlementDate,AF33,,,Trigger)</f>
        <v>0.11666666666666667</v>
      </c>
      <c r="AH33" s="85">
        <f t="shared" si="0"/>
        <v>2.7044835012073444E-3</v>
      </c>
      <c r="AI33" s="85">
        <f t="shared" si="1"/>
        <v>2.8933621696471696E-3</v>
      </c>
      <c r="AJ33" s="85">
        <f t="shared" si="2"/>
        <v>2.9985848621501723E-3</v>
      </c>
    </row>
    <row r="34" spans="3:36" ht="12" customHeight="1" x14ac:dyDescent="0.2">
      <c r="C34" s="85">
        <f t="shared" si="10"/>
        <v>5.098818580280615E-3</v>
      </c>
      <c r="AF34" s="388">
        <f>_xll.qlCalendarAdvance(Calendar,AF33,"1d","mf",,Trigger)</f>
        <v>42303</v>
      </c>
      <c r="AG34" s="90">
        <f>_xll.qlDayCounterYearFraction(DayCounter,SettlementDate,AF34,,,Trigger)</f>
        <v>0.125</v>
      </c>
      <c r="AH34" s="85">
        <f t="shared" si="0"/>
        <v>2.7044835012073444E-3</v>
      </c>
      <c r="AI34" s="85">
        <f t="shared" si="1"/>
        <v>2.8817981695386089E-3</v>
      </c>
      <c r="AJ34" s="85">
        <f t="shared" si="2"/>
        <v>2.9543473511704204E-3</v>
      </c>
    </row>
    <row r="35" spans="3:36" ht="12" customHeight="1" x14ac:dyDescent="0.2">
      <c r="C35" s="85">
        <f t="shared" si="10"/>
        <v>5.1839968434512149E-3</v>
      </c>
      <c r="AF35" s="388">
        <f>_xll.qlCalendarAdvance(Calendar,AF34,"1d","mf",,Trigger)</f>
        <v>42304</v>
      </c>
      <c r="AG35" s="90">
        <f>_xll.qlDayCounterYearFraction(DayCounter,SettlementDate,AF35,,,Trigger)</f>
        <v>0.12777777777777777</v>
      </c>
      <c r="AH35" s="85">
        <f t="shared" ref="AH35:AH66" si="11">$W$13</f>
        <v>2.7044835012073444E-3</v>
      </c>
      <c r="AI35" s="85">
        <f t="shared" ref="AI35:AI66" si="12">$W$10+$W$9*AG35</f>
        <v>2.8779435028357552E-3</v>
      </c>
      <c r="AJ35" s="85">
        <f t="shared" ref="AJ35:AJ66" si="13">($W$5+$W$4*AG35+$W$3*AG35^2)</f>
        <v>2.939943290140789E-3</v>
      </c>
    </row>
    <row r="36" spans="3:36" ht="12" customHeight="1" x14ac:dyDescent="0.2">
      <c r="C36" s="85">
        <f t="shared" si="10"/>
        <v>5.2839545610716037E-3</v>
      </c>
      <c r="AF36" s="388">
        <f>_xll.qlCalendarAdvance(Calendar,AF35,"1d","mf",,Trigger)</f>
        <v>42305</v>
      </c>
      <c r="AG36" s="90">
        <f>_xll.qlDayCounterYearFraction(DayCounter,SettlementDate,AF36,,,Trigger)</f>
        <v>0.13055555555555556</v>
      </c>
      <c r="AH36" s="85">
        <f t="shared" si="11"/>
        <v>2.7044835012073444E-3</v>
      </c>
      <c r="AI36" s="85">
        <f t="shared" si="12"/>
        <v>2.874088836132902E-3</v>
      </c>
      <c r="AJ36" s="85">
        <f t="shared" si="13"/>
        <v>2.9257101170929657E-3</v>
      </c>
    </row>
    <row r="37" spans="3:36" ht="12" customHeight="1" thickBot="1" x14ac:dyDescent="0.25">
      <c r="C37" s="86">
        <f t="shared" si="10"/>
        <v>5.3899999999998671E-3</v>
      </c>
      <c r="AF37" s="388">
        <f>_xll.qlCalendarAdvance(Calendar,AF36,"1d","mf",,Trigger)</f>
        <v>42306</v>
      </c>
      <c r="AG37" s="90">
        <f>_xll.qlDayCounterYearFraction(DayCounter,SettlementDate,AF37,,,Trigger)</f>
        <v>0.13333333333333333</v>
      </c>
      <c r="AH37" s="85">
        <f t="shared" si="11"/>
        <v>2.7044835012073444E-3</v>
      </c>
      <c r="AI37" s="85">
        <f t="shared" si="12"/>
        <v>2.8702341694300483E-3</v>
      </c>
      <c r="AJ37" s="85">
        <f t="shared" si="13"/>
        <v>2.9116478320269533E-3</v>
      </c>
    </row>
    <row r="38" spans="3:36" x14ac:dyDescent="0.2">
      <c r="AF38" s="388">
        <f>_xll.qlCalendarAdvance(Calendar,AF37,"1d","mf",,Trigger)</f>
        <v>42307</v>
      </c>
      <c r="AG38" s="90">
        <f>_xll.qlDayCounterYearFraction(DayCounter,SettlementDate,AF38,,,Trigger)</f>
        <v>0.1361111111111111</v>
      </c>
      <c r="AH38" s="85">
        <f t="shared" si="11"/>
        <v>2.7044835012073444E-3</v>
      </c>
      <c r="AI38" s="85">
        <f t="shared" si="12"/>
        <v>2.8663795027271946E-3</v>
      </c>
      <c r="AJ38" s="85">
        <f t="shared" si="13"/>
        <v>2.8977564349427498E-3</v>
      </c>
    </row>
    <row r="39" spans="3:36" x14ac:dyDescent="0.2">
      <c r="AF39" s="388">
        <f>_xll.qlCalendarAdvance(Calendar,AF38,"1d","mf",,Trigger)</f>
        <v>42310</v>
      </c>
      <c r="AG39" s="90">
        <f>_xll.qlDayCounterYearFraction(DayCounter,SettlementDate,AF39,,,Trigger)</f>
        <v>0.14444444444444443</v>
      </c>
      <c r="AH39" s="85">
        <f t="shared" si="11"/>
        <v>2.7044835012073444E-3</v>
      </c>
      <c r="AI39" s="85">
        <f t="shared" si="12"/>
        <v>2.8548155026186339E-3</v>
      </c>
      <c r="AJ39" s="85">
        <f t="shared" si="13"/>
        <v>2.8571075715809954E-3</v>
      </c>
    </row>
    <row r="40" spans="3:36" x14ac:dyDescent="0.2">
      <c r="AF40" s="388">
        <f>_xll.qlCalendarAdvance(Calendar,AF39,"1d","mf",,Trigger)</f>
        <v>42311</v>
      </c>
      <c r="AG40" s="90">
        <f>_xll.qlDayCounterYearFraction(DayCounter,SettlementDate,AF40,,,Trigger)</f>
        <v>0.14722222222222223</v>
      </c>
      <c r="AH40" s="85">
        <f t="shared" si="11"/>
        <v>2.7044835012073444E-3</v>
      </c>
      <c r="AI40" s="85">
        <f t="shared" si="12"/>
        <v>2.8509608359157802E-3</v>
      </c>
      <c r="AJ40" s="85">
        <f t="shared" si="13"/>
        <v>2.843899726424029E-3</v>
      </c>
    </row>
    <row r="41" spans="3:36" x14ac:dyDescent="0.2">
      <c r="N41" s="207"/>
      <c r="O41" s="207"/>
      <c r="AF41" s="388">
        <f>_xll.qlCalendarAdvance(Calendar,AF40,"1d","mf",,Trigger)</f>
        <v>42312</v>
      </c>
      <c r="AG41" s="90">
        <f>_xll.qlDayCounterYearFraction(DayCounter,SettlementDate,AF41,,,Trigger)</f>
        <v>0.15</v>
      </c>
      <c r="AH41" s="85">
        <f t="shared" si="11"/>
        <v>2.7044835012073444E-3</v>
      </c>
      <c r="AI41" s="85">
        <f t="shared" si="12"/>
        <v>2.8471061692129269E-3</v>
      </c>
      <c r="AJ41" s="85">
        <f t="shared" si="13"/>
        <v>2.830862769248872E-3</v>
      </c>
    </row>
    <row r="42" spans="3:36" x14ac:dyDescent="0.2">
      <c r="AF42" s="388">
        <f>_xll.qlCalendarAdvance(Calendar,AF41,"1d","mf",,Trigger)</f>
        <v>42313</v>
      </c>
      <c r="AG42" s="90">
        <f>_xll.qlDayCounterYearFraction(DayCounter,SettlementDate,AF42,,,Trigger)</f>
        <v>0.15277777777777779</v>
      </c>
      <c r="AH42" s="85">
        <f t="shared" si="11"/>
        <v>2.7044835012073444E-3</v>
      </c>
      <c r="AI42" s="85">
        <f t="shared" si="12"/>
        <v>2.8432515025100732E-3</v>
      </c>
      <c r="AJ42" s="85">
        <f t="shared" si="13"/>
        <v>2.8179967000555254E-3</v>
      </c>
    </row>
    <row r="43" spans="3:36" ht="11.25" customHeight="1" x14ac:dyDescent="0.2">
      <c r="AF43" s="388">
        <f>_xll.qlCalendarAdvance(Calendar,AF42,"1d","mf",,Trigger)</f>
        <v>42314</v>
      </c>
      <c r="AG43" s="90">
        <f>_xll.qlDayCounterYearFraction(DayCounter,SettlementDate,AF43,,,Trigger)</f>
        <v>0.15555555555555556</v>
      </c>
      <c r="AH43" s="85">
        <f t="shared" si="11"/>
        <v>2.7044835012073444E-3</v>
      </c>
      <c r="AI43" s="85">
        <f t="shared" si="12"/>
        <v>2.8393968358072195E-3</v>
      </c>
      <c r="AJ43" s="85">
        <f t="shared" si="13"/>
        <v>2.8053015188439874E-3</v>
      </c>
    </row>
    <row r="44" spans="3:36" x14ac:dyDescent="0.2">
      <c r="AF44" s="388">
        <f>_xll.qlCalendarAdvance(Calendar,AF43,"1d","mf",,Trigger)</f>
        <v>42317</v>
      </c>
      <c r="AG44" s="90">
        <f>_xll.qlDayCounterYearFraction(DayCounter,SettlementDate,AF44,,,Trigger)</f>
        <v>0.16388888888888889</v>
      </c>
      <c r="AH44" s="85">
        <f t="shared" si="11"/>
        <v>2.7044835012073444E-3</v>
      </c>
      <c r="AI44" s="85">
        <f t="shared" si="12"/>
        <v>2.8278328356986589E-3</v>
      </c>
      <c r="AJ44" s="85">
        <f t="shared" si="13"/>
        <v>2.7682413031002301E-3</v>
      </c>
    </row>
    <row r="45" spans="3:36" x14ac:dyDescent="0.2">
      <c r="AF45" s="388">
        <f>_xll.qlCalendarAdvance(Calendar,AF44,"1d","mf",,Trigger)</f>
        <v>42318</v>
      </c>
      <c r="AG45" s="90">
        <f>_xll.qlDayCounterYearFraction(DayCounter,SettlementDate,AF45,,,Trigger)</f>
        <v>0.16666666666666666</v>
      </c>
      <c r="AH45" s="85">
        <f t="shared" si="11"/>
        <v>2.7044835012073444E-3</v>
      </c>
      <c r="AI45" s="85">
        <f t="shared" si="12"/>
        <v>2.8239781689958052E-3</v>
      </c>
      <c r="AJ45" s="85">
        <f t="shared" si="13"/>
        <v>2.7562296738159299E-3</v>
      </c>
    </row>
    <row r="46" spans="3:36" x14ac:dyDescent="0.2">
      <c r="AF46" s="388">
        <f>_xll.qlCalendarAdvance(Calendar,AF45,"1d","mf",,Trigger)</f>
        <v>42319</v>
      </c>
      <c r="AG46" s="90">
        <f>_xll.qlDayCounterYearFraction(DayCounter,SettlementDate,AF46,,,Trigger)</f>
        <v>0.16944444444444445</v>
      </c>
      <c r="AH46" s="85">
        <f t="shared" si="11"/>
        <v>2.7044835012073444E-3</v>
      </c>
      <c r="AI46" s="85">
        <f t="shared" si="12"/>
        <v>2.8201235022929519E-3</v>
      </c>
      <c r="AJ46" s="85">
        <f t="shared" si="13"/>
        <v>2.7443889325134388E-3</v>
      </c>
    </row>
    <row r="47" spans="3:36" x14ac:dyDescent="0.2">
      <c r="AF47" s="388">
        <f>_xll.qlCalendarAdvance(Calendar,AF46,"1d","mf",,Trigger)</f>
        <v>42320</v>
      </c>
      <c r="AG47" s="90">
        <f>_xll.qlDayCounterYearFraction(DayCounter,SettlementDate,AF47,,,Trigger)</f>
        <v>0.17222222222222222</v>
      </c>
      <c r="AH47" s="85">
        <f t="shared" si="11"/>
        <v>2.7044835012073444E-3</v>
      </c>
      <c r="AI47" s="85">
        <f t="shared" si="12"/>
        <v>2.8162688355900982E-3</v>
      </c>
      <c r="AJ47" s="85">
        <f t="shared" si="13"/>
        <v>2.7327190791927576E-3</v>
      </c>
    </row>
    <row r="48" spans="3:36" x14ac:dyDescent="0.2">
      <c r="AF48" s="388">
        <f>_xll.qlCalendarAdvance(Calendar,AF47,"1d","mf",,Trigger)</f>
        <v>42321</v>
      </c>
      <c r="AG48" s="90">
        <f>_xll.qlDayCounterYearFraction(DayCounter,SettlementDate,AF48,,,Trigger)</f>
        <v>0.17499999999999999</v>
      </c>
      <c r="AH48" s="85">
        <f t="shared" si="11"/>
        <v>2.7044835012073444E-3</v>
      </c>
      <c r="AI48" s="85">
        <f t="shared" si="12"/>
        <v>2.8124141688872445E-3</v>
      </c>
      <c r="AJ48" s="85">
        <f t="shared" si="13"/>
        <v>2.721220113853885E-3</v>
      </c>
    </row>
    <row r="49" spans="14:36" x14ac:dyDescent="0.2">
      <c r="AF49" s="388">
        <f>_xll.qlCalendarAdvance(Calendar,AF48,"1d","mf",,Trigger)</f>
        <v>42324</v>
      </c>
      <c r="AG49" s="90">
        <f>_xll.qlDayCounterYearFraction(DayCounter,SettlementDate,AF49,,,Trigger)</f>
        <v>0.18333333333333332</v>
      </c>
      <c r="AH49" s="85">
        <f t="shared" si="11"/>
        <v>2.7044835012073444E-3</v>
      </c>
      <c r="AI49" s="85">
        <f t="shared" si="12"/>
        <v>2.8008501687786839E-3</v>
      </c>
      <c r="AJ49" s="85">
        <f t="shared" si="13"/>
        <v>2.6877485457281248E-3</v>
      </c>
    </row>
    <row r="50" spans="14:36" x14ac:dyDescent="0.2">
      <c r="AF50" s="388">
        <f>_xll.qlCalendarAdvance(Calendar,AF49,"1d","mf",,Trigger)</f>
        <v>42325</v>
      </c>
      <c r="AG50" s="90">
        <f>_xll.qlDayCounterYearFraction(DayCounter,SettlementDate,AF50,,,Trigger)</f>
        <v>0.18611111111111112</v>
      </c>
      <c r="AH50" s="85">
        <f t="shared" si="11"/>
        <v>2.7044835012073444E-3</v>
      </c>
      <c r="AI50" s="85">
        <f t="shared" si="12"/>
        <v>2.7969955020758302E-3</v>
      </c>
      <c r="AJ50" s="85">
        <f t="shared" si="13"/>
        <v>2.6769331323164901E-3</v>
      </c>
    </row>
    <row r="51" spans="14:36" x14ac:dyDescent="0.2">
      <c r="AF51" s="388">
        <f>_xll.qlCalendarAdvance(Calendar,AF50,"1d","mf",,Trigger)</f>
        <v>42326</v>
      </c>
      <c r="AG51" s="90">
        <f>_xll.qlDayCounterYearFraction(DayCounter,SettlementDate,AF51,,,Trigger)</f>
        <v>0.18888888888888888</v>
      </c>
      <c r="AH51" s="85">
        <f t="shared" si="11"/>
        <v>2.7044835012073444E-3</v>
      </c>
      <c r="AI51" s="85">
        <f t="shared" si="12"/>
        <v>2.7931408353729769E-3</v>
      </c>
      <c r="AJ51" s="85">
        <f t="shared" si="13"/>
        <v>2.6662886068866652E-3</v>
      </c>
    </row>
    <row r="52" spans="14:36" x14ac:dyDescent="0.2">
      <c r="AF52" s="388">
        <f>_xll.qlCalendarAdvance(Calendar,AF51,"1d","mf",,Trigger)</f>
        <v>42327</v>
      </c>
      <c r="AG52" s="90">
        <f>_xll.qlDayCounterYearFraction(DayCounter,SettlementDate,AF52,,,Trigger)</f>
        <v>0.19166666666666668</v>
      </c>
      <c r="AH52" s="85">
        <f t="shared" si="11"/>
        <v>2.7044835012073444E-3</v>
      </c>
      <c r="AI52" s="85">
        <f t="shared" si="12"/>
        <v>2.7892861686701232E-3</v>
      </c>
      <c r="AJ52" s="85">
        <f t="shared" si="13"/>
        <v>2.6558149694386494E-3</v>
      </c>
    </row>
    <row r="53" spans="14:36" x14ac:dyDescent="0.2">
      <c r="AF53" s="388">
        <f>_xll.qlCalendarAdvance(Calendar,AF52,"1d","mf",,Trigger)</f>
        <v>42328</v>
      </c>
      <c r="AG53" s="90">
        <f>_xll.qlDayCounterYearFraction(DayCounter,SettlementDate,AF53,,,Trigger)</f>
        <v>0.19444444444444445</v>
      </c>
      <c r="AH53" s="85">
        <f t="shared" si="11"/>
        <v>2.7044835012073444E-3</v>
      </c>
      <c r="AI53" s="85">
        <f t="shared" si="12"/>
        <v>2.7854315019672695E-3</v>
      </c>
      <c r="AJ53" s="85">
        <f t="shared" si="13"/>
        <v>2.6455122199724426E-3</v>
      </c>
    </row>
    <row r="54" spans="14:36" x14ac:dyDescent="0.2">
      <c r="AF54" s="388">
        <f>_xll.qlCalendarAdvance(Calendar,AF53,"1d","mf",,Trigger)</f>
        <v>42331</v>
      </c>
      <c r="AG54" s="90">
        <f>_xll.qlDayCounterYearFraction(DayCounter,SettlementDate,AF54,,,Trigger)</f>
        <v>0.20277777777777778</v>
      </c>
      <c r="AH54" s="85">
        <f t="shared" si="11"/>
        <v>2.7044835012073444E-3</v>
      </c>
      <c r="AI54" s="85">
        <f t="shared" si="12"/>
        <v>2.7738675018587088E-3</v>
      </c>
      <c r="AJ54" s="85">
        <f t="shared" si="13"/>
        <v>2.61562929946468E-3</v>
      </c>
    </row>
    <row r="55" spans="14:36" x14ac:dyDescent="0.2">
      <c r="AF55" s="388">
        <f>_xll.qlCalendarAdvance(Calendar,AF54,"1d","mf",,Trigger)</f>
        <v>42332</v>
      </c>
      <c r="AG55" s="90">
        <f>_xll.qlDayCounterYearFraction(DayCounter,SettlementDate,AF55,,,Trigger)</f>
        <v>0.20555555555555555</v>
      </c>
      <c r="AH55" s="85">
        <f t="shared" si="11"/>
        <v>2.7044835012073444E-3</v>
      </c>
      <c r="AI55" s="85">
        <f t="shared" si="12"/>
        <v>2.7700128351558551E-3</v>
      </c>
      <c r="AJ55" s="85">
        <f t="shared" si="13"/>
        <v>2.6060101019257111E-3</v>
      </c>
    </row>
    <row r="56" spans="14:36" x14ac:dyDescent="0.2">
      <c r="AF56" s="388">
        <f>_xll.qlCalendarAdvance(Calendar,AF55,"1d","mf",,Trigger)</f>
        <v>42333</v>
      </c>
      <c r="AG56" s="90">
        <f>_xll.qlDayCounterYearFraction(DayCounter,SettlementDate,AF56,,,Trigger)</f>
        <v>0.20833333333333334</v>
      </c>
      <c r="AH56" s="85">
        <f t="shared" si="11"/>
        <v>2.7044835012073444E-3</v>
      </c>
      <c r="AI56" s="85">
        <f t="shared" si="12"/>
        <v>2.7661581684530019E-3</v>
      </c>
      <c r="AJ56" s="85">
        <f t="shared" si="13"/>
        <v>2.5965617923685517E-3</v>
      </c>
    </row>
    <row r="57" spans="14:36" x14ac:dyDescent="0.2">
      <c r="AF57" s="388">
        <f>_xll.qlCalendarAdvance(Calendar,AF56,"1d","mf",,Trigger)</f>
        <v>42334</v>
      </c>
      <c r="AG57" s="90">
        <f>_xll.qlDayCounterYearFraction(DayCounter,SettlementDate,AF57,,,Trigger)</f>
        <v>0.21111111111111111</v>
      </c>
      <c r="AH57" s="85">
        <f t="shared" si="11"/>
        <v>2.7044835012073444E-3</v>
      </c>
      <c r="AI57" s="85">
        <f t="shared" si="12"/>
        <v>2.7623035017501482E-3</v>
      </c>
      <c r="AJ57" s="85">
        <f t="shared" si="13"/>
        <v>2.5872843707932013E-3</v>
      </c>
    </row>
    <row r="58" spans="14:36" x14ac:dyDescent="0.2">
      <c r="AF58" s="388">
        <f>_xll.qlCalendarAdvance(Calendar,AF57,"1d","mf",,Trigger)</f>
        <v>42335</v>
      </c>
      <c r="AG58" s="90">
        <f>_xll.qlDayCounterYearFraction(DayCounter,SettlementDate,AF58,,,Trigger)</f>
        <v>0.21388888888888888</v>
      </c>
      <c r="AH58" s="85">
        <f t="shared" si="11"/>
        <v>2.7044835012073444E-3</v>
      </c>
      <c r="AI58" s="85">
        <f t="shared" si="12"/>
        <v>2.7584488350472945E-3</v>
      </c>
      <c r="AJ58" s="85">
        <f t="shared" si="13"/>
        <v>2.5781778371996608E-3</v>
      </c>
    </row>
    <row r="59" spans="14:36" x14ac:dyDescent="0.2">
      <c r="AF59" s="388">
        <f>_xll.qlCalendarAdvance(Calendar,AF58,"1d","mf",,Trigger)</f>
        <v>42338</v>
      </c>
      <c r="AG59" s="90">
        <f>_xll.qlDayCounterYearFraction(DayCounter,SettlementDate,AF59,,,Trigger)</f>
        <v>0.22222222222222221</v>
      </c>
      <c r="AH59" s="85">
        <f t="shared" si="11"/>
        <v>2.7044835012073444E-3</v>
      </c>
      <c r="AI59" s="85">
        <f t="shared" si="12"/>
        <v>2.7468848349387338E-3</v>
      </c>
      <c r="AJ59" s="85">
        <f t="shared" si="13"/>
        <v>2.5518835643098953E-3</v>
      </c>
    </row>
    <row r="60" spans="14:36" x14ac:dyDescent="0.2">
      <c r="N60" s="207"/>
      <c r="AF60" s="388">
        <f>_xll.qlCalendarAdvance(Calendar,AF59,"1d","mf",,Trigger)</f>
        <v>42339</v>
      </c>
      <c r="AG60" s="90">
        <f>_xll.qlDayCounterYearFraction(DayCounter,SettlementDate,AF60,,,Trigger)</f>
        <v>0.22500000000000001</v>
      </c>
      <c r="AH60" s="85">
        <f t="shared" si="11"/>
        <v>2.7044835012073444E-3</v>
      </c>
      <c r="AI60" s="85">
        <f t="shared" si="12"/>
        <v>2.7430301682358801E-3</v>
      </c>
      <c r="AJ60" s="85">
        <f t="shared" si="13"/>
        <v>2.5434605826435922E-3</v>
      </c>
    </row>
    <row r="61" spans="14:36" x14ac:dyDescent="0.2">
      <c r="N61" s="207"/>
      <c r="AF61" s="388">
        <f>_xll.qlCalendarAdvance(Calendar,AF60,"1d","mf",,Trigger)</f>
        <v>42340</v>
      </c>
      <c r="AG61" s="90">
        <f>_xll.qlDayCounterYearFraction(DayCounter,SettlementDate,AF61,,,Trigger)</f>
        <v>0.22777777777777777</v>
      </c>
      <c r="AH61" s="85">
        <f t="shared" si="11"/>
        <v>2.7044835012073444E-3</v>
      </c>
      <c r="AI61" s="85">
        <f t="shared" si="12"/>
        <v>2.7391755015330269E-3</v>
      </c>
      <c r="AJ61" s="85">
        <f t="shared" si="13"/>
        <v>2.5352084889590982E-3</v>
      </c>
    </row>
    <row r="62" spans="14:36" x14ac:dyDescent="0.2">
      <c r="N62" s="207"/>
      <c r="AF62" s="388">
        <f>_xll.qlCalendarAdvance(Calendar,AF61,"1d","mf",,Trigger)</f>
        <v>42341</v>
      </c>
      <c r="AG62" s="90">
        <f>_xll.qlDayCounterYearFraction(DayCounter,SettlementDate,AF62,,,Trigger)</f>
        <v>0.23055555555555557</v>
      </c>
      <c r="AH62" s="85">
        <f t="shared" si="11"/>
        <v>2.7044835012073444E-3</v>
      </c>
      <c r="AI62" s="85">
        <f t="shared" si="12"/>
        <v>2.7353208348301732E-3</v>
      </c>
      <c r="AJ62" s="85">
        <f t="shared" si="13"/>
        <v>2.5271272832564137E-3</v>
      </c>
    </row>
    <row r="63" spans="14:36" x14ac:dyDescent="0.2">
      <c r="N63" s="207"/>
      <c r="AF63" s="388">
        <f>_xll.qlCalendarAdvance(Calendar,AF62,"1d","mf",,Trigger)</f>
        <v>42342</v>
      </c>
      <c r="AG63" s="90">
        <f>_xll.qlDayCounterYearFraction(DayCounter,SettlementDate,AF63,,,Trigger)</f>
        <v>0.23333333333333334</v>
      </c>
      <c r="AH63" s="85">
        <f t="shared" si="11"/>
        <v>2.7044835012073444E-3</v>
      </c>
      <c r="AI63" s="85">
        <f t="shared" si="12"/>
        <v>2.7314661681273195E-3</v>
      </c>
      <c r="AJ63" s="85">
        <f t="shared" si="13"/>
        <v>2.519216965535539E-3</v>
      </c>
    </row>
    <row r="64" spans="14:36" x14ac:dyDescent="0.2">
      <c r="N64" s="207"/>
      <c r="AF64" s="388">
        <f>_xll.qlCalendarAdvance(Calendar,AF63,"1d","mf",,Trigger)</f>
        <v>42345</v>
      </c>
      <c r="AG64" s="90">
        <f>_xll.qlDayCounterYearFraction(DayCounter,SettlementDate,AF64,,,Trigger)</f>
        <v>0.24166666666666667</v>
      </c>
      <c r="AH64" s="85">
        <f t="shared" si="11"/>
        <v>2.7044835012073444E-3</v>
      </c>
      <c r="AI64" s="85">
        <f t="shared" si="12"/>
        <v>2.7199021680187588E-3</v>
      </c>
      <c r="AJ64" s="85">
        <f t="shared" si="13"/>
        <v>2.4965113402637706E-3</v>
      </c>
    </row>
    <row r="65" spans="14:36" x14ac:dyDescent="0.2">
      <c r="N65" s="207"/>
      <c r="AF65" s="388">
        <f>_xll.qlCalendarAdvance(Calendar,AF64,"1d","mf",,Trigger)</f>
        <v>42346</v>
      </c>
      <c r="AG65" s="90">
        <f>_xll.qlDayCounterYearFraction(DayCounter,SettlementDate,AF65,,,Trigger)</f>
        <v>0.24444444444444444</v>
      </c>
      <c r="AH65" s="85">
        <f t="shared" si="11"/>
        <v>2.7044835012073444E-3</v>
      </c>
      <c r="AI65" s="85">
        <f t="shared" si="12"/>
        <v>2.7160475013159055E-3</v>
      </c>
      <c r="AJ65" s="85">
        <f t="shared" si="13"/>
        <v>2.4892845744701334E-3</v>
      </c>
    </row>
    <row r="66" spans="14:36" x14ac:dyDescent="0.2">
      <c r="N66" s="207"/>
      <c r="O66" s="207"/>
      <c r="AF66" s="388">
        <f>_xll.qlCalendarAdvance(Calendar,AF65,"1d","mf",,Trigger)</f>
        <v>42347</v>
      </c>
      <c r="AG66" s="90">
        <f>_xll.qlDayCounterYearFraction(DayCounter,SettlementDate,AF66,,,Trigger)</f>
        <v>0.24722222222222223</v>
      </c>
      <c r="AH66" s="85">
        <f t="shared" si="11"/>
        <v>2.7044835012073444E-3</v>
      </c>
      <c r="AI66" s="85">
        <f t="shared" si="12"/>
        <v>2.7121928346130518E-3</v>
      </c>
      <c r="AJ66" s="85">
        <f t="shared" si="13"/>
        <v>2.4822286966583048E-3</v>
      </c>
    </row>
    <row r="67" spans="14:36" x14ac:dyDescent="0.2">
      <c r="N67" s="207"/>
      <c r="O67" s="207"/>
      <c r="AF67" s="388">
        <f>_xll.qlCalendarAdvance(Calendar,AF66,"1d","mf",,Trigger)</f>
        <v>42348</v>
      </c>
      <c r="AG67" s="90">
        <f>_xll.qlDayCounterYearFraction(DayCounter,SettlementDate,AF67,,,Trigger)</f>
        <v>0.25</v>
      </c>
      <c r="AH67" s="85">
        <f t="shared" ref="AH67:AH98" si="14">$W$13</f>
        <v>2.7044835012073444E-3</v>
      </c>
      <c r="AI67" s="85">
        <f t="shared" ref="AI67:AI98" si="15">$W$10+$W$9*AG67</f>
        <v>2.7083381679101981E-3</v>
      </c>
      <c r="AJ67" s="85">
        <f t="shared" ref="AJ67:AJ98" si="16">($W$5+$W$4*AG67+$W$3*AG67^2)</f>
        <v>2.4753437068282865E-3</v>
      </c>
    </row>
    <row r="68" spans="14:36" x14ac:dyDescent="0.2">
      <c r="N68" s="207"/>
      <c r="O68" s="207"/>
      <c r="AF68" s="388">
        <f>_xll.qlCalendarAdvance(Calendar,AF67,"1d","mf",,Trigger)</f>
        <v>42349</v>
      </c>
      <c r="AG68" s="90">
        <f>_xll.qlDayCounterYearFraction(DayCounter,SettlementDate,AF68,,,Trigger)</f>
        <v>0.25277777777777777</v>
      </c>
      <c r="AH68" s="85">
        <f t="shared" si="14"/>
        <v>2.7044835012073444E-3</v>
      </c>
      <c r="AI68" s="85">
        <f t="shared" si="15"/>
        <v>2.7044835012073444E-3</v>
      </c>
      <c r="AJ68" s="85">
        <f t="shared" si="16"/>
        <v>2.4686296049800773E-3</v>
      </c>
    </row>
    <row r="69" spans="14:36" x14ac:dyDescent="0.2">
      <c r="N69" s="207"/>
      <c r="O69" s="207"/>
      <c r="AF69" s="388">
        <f>_xll.qlCalendarAdvance(Calendar,AF68,"1d","mf",,Trigger)</f>
        <v>42352</v>
      </c>
      <c r="AG69" s="90">
        <f>_xll.qlDayCounterYearFraction(DayCounter,SettlementDate,AF69,,,Trigger)</f>
        <v>0.26111111111111113</v>
      </c>
      <c r="AH69" s="85">
        <f t="shared" si="14"/>
        <v>2.7044835012073444E-3</v>
      </c>
      <c r="AI69" s="85">
        <f t="shared" si="15"/>
        <v>2.6929195010987838E-3</v>
      </c>
      <c r="AJ69" s="85">
        <f t="shared" si="16"/>
        <v>2.449512627326306E-3</v>
      </c>
    </row>
    <row r="70" spans="14:36" x14ac:dyDescent="0.2">
      <c r="N70" s="207"/>
      <c r="O70" s="207"/>
      <c r="AF70" s="388">
        <f>_xll.qlCalendarAdvance(Calendar,AF69,"1d","mf",,Trigger)</f>
        <v>42353</v>
      </c>
      <c r="AG70" s="90">
        <f>_xll.qlDayCounterYearFraction(DayCounter,SettlementDate,AF70,,,Trigger)</f>
        <v>0.2638888888888889</v>
      </c>
      <c r="AH70" s="85">
        <f t="shared" si="14"/>
        <v>2.7044835012073444E-3</v>
      </c>
      <c r="AI70" s="85">
        <f t="shared" si="15"/>
        <v>2.6890648343959301E-3</v>
      </c>
      <c r="AJ70" s="85">
        <f t="shared" si="16"/>
        <v>2.4434820774053342E-3</v>
      </c>
    </row>
    <row r="71" spans="14:36" x14ac:dyDescent="0.2">
      <c r="N71" s="207"/>
      <c r="O71" s="207"/>
      <c r="AF71" s="388">
        <f>_xll.qlCalendarAdvance(Calendar,AF70,"1d","mf",,Trigger)</f>
        <v>42354</v>
      </c>
      <c r="AG71" s="90">
        <f>_xll.qlDayCounterYearFraction(DayCounter,SettlementDate,AF71,,,Trigger)</f>
        <v>0.26666666666666666</v>
      </c>
      <c r="AH71" s="85">
        <f t="shared" si="14"/>
        <v>2.7044835012073444E-3</v>
      </c>
      <c r="AI71" s="85">
        <f t="shared" si="15"/>
        <v>2.6852101676930768E-3</v>
      </c>
      <c r="AJ71" s="85">
        <f t="shared" si="16"/>
        <v>2.4376224154661718E-3</v>
      </c>
    </row>
    <row r="72" spans="14:36" x14ac:dyDescent="0.2">
      <c r="N72" s="207"/>
      <c r="O72" s="207"/>
      <c r="AF72" s="388">
        <f>_xll.qlCalendarAdvance(Calendar,AF71,"1d","mf",,Trigger)</f>
        <v>42355</v>
      </c>
      <c r="AG72" s="90">
        <f>_xll.qlDayCounterYearFraction(DayCounter,SettlementDate,AF72,,,Trigger)</f>
        <v>0.26944444444444443</v>
      </c>
      <c r="AH72" s="85">
        <f t="shared" si="14"/>
        <v>2.7044835012073444E-3</v>
      </c>
      <c r="AI72" s="85">
        <f t="shared" si="15"/>
        <v>2.6813555009902231E-3</v>
      </c>
      <c r="AJ72" s="85">
        <f t="shared" si="16"/>
        <v>2.431933641508819E-3</v>
      </c>
    </row>
    <row r="73" spans="14:36" x14ac:dyDescent="0.2">
      <c r="N73" s="207"/>
      <c r="O73" s="207"/>
      <c r="AF73" s="388">
        <f>_xll.qlCalendarAdvance(Calendar,AF72,"1d","mf",,Trigger)</f>
        <v>42356</v>
      </c>
      <c r="AG73" s="90">
        <f>_xll.qlDayCounterYearFraction(DayCounter,SettlementDate,AF73,,,Trigger)</f>
        <v>0.2722222222222222</v>
      </c>
      <c r="AH73" s="85">
        <f t="shared" si="14"/>
        <v>2.7044835012073444E-3</v>
      </c>
      <c r="AI73" s="85">
        <f t="shared" si="15"/>
        <v>2.6775008342873694E-3</v>
      </c>
      <c r="AJ73" s="85">
        <f t="shared" si="16"/>
        <v>2.4264157555332756E-3</v>
      </c>
    </row>
    <row r="74" spans="14:36" x14ac:dyDescent="0.2">
      <c r="N74" s="207"/>
      <c r="O74" s="207"/>
      <c r="AF74" s="388">
        <f>_xll.qlCalendarAdvance(Calendar,AF73,"1d","mf",,Trigger)</f>
        <v>42359</v>
      </c>
      <c r="AG74" s="90">
        <f>_xll.qlDayCounterYearFraction(DayCounter,SettlementDate,AF74,,,Trigger)</f>
        <v>0.28055555555555556</v>
      </c>
      <c r="AH74" s="85">
        <f t="shared" si="14"/>
        <v>2.7044835012073444E-3</v>
      </c>
      <c r="AI74" s="85">
        <f t="shared" si="15"/>
        <v>2.6659368341788088E-3</v>
      </c>
      <c r="AJ74" s="85">
        <f t="shared" si="16"/>
        <v>2.4108874254975014E-3</v>
      </c>
    </row>
    <row r="75" spans="14:36" x14ac:dyDescent="0.2">
      <c r="N75" s="207"/>
      <c r="O75" s="207"/>
      <c r="AF75" s="388">
        <f>_xll.qlCalendarAdvance(Calendar,AF74,"1d","mf",,Trigger)</f>
        <v>42360</v>
      </c>
      <c r="AG75" s="90">
        <f>_xll.qlDayCounterYearFraction(DayCounter,SettlementDate,AF75,,,Trigger)</f>
        <v>0.28333333333333333</v>
      </c>
      <c r="AH75" s="85">
        <f t="shared" si="14"/>
        <v>2.7044835012073444E-3</v>
      </c>
      <c r="AI75" s="85">
        <f t="shared" si="15"/>
        <v>2.6620821674759555E-3</v>
      </c>
      <c r="AJ75" s="85">
        <f t="shared" si="16"/>
        <v>2.4060530914491954E-3</v>
      </c>
    </row>
    <row r="76" spans="14:36" x14ac:dyDescent="0.2">
      <c r="N76" s="207"/>
      <c r="O76" s="207"/>
      <c r="AF76" s="388">
        <f>_xll.qlCalendarAdvance(Calendar,AF75,"1d","mf",,Trigger)</f>
        <v>42361</v>
      </c>
      <c r="AG76" s="90">
        <f>_xll.qlDayCounterYearFraction(DayCounter,SettlementDate,AF76,,,Trigger)</f>
        <v>0.28611111111111109</v>
      </c>
      <c r="AH76" s="85">
        <f t="shared" si="14"/>
        <v>2.7044835012073444E-3</v>
      </c>
      <c r="AI76" s="85">
        <f t="shared" si="15"/>
        <v>2.6582275007731018E-3</v>
      </c>
      <c r="AJ76" s="85">
        <f t="shared" si="16"/>
        <v>2.401389645382699E-3</v>
      </c>
    </row>
    <row r="77" spans="14:36" x14ac:dyDescent="0.2">
      <c r="N77" s="207"/>
      <c r="O77" s="207"/>
      <c r="AF77" s="388">
        <f>_xll.qlCalendarAdvance(Calendar,AF76,"1d","mf",,Trigger)</f>
        <v>42362</v>
      </c>
      <c r="AG77" s="90">
        <f>_xll.qlDayCounterYearFraction(DayCounter,SettlementDate,AF77,,,Trigger)</f>
        <v>0.28888888888888886</v>
      </c>
      <c r="AH77" s="85">
        <f t="shared" si="14"/>
        <v>2.7044835012073444E-3</v>
      </c>
      <c r="AI77" s="85">
        <f t="shared" si="15"/>
        <v>2.6543728340702481E-3</v>
      </c>
      <c r="AJ77" s="85">
        <f t="shared" si="16"/>
        <v>2.396897087298012E-3</v>
      </c>
    </row>
    <row r="78" spans="14:36" x14ac:dyDescent="0.2">
      <c r="N78" s="207"/>
      <c r="O78" s="207"/>
      <c r="AF78" s="388">
        <f>_xll.qlCalendarAdvance(Calendar,AF77,"1d","mf",,Trigger)</f>
        <v>42367</v>
      </c>
      <c r="AG78" s="90">
        <f>_xll.qlDayCounterYearFraction(DayCounter,SettlementDate,AF78,,,Trigger)</f>
        <v>0.30277777777777776</v>
      </c>
      <c r="AH78" s="85">
        <f t="shared" si="14"/>
        <v>2.7044835012073444E-3</v>
      </c>
      <c r="AI78" s="85">
        <f t="shared" si="15"/>
        <v>2.6350995005559805E-3</v>
      </c>
      <c r="AJ78" s="85">
        <f t="shared" si="16"/>
        <v>2.3769976166017172E-3</v>
      </c>
    </row>
    <row r="79" spans="14:36" x14ac:dyDescent="0.2">
      <c r="N79" s="207"/>
      <c r="O79" s="207"/>
      <c r="AF79" s="388">
        <f>_xll.qlCalendarAdvance(Calendar,AF78,"1d","mf",,Trigger)</f>
        <v>42368</v>
      </c>
      <c r="AG79" s="90">
        <f>_xll.qlDayCounterYearFraction(DayCounter,SettlementDate,AF79,,,Trigger)</f>
        <v>0.30555555555555558</v>
      </c>
      <c r="AH79" s="85">
        <f t="shared" si="14"/>
        <v>2.7044835012073444E-3</v>
      </c>
      <c r="AI79" s="85">
        <f t="shared" si="15"/>
        <v>2.6312448338531268E-3</v>
      </c>
      <c r="AJ79" s="85">
        <f t="shared" si="16"/>
        <v>2.3735303864078862E-3</v>
      </c>
    </row>
    <row r="80" spans="14:36" x14ac:dyDescent="0.2">
      <c r="N80" s="207"/>
      <c r="O80" s="207"/>
      <c r="AF80" s="388">
        <f>_xll.qlCalendarAdvance(Calendar,AF79,"1d","mf",,Trigger)</f>
        <v>42369</v>
      </c>
      <c r="AG80" s="90">
        <f>_xll.qlDayCounterYearFraction(DayCounter,SettlementDate,AF80,,,Trigger)</f>
        <v>0.30833333333333335</v>
      </c>
      <c r="AH80" s="85">
        <f t="shared" si="14"/>
        <v>2.7044835012073444E-3</v>
      </c>
      <c r="AI80" s="85">
        <f t="shared" si="15"/>
        <v>2.6273901671502731E-3</v>
      </c>
      <c r="AJ80" s="85">
        <f t="shared" si="16"/>
        <v>2.370234044195865E-3</v>
      </c>
    </row>
    <row r="81" spans="14:36" x14ac:dyDescent="0.2">
      <c r="N81" s="207"/>
      <c r="O81" s="207"/>
      <c r="AF81" s="388">
        <f>_xll.qlCalendarAdvance(Calendar,AF80,"1d","mf",,Trigger)</f>
        <v>42373</v>
      </c>
      <c r="AG81" s="90">
        <f>_xll.qlDayCounterYearFraction(DayCounter,SettlementDate,AF81,,,Trigger)</f>
        <v>0.31944444444444442</v>
      </c>
      <c r="AH81" s="85">
        <f t="shared" si="14"/>
        <v>2.7044835012073444E-3</v>
      </c>
      <c r="AI81" s="85">
        <f t="shared" si="15"/>
        <v>2.6119715003388587E-3</v>
      </c>
      <c r="AJ81" s="85">
        <f t="shared" si="16"/>
        <v>2.3587575551658729E-3</v>
      </c>
    </row>
    <row r="82" spans="14:36" x14ac:dyDescent="0.2">
      <c r="N82" s="207"/>
      <c r="O82" s="207"/>
      <c r="AF82" s="388">
        <f>_xll.qlCalendarAdvance(Calendar,AF81,"1d","mf",,Trigger)</f>
        <v>42374</v>
      </c>
      <c r="AG82" s="90">
        <f>_xll.qlDayCounterYearFraction(DayCounter,SettlementDate,AF82,,,Trigger)</f>
        <v>0.32222222222222224</v>
      </c>
      <c r="AH82" s="85">
        <f t="shared" si="14"/>
        <v>2.7044835012073444E-3</v>
      </c>
      <c r="AI82" s="85">
        <f t="shared" si="15"/>
        <v>2.6081168336360054E-3</v>
      </c>
      <c r="AJ82" s="85">
        <f t="shared" si="16"/>
        <v>2.3563156528628986E-3</v>
      </c>
    </row>
    <row r="83" spans="14:36" x14ac:dyDescent="0.2">
      <c r="N83" s="207"/>
      <c r="O83" s="207"/>
      <c r="AF83" s="388">
        <f>_xll.qlCalendarAdvance(Calendar,AF82,"1d","mf",,Trigger)</f>
        <v>42375</v>
      </c>
      <c r="AG83" s="90">
        <f>_xll.qlDayCounterYearFraction(DayCounter,SettlementDate,AF83,,,Trigger)</f>
        <v>0.32500000000000001</v>
      </c>
      <c r="AH83" s="85">
        <f t="shared" si="14"/>
        <v>2.7044835012073444E-3</v>
      </c>
      <c r="AI83" s="85">
        <f t="shared" si="15"/>
        <v>2.6042621669331517E-3</v>
      </c>
      <c r="AJ83" s="85">
        <f t="shared" si="16"/>
        <v>2.3540446385417334E-3</v>
      </c>
    </row>
    <row r="84" spans="14:36" x14ac:dyDescent="0.2">
      <c r="N84" s="207"/>
      <c r="O84" s="207"/>
      <c r="AF84" s="388">
        <f>_xll.qlCalendarAdvance(Calendar,AF83,"1d","mf",,Trigger)</f>
        <v>42376</v>
      </c>
      <c r="AG84" s="90">
        <f>_xll.qlDayCounterYearFraction(DayCounter,SettlementDate,AF84,,,Trigger)</f>
        <v>0.32777777777777778</v>
      </c>
      <c r="AH84" s="85">
        <f t="shared" si="14"/>
        <v>2.7044835012073444E-3</v>
      </c>
      <c r="AI84" s="85">
        <f t="shared" si="15"/>
        <v>2.600407500230298E-3</v>
      </c>
      <c r="AJ84" s="85">
        <f t="shared" si="16"/>
        <v>2.3519445122023776E-3</v>
      </c>
    </row>
    <row r="85" spans="14:36" x14ac:dyDescent="0.2">
      <c r="N85" s="207"/>
      <c r="O85" s="207"/>
      <c r="AF85" s="388">
        <f>_xll.qlCalendarAdvance(Calendar,AF84,"1d","mf",,Trigger)</f>
        <v>42377</v>
      </c>
      <c r="AG85" s="90">
        <f>_xll.qlDayCounterYearFraction(DayCounter,SettlementDate,AF85,,,Trigger)</f>
        <v>0.33055555555555555</v>
      </c>
      <c r="AH85" s="85">
        <f t="shared" si="14"/>
        <v>2.7044835012073444E-3</v>
      </c>
      <c r="AI85" s="85">
        <f t="shared" si="15"/>
        <v>2.5965528335274443E-3</v>
      </c>
      <c r="AJ85" s="85">
        <f t="shared" si="16"/>
        <v>2.3500152738448318E-3</v>
      </c>
    </row>
    <row r="86" spans="14:36" x14ac:dyDescent="0.2">
      <c r="N86" s="207"/>
      <c r="O86" s="207"/>
      <c r="AF86" s="388">
        <f>_xll.qlCalendarAdvance(Calendar,AF85,"1d","mf",,Trigger)</f>
        <v>42380</v>
      </c>
      <c r="AG86" s="90">
        <f>_xll.qlDayCounterYearFraction(DayCounter,SettlementDate,AF86,,,Trigger)</f>
        <v>0.33888888888888891</v>
      </c>
      <c r="AH86" s="85">
        <f t="shared" si="14"/>
        <v>2.7044835012073444E-3</v>
      </c>
      <c r="AI86" s="85">
        <f t="shared" si="15"/>
        <v>2.5849888334188837E-3</v>
      </c>
      <c r="AJ86" s="85">
        <f t="shared" si="16"/>
        <v>2.3452528866630489E-3</v>
      </c>
    </row>
    <row r="87" spans="14:36" x14ac:dyDescent="0.2">
      <c r="N87" s="207"/>
      <c r="O87" s="207"/>
      <c r="AF87" s="388">
        <f>_xll.qlCalendarAdvance(Calendar,AF86,"1d","mf",,Trigger)</f>
        <v>42381</v>
      </c>
      <c r="AG87" s="90">
        <f>_xll.qlDayCounterYearFraction(DayCounter,SettlementDate,AF87,,,Trigger)</f>
        <v>0.34166666666666667</v>
      </c>
      <c r="AH87" s="85">
        <f t="shared" si="14"/>
        <v>2.7044835012073444E-3</v>
      </c>
      <c r="AI87" s="85">
        <f t="shared" si="15"/>
        <v>2.5811341667160304E-3</v>
      </c>
      <c r="AJ87" s="85">
        <f t="shared" si="16"/>
        <v>2.3440072002327401E-3</v>
      </c>
    </row>
    <row r="88" spans="14:36" x14ac:dyDescent="0.2">
      <c r="N88" s="207"/>
      <c r="O88" s="207"/>
      <c r="AF88" s="388">
        <f>_xll.qlCalendarAdvance(Calendar,AF87,"1d","mf",,Trigger)</f>
        <v>42382</v>
      </c>
      <c r="AG88" s="90">
        <f>_xll.qlDayCounterYearFraction(DayCounter,SettlementDate,AF88,,,Trigger)</f>
        <v>0.34444444444444444</v>
      </c>
      <c r="AH88" s="85">
        <f t="shared" si="14"/>
        <v>2.7044835012073444E-3</v>
      </c>
      <c r="AI88" s="85">
        <f t="shared" si="15"/>
        <v>2.5772795000131767E-3</v>
      </c>
      <c r="AJ88" s="85">
        <f t="shared" si="16"/>
        <v>2.3429324017842411E-3</v>
      </c>
    </row>
    <row r="89" spans="14:36" x14ac:dyDescent="0.2">
      <c r="N89" s="207"/>
      <c r="O89" s="207"/>
      <c r="AF89" s="388">
        <f>_xll.qlCalendarAdvance(Calendar,AF88,"1d","mf",,Trigger)</f>
        <v>42383</v>
      </c>
      <c r="AG89" s="90">
        <f>_xll.qlDayCounterYearFraction(DayCounter,SettlementDate,AF89,,,Trigger)</f>
        <v>0.34722222222222221</v>
      </c>
      <c r="AH89" s="85">
        <f t="shared" si="14"/>
        <v>2.7044835012073444E-3</v>
      </c>
      <c r="AI89" s="85">
        <f t="shared" si="15"/>
        <v>2.573424833310323E-3</v>
      </c>
      <c r="AJ89" s="85">
        <f t="shared" si="16"/>
        <v>2.3420284913175508E-3</v>
      </c>
    </row>
    <row r="90" spans="14:36" x14ac:dyDescent="0.2">
      <c r="N90" s="207"/>
      <c r="O90" s="207"/>
      <c r="AF90" s="388">
        <f>_xll.qlCalendarAdvance(Calendar,AF89,"1d","mf",,Trigger)</f>
        <v>42384</v>
      </c>
      <c r="AG90" s="90">
        <f>_xll.qlDayCounterYearFraction(DayCounter,SettlementDate,AF90,,,Trigger)</f>
        <v>0.35</v>
      </c>
      <c r="AH90" s="85">
        <f t="shared" si="14"/>
        <v>2.7044835012073444E-3</v>
      </c>
      <c r="AI90" s="85">
        <f t="shared" si="15"/>
        <v>2.5695701666074693E-3</v>
      </c>
      <c r="AJ90" s="85">
        <f t="shared" si="16"/>
        <v>2.3412954688326704E-3</v>
      </c>
    </row>
    <row r="91" spans="14:36" x14ac:dyDescent="0.2">
      <c r="N91" s="207"/>
      <c r="O91" s="207"/>
      <c r="AF91" s="388">
        <f>_xll.qlCalendarAdvance(Calendar,AF90,"1d","mf",,Trigger)</f>
        <v>42387</v>
      </c>
      <c r="AG91" s="90">
        <f>_xll.qlDayCounterYearFraction(DayCounter,SettlementDate,AF91,,,Trigger)</f>
        <v>0.35833333333333334</v>
      </c>
      <c r="AH91" s="85">
        <f t="shared" si="14"/>
        <v>2.7044835012073444E-3</v>
      </c>
      <c r="AI91" s="85">
        <f t="shared" si="15"/>
        <v>2.5580061664989087E-3</v>
      </c>
      <c r="AJ91" s="85">
        <f t="shared" si="16"/>
        <v>2.3401217292688854E-3</v>
      </c>
    </row>
    <row r="92" spans="14:36" x14ac:dyDescent="0.2">
      <c r="N92" s="207"/>
      <c r="O92" s="207"/>
      <c r="AF92" s="388">
        <f>_xll.qlCalendarAdvance(Calendar,AF91,"1d","mf",,Trigger)</f>
        <v>42388</v>
      </c>
      <c r="AG92" s="90">
        <f>_xll.qlDayCounterYearFraction(DayCounter,SettlementDate,AF92,,,Trigger)</f>
        <v>0.3611111111111111</v>
      </c>
      <c r="AH92" s="85">
        <f t="shared" si="14"/>
        <v>2.7044835012073444E-3</v>
      </c>
      <c r="AI92" s="85">
        <f t="shared" si="15"/>
        <v>2.5541514997960554E-3</v>
      </c>
      <c r="AJ92" s="85">
        <f t="shared" si="16"/>
        <v>2.340072258711242E-3</v>
      </c>
    </row>
    <row r="93" spans="14:36" x14ac:dyDescent="0.2">
      <c r="N93" s="207"/>
      <c r="O93" s="207"/>
      <c r="AF93" s="388">
        <f>_xll.qlCalendarAdvance(Calendar,AF92,"1d","mf",,Trigger)</f>
        <v>42389</v>
      </c>
      <c r="AG93" s="90">
        <f>_xll.qlDayCounterYearFraction(DayCounter,SettlementDate,AF93,,,Trigger)</f>
        <v>0.36388888888888887</v>
      </c>
      <c r="AH93" s="85">
        <f t="shared" si="14"/>
        <v>2.7044835012073444E-3</v>
      </c>
      <c r="AI93" s="85">
        <f t="shared" si="15"/>
        <v>2.5502968330932017E-3</v>
      </c>
      <c r="AJ93" s="85">
        <f t="shared" si="16"/>
        <v>2.340193676135408E-3</v>
      </c>
    </row>
    <row r="94" spans="14:36" x14ac:dyDescent="0.2">
      <c r="N94" s="207"/>
      <c r="O94" s="207"/>
      <c r="AF94" s="388">
        <f>_xll.qlCalendarAdvance(Calendar,AF93,"1d","mf",,Trigger)</f>
        <v>42390</v>
      </c>
      <c r="AG94" s="90">
        <f>_xll.qlDayCounterYearFraction(DayCounter,SettlementDate,AF94,,,Trigger)</f>
        <v>0.36666666666666664</v>
      </c>
      <c r="AH94" s="85">
        <f t="shared" si="14"/>
        <v>2.7044835012073444E-3</v>
      </c>
      <c r="AI94" s="85">
        <f t="shared" si="15"/>
        <v>2.546442166390348E-3</v>
      </c>
      <c r="AJ94" s="85">
        <f t="shared" si="16"/>
        <v>2.340485981541384E-3</v>
      </c>
    </row>
    <row r="95" spans="14:36" x14ac:dyDescent="0.2">
      <c r="N95" s="207"/>
      <c r="O95" s="207"/>
      <c r="AF95" s="388">
        <f>_xll.qlCalendarAdvance(Calendar,AF94,"1d","mf",,Trigger)</f>
        <v>42391</v>
      </c>
      <c r="AG95" s="90">
        <f>_xll.qlDayCounterYearFraction(DayCounter,SettlementDate,AF95,,,Trigger)</f>
        <v>0.36944444444444446</v>
      </c>
      <c r="AH95" s="85">
        <f t="shared" si="14"/>
        <v>2.7044835012073444E-3</v>
      </c>
      <c r="AI95" s="85">
        <f t="shared" si="15"/>
        <v>2.5425874996874943E-3</v>
      </c>
      <c r="AJ95" s="85">
        <f t="shared" si="16"/>
        <v>2.3409491749291694E-3</v>
      </c>
    </row>
    <row r="96" spans="14:36" x14ac:dyDescent="0.2">
      <c r="N96" s="207"/>
      <c r="O96" s="207"/>
      <c r="AF96" s="388">
        <f>_xll.qlCalendarAdvance(Calendar,AF95,"1d","mf",,Trigger)</f>
        <v>42394</v>
      </c>
      <c r="AG96" s="90">
        <f>_xll.qlDayCounterYearFraction(DayCounter,SettlementDate,AF96,,,Trigger)</f>
        <v>0.37777777777777777</v>
      </c>
      <c r="AH96" s="85">
        <f t="shared" si="14"/>
        <v>2.7044835012073444E-3</v>
      </c>
      <c r="AI96" s="85">
        <f t="shared" si="15"/>
        <v>2.5310234995789336E-3</v>
      </c>
      <c r="AJ96" s="85">
        <f t="shared" si="16"/>
        <v>2.3433640829833811E-3</v>
      </c>
    </row>
    <row r="97" spans="14:36" x14ac:dyDescent="0.2">
      <c r="N97" s="207"/>
      <c r="O97" s="207"/>
      <c r="AF97" s="388">
        <f>_xll.qlCalendarAdvance(Calendar,AF96,"1d","mf",,Trigger)</f>
        <v>42395</v>
      </c>
      <c r="AG97" s="90">
        <f>_xll.qlDayCounterYearFraction(DayCounter,SettlementDate,AF97,,,Trigger)</f>
        <v>0.38055555555555554</v>
      </c>
      <c r="AH97" s="85">
        <f t="shared" si="14"/>
        <v>2.7044835012073444E-3</v>
      </c>
      <c r="AI97" s="85">
        <f t="shared" si="15"/>
        <v>2.5271688328760804E-3</v>
      </c>
      <c r="AJ97" s="85">
        <f t="shared" si="16"/>
        <v>2.344510828298404E-3</v>
      </c>
    </row>
    <row r="98" spans="14:36" x14ac:dyDescent="0.2">
      <c r="N98" s="207"/>
      <c r="O98" s="207"/>
      <c r="AF98" s="388">
        <f>_xll.qlCalendarAdvance(Calendar,AF97,"1d","mf",,Trigger)</f>
        <v>42396</v>
      </c>
      <c r="AG98" s="90">
        <f>_xll.qlDayCounterYearFraction(DayCounter,SettlementDate,AF98,,,Trigger)</f>
        <v>0.38333333333333336</v>
      </c>
      <c r="AH98" s="85">
        <f t="shared" si="14"/>
        <v>2.7044835012073444E-3</v>
      </c>
      <c r="AI98" s="85">
        <f t="shared" si="15"/>
        <v>2.5233141661732267E-3</v>
      </c>
      <c r="AJ98" s="85">
        <f t="shared" si="16"/>
        <v>2.3458284615952363E-3</v>
      </c>
    </row>
    <row r="99" spans="14:36" x14ac:dyDescent="0.2">
      <c r="N99" s="207"/>
      <c r="O99" s="207"/>
      <c r="AF99" s="388">
        <f>_xll.qlCalendarAdvance(Calendar,AF98,"1d","mf",,Trigger)</f>
        <v>42397</v>
      </c>
      <c r="AG99" s="90">
        <f>_xll.qlDayCounterYearFraction(DayCounter,SettlementDate,AF99,,,Trigger)</f>
        <v>0.38611111111111113</v>
      </c>
      <c r="AH99" s="85">
        <f t="shared" ref="AH99:AH132" si="17">$W$13</f>
        <v>2.7044835012073444E-3</v>
      </c>
      <c r="AI99" s="85">
        <f t="shared" ref="AI99:AI132" si="18">$W$10+$W$9*AG99</f>
        <v>2.519459499470373E-3</v>
      </c>
      <c r="AJ99" s="85">
        <f t="shared" ref="AJ99:AJ132" si="19">($W$5+$W$4*AG99+$W$3*AG99^2)</f>
        <v>2.3473169828738772E-3</v>
      </c>
    </row>
    <row r="100" spans="14:36" x14ac:dyDescent="0.2">
      <c r="N100" s="207"/>
      <c r="O100" s="207"/>
      <c r="AF100" s="388">
        <f>_xll.qlCalendarAdvance(Calendar,AF99,"1d","mf",,Trigger)</f>
        <v>42398</v>
      </c>
      <c r="AG100" s="90">
        <f>_xll.qlDayCounterYearFraction(DayCounter,SettlementDate,AF100,,,Trigger)</f>
        <v>0.3888888888888889</v>
      </c>
      <c r="AH100" s="85">
        <f t="shared" si="17"/>
        <v>2.7044835012073444E-3</v>
      </c>
      <c r="AI100" s="85">
        <f t="shared" si="18"/>
        <v>2.5156048327675193E-3</v>
      </c>
      <c r="AJ100" s="85">
        <f t="shared" si="19"/>
        <v>2.3489763921343285E-3</v>
      </c>
    </row>
    <row r="101" spans="14:36" x14ac:dyDescent="0.2">
      <c r="N101" s="207"/>
      <c r="O101" s="207"/>
      <c r="AF101" s="388">
        <f>_xll.qlCalendarAdvance(Calendar,AF100,"1d","mf",,Trigger)</f>
        <v>42401</v>
      </c>
      <c r="AG101" s="90">
        <f>_xll.qlDayCounterYearFraction(DayCounter,SettlementDate,AF101,,,Trigger)</f>
        <v>0.3972222222222222</v>
      </c>
      <c r="AH101" s="85">
        <f t="shared" si="17"/>
        <v>2.7044835012073444E-3</v>
      </c>
      <c r="AI101" s="85">
        <f t="shared" si="18"/>
        <v>2.5040408326589591E-3</v>
      </c>
      <c r="AJ101" s="85">
        <f t="shared" si="19"/>
        <v>2.3549799478065373E-3</v>
      </c>
    </row>
    <row r="102" spans="14:36" x14ac:dyDescent="0.2">
      <c r="N102" s="207"/>
      <c r="O102" s="207"/>
      <c r="AF102" s="388">
        <f>_xll.qlCalendarAdvance(Calendar,AF101,"1d","mf",,Trigger)</f>
        <v>42402</v>
      </c>
      <c r="AG102" s="90">
        <f>_xll.qlDayCounterYearFraction(DayCounter,SettlementDate,AF102,,,Trigger)</f>
        <v>0.4</v>
      </c>
      <c r="AH102" s="85">
        <f t="shared" si="17"/>
        <v>2.7044835012073444E-3</v>
      </c>
      <c r="AI102" s="85">
        <f t="shared" si="18"/>
        <v>2.5001861659561054E-3</v>
      </c>
      <c r="AJ102" s="85">
        <f t="shared" si="19"/>
        <v>2.357322908994226E-3</v>
      </c>
    </row>
    <row r="103" spans="14:36" x14ac:dyDescent="0.2">
      <c r="N103" s="207"/>
      <c r="O103" s="207"/>
      <c r="AF103" s="388">
        <f>_xll.qlCalendarAdvance(Calendar,AF102,"1d","mf",,Trigger)</f>
        <v>42403</v>
      </c>
      <c r="AG103" s="90">
        <f>_xll.qlDayCounterYearFraction(DayCounter,SettlementDate,AF103,,,Trigger)</f>
        <v>0.40277777777777779</v>
      </c>
      <c r="AH103" s="85">
        <f t="shared" si="17"/>
        <v>2.7044835012073444E-3</v>
      </c>
      <c r="AI103" s="85">
        <f t="shared" si="18"/>
        <v>2.4963314992532517E-3</v>
      </c>
      <c r="AJ103" s="85">
        <f t="shared" si="19"/>
        <v>2.3598367581637242E-3</v>
      </c>
    </row>
    <row r="104" spans="14:36" x14ac:dyDescent="0.2">
      <c r="N104" s="207"/>
      <c r="O104" s="207"/>
      <c r="AF104" s="388">
        <f>_xll.qlCalendarAdvance(Calendar,AF103,"1d","mf",,Trigger)</f>
        <v>42404</v>
      </c>
      <c r="AG104" s="90">
        <f>_xll.qlDayCounterYearFraction(DayCounter,SettlementDate,AF104,,,Trigger)</f>
        <v>0.40555555555555556</v>
      </c>
      <c r="AH104" s="85">
        <f t="shared" si="17"/>
        <v>2.7044835012073444E-3</v>
      </c>
      <c r="AI104" s="85">
        <f t="shared" si="18"/>
        <v>2.492476832550398E-3</v>
      </c>
      <c r="AJ104" s="85">
        <f t="shared" si="19"/>
        <v>2.362521495315031E-3</v>
      </c>
    </row>
    <row r="105" spans="14:36" x14ac:dyDescent="0.2">
      <c r="N105" s="207"/>
      <c r="O105" s="207"/>
      <c r="AF105" s="388">
        <f>_xll.qlCalendarAdvance(Calendar,AF104,"1d","mf",,Trigger)</f>
        <v>42405</v>
      </c>
      <c r="AG105" s="90">
        <f>_xll.qlDayCounterYearFraction(DayCounter,SettlementDate,AF105,,,Trigger)</f>
        <v>0.40833333333333333</v>
      </c>
      <c r="AH105" s="85">
        <f t="shared" si="17"/>
        <v>2.7044835012073444E-3</v>
      </c>
      <c r="AI105" s="85">
        <f t="shared" si="18"/>
        <v>2.4886221658475443E-3</v>
      </c>
      <c r="AJ105" s="85">
        <f t="shared" si="19"/>
        <v>2.3653771204481477E-3</v>
      </c>
    </row>
    <row r="106" spans="14:36" x14ac:dyDescent="0.2">
      <c r="N106" s="207"/>
      <c r="O106" s="207"/>
      <c r="AF106" s="388">
        <f>_xll.qlCalendarAdvance(Calendar,AF105,"1d","mf",,Trigger)</f>
        <v>42408</v>
      </c>
      <c r="AG106" s="90">
        <f>_xll.qlDayCounterYearFraction(DayCounter,SettlementDate,AF106,,,Trigger)</f>
        <v>0.41666666666666669</v>
      </c>
      <c r="AH106" s="85">
        <f t="shared" si="17"/>
        <v>2.7044835012073444E-3</v>
      </c>
      <c r="AI106" s="85">
        <f t="shared" si="18"/>
        <v>2.4770581657389836E-3</v>
      </c>
      <c r="AJ106" s="85">
        <f t="shared" si="19"/>
        <v>2.3749693237383536E-3</v>
      </c>
    </row>
    <row r="107" spans="14:36" x14ac:dyDescent="0.2">
      <c r="N107" s="207"/>
      <c r="O107" s="207"/>
      <c r="AF107" s="388">
        <f>_xll.qlCalendarAdvance(Calendar,AF106,"1d","mf",,Trigger)</f>
        <v>42409</v>
      </c>
      <c r="AG107" s="90">
        <f>_xll.qlDayCounterYearFraction(DayCounter,SettlementDate,AF107,,,Trigger)</f>
        <v>0.41944444444444445</v>
      </c>
      <c r="AH107" s="85">
        <f t="shared" si="17"/>
        <v>2.7044835012073444E-3</v>
      </c>
      <c r="AI107" s="85">
        <f t="shared" si="18"/>
        <v>2.4732034990361303E-3</v>
      </c>
      <c r="AJ107" s="85">
        <f t="shared" si="19"/>
        <v>2.3785085007987077E-3</v>
      </c>
    </row>
    <row r="108" spans="14:36" x14ac:dyDescent="0.2">
      <c r="N108" s="207"/>
      <c r="O108" s="207"/>
      <c r="AF108" s="388">
        <f>_xll.qlCalendarAdvance(Calendar,AF107,"1d","mf",,Trigger)</f>
        <v>42410</v>
      </c>
      <c r="AG108" s="90">
        <f>_xll.qlDayCounterYearFraction(DayCounter,SettlementDate,AF108,,,Trigger)</f>
        <v>0.42222222222222222</v>
      </c>
      <c r="AH108" s="85">
        <f t="shared" si="17"/>
        <v>2.7044835012073444E-3</v>
      </c>
      <c r="AI108" s="85">
        <f t="shared" si="18"/>
        <v>2.4693488323332766E-3</v>
      </c>
      <c r="AJ108" s="85">
        <f t="shared" si="19"/>
        <v>2.3822185658408713E-3</v>
      </c>
    </row>
    <row r="109" spans="14:36" x14ac:dyDescent="0.2">
      <c r="N109" s="207"/>
      <c r="O109" s="207"/>
      <c r="AF109" s="388">
        <f>_xll.qlCalendarAdvance(Calendar,AF108,"1d","mf",,Trigger)</f>
        <v>42411</v>
      </c>
      <c r="AG109" s="90">
        <f>_xll.qlDayCounterYearFraction(DayCounter,SettlementDate,AF109,,,Trigger)</f>
        <v>0.42499999999999999</v>
      </c>
      <c r="AH109" s="85">
        <f t="shared" si="17"/>
        <v>2.7044835012073444E-3</v>
      </c>
      <c r="AI109" s="85">
        <f t="shared" si="18"/>
        <v>2.4654941656304229E-3</v>
      </c>
      <c r="AJ109" s="85">
        <f t="shared" si="19"/>
        <v>2.3860995188648444E-3</v>
      </c>
    </row>
    <row r="110" spans="14:36" x14ac:dyDescent="0.2">
      <c r="N110" s="207"/>
      <c r="O110" s="207"/>
      <c r="AF110" s="388">
        <f>_xll.qlCalendarAdvance(Calendar,AF109,"1d","mf",,Trigger)</f>
        <v>42412</v>
      </c>
      <c r="AG110" s="90">
        <f>_xll.qlDayCounterYearFraction(DayCounter,SettlementDate,AF110,,,Trigger)</f>
        <v>0.42777777777777776</v>
      </c>
      <c r="AH110" s="85">
        <f t="shared" si="17"/>
        <v>2.7044835012073444E-3</v>
      </c>
      <c r="AI110" s="85">
        <f t="shared" si="18"/>
        <v>2.4616394989275692E-3</v>
      </c>
      <c r="AJ110" s="85">
        <f t="shared" si="19"/>
        <v>2.3901513598706269E-3</v>
      </c>
    </row>
    <row r="111" spans="14:36" x14ac:dyDescent="0.2">
      <c r="N111" s="207"/>
      <c r="O111" s="207"/>
      <c r="AF111" s="388">
        <f>_xll.qlCalendarAdvance(Calendar,AF110,"1d","mf",,Trigger)</f>
        <v>42415</v>
      </c>
      <c r="AG111" s="90">
        <f>_xll.qlDayCounterYearFraction(DayCounter,SettlementDate,AF111,,,Trigger)</f>
        <v>0.43611111111111112</v>
      </c>
      <c r="AH111" s="85">
        <f t="shared" si="17"/>
        <v>2.7044835012073444E-3</v>
      </c>
      <c r="AI111" s="85">
        <f t="shared" si="18"/>
        <v>2.4500754988190086E-3</v>
      </c>
      <c r="AJ111" s="85">
        <f t="shared" si="19"/>
        <v>2.4033322107788304E-3</v>
      </c>
    </row>
    <row r="112" spans="14:36" x14ac:dyDescent="0.2">
      <c r="N112" s="207"/>
      <c r="O112" s="207"/>
      <c r="AF112" s="388">
        <f>_xll.qlCalendarAdvance(Calendar,AF111,"1d","mf",,Trigger)</f>
        <v>42416</v>
      </c>
      <c r="AG112" s="90">
        <f>_xll.qlDayCounterYearFraction(DayCounter,SettlementDate,AF112,,,Trigger)</f>
        <v>0.43888888888888888</v>
      </c>
      <c r="AH112" s="85">
        <f t="shared" si="17"/>
        <v>2.7044835012073444E-3</v>
      </c>
      <c r="AI112" s="85">
        <f t="shared" si="18"/>
        <v>2.4462208321161553E-3</v>
      </c>
      <c r="AJ112" s="85">
        <f t="shared" si="19"/>
        <v>2.4080676037118503E-3</v>
      </c>
    </row>
    <row r="113" spans="14:36" x14ac:dyDescent="0.2">
      <c r="N113" s="208"/>
      <c r="O113" s="207"/>
      <c r="AF113" s="388">
        <f>_xll.qlCalendarAdvance(Calendar,AF112,"1d","mf",,Trigger)</f>
        <v>42417</v>
      </c>
      <c r="AG113" s="90">
        <f>_xll.qlDayCounterYearFraction(DayCounter,SettlementDate,AF113,,,Trigger)</f>
        <v>0.44166666666666665</v>
      </c>
      <c r="AH113" s="85">
        <f t="shared" si="17"/>
        <v>2.7044835012073444E-3</v>
      </c>
      <c r="AI113" s="85">
        <f t="shared" si="18"/>
        <v>2.4423661654133016E-3</v>
      </c>
      <c r="AJ113" s="85">
        <f t="shared" si="19"/>
        <v>2.4129738846266793E-3</v>
      </c>
    </row>
    <row r="114" spans="14:36" x14ac:dyDescent="0.2">
      <c r="N114" s="208"/>
      <c r="O114" s="207"/>
      <c r="AF114" s="388">
        <f>_xll.qlCalendarAdvance(Calendar,AF113,"1d","mf",,Trigger)</f>
        <v>42418</v>
      </c>
      <c r="AG114" s="90">
        <f>_xll.qlDayCounterYearFraction(DayCounter,SettlementDate,AF114,,,Trigger)</f>
        <v>0.44444444444444442</v>
      </c>
      <c r="AH114" s="85">
        <f t="shared" si="17"/>
        <v>2.7044835012073444E-3</v>
      </c>
      <c r="AI114" s="85">
        <f t="shared" si="18"/>
        <v>2.4385114987104479E-3</v>
      </c>
      <c r="AJ114" s="85">
        <f t="shared" si="19"/>
        <v>2.4180510535233182E-3</v>
      </c>
    </row>
    <row r="115" spans="14:36" x14ac:dyDescent="0.2">
      <c r="N115" s="208"/>
      <c r="O115" s="207"/>
      <c r="AF115" s="388">
        <f>_xll.qlCalendarAdvance(Calendar,AF114,"1d","mf",,Trigger)</f>
        <v>42419</v>
      </c>
      <c r="AG115" s="90">
        <f>_xll.qlDayCounterYearFraction(DayCounter,SettlementDate,AF115,,,Trigger)</f>
        <v>0.44722222222222224</v>
      </c>
      <c r="AH115" s="85">
        <f t="shared" si="17"/>
        <v>2.7044835012073444E-3</v>
      </c>
      <c r="AI115" s="85">
        <f t="shared" si="18"/>
        <v>2.4346568320075942E-3</v>
      </c>
      <c r="AJ115" s="85">
        <f t="shared" si="19"/>
        <v>2.4232991104017661E-3</v>
      </c>
    </row>
    <row r="116" spans="14:36" x14ac:dyDescent="0.2">
      <c r="N116" s="208"/>
      <c r="O116" s="207"/>
      <c r="AF116" s="388">
        <f>_xll.qlCalendarAdvance(Calendar,AF115,"1d","mf",,Trigger)</f>
        <v>42422</v>
      </c>
      <c r="AG116" s="90">
        <f>_xll.qlDayCounterYearFraction(DayCounter,SettlementDate,AF116,,,Trigger)</f>
        <v>0.45555555555555555</v>
      </c>
      <c r="AH116" s="85">
        <f t="shared" si="17"/>
        <v>2.7044835012073444E-3</v>
      </c>
      <c r="AI116" s="85">
        <f t="shared" si="18"/>
        <v>2.423092831899034E-3</v>
      </c>
      <c r="AJ116" s="85">
        <f t="shared" si="19"/>
        <v>2.4400686089279667E-3</v>
      </c>
    </row>
    <row r="117" spans="14:36" x14ac:dyDescent="0.2">
      <c r="N117" s="208"/>
      <c r="O117" s="207"/>
      <c r="AF117" s="388">
        <f>_xll.qlCalendarAdvance(Calendar,AF116,"1d","mf",,Trigger)</f>
        <v>42423</v>
      </c>
      <c r="AG117" s="90">
        <f>_xll.qlDayCounterYearFraction(DayCounter,SettlementDate,AF117,,,Trigger)</f>
        <v>0.45833333333333331</v>
      </c>
      <c r="AH117" s="85">
        <f t="shared" si="17"/>
        <v>2.7044835012073444E-3</v>
      </c>
      <c r="AI117" s="85">
        <f t="shared" si="18"/>
        <v>2.4192381651961803E-3</v>
      </c>
      <c r="AJ117" s="85">
        <f t="shared" si="19"/>
        <v>2.4460002177336525E-3</v>
      </c>
    </row>
    <row r="118" spans="14:36" x14ac:dyDescent="0.2">
      <c r="N118" s="208"/>
      <c r="O118" s="207"/>
      <c r="AF118" s="388">
        <f>_xll.qlCalendarAdvance(Calendar,AF117,"1d","mf",,Trigger)</f>
        <v>42424</v>
      </c>
      <c r="AG118" s="90">
        <f>_xll.qlDayCounterYearFraction(DayCounter,SettlementDate,AF118,,,Trigger)</f>
        <v>0.46111111111111114</v>
      </c>
      <c r="AH118" s="85">
        <f t="shared" si="17"/>
        <v>2.7044835012073444E-3</v>
      </c>
      <c r="AI118" s="85">
        <f t="shared" si="18"/>
        <v>2.4153834984933266E-3</v>
      </c>
      <c r="AJ118" s="85">
        <f t="shared" si="19"/>
        <v>2.4521027145211474E-3</v>
      </c>
    </row>
    <row r="119" spans="14:36" x14ac:dyDescent="0.2">
      <c r="N119" s="208"/>
      <c r="O119" s="208"/>
      <c r="AF119" s="388">
        <f>_xll.qlCalendarAdvance(Calendar,AF118,"1d","mf",,Trigger)</f>
        <v>42425</v>
      </c>
      <c r="AG119" s="90">
        <f>_xll.qlDayCounterYearFraction(DayCounter,SettlementDate,AF119,,,Trigger)</f>
        <v>0.46388888888888891</v>
      </c>
      <c r="AH119" s="85">
        <f t="shared" si="17"/>
        <v>2.7044835012073444E-3</v>
      </c>
      <c r="AI119" s="85">
        <f t="shared" si="18"/>
        <v>2.4115288317904729E-3</v>
      </c>
      <c r="AJ119" s="85">
        <f t="shared" si="19"/>
        <v>2.4583760992904521E-3</v>
      </c>
    </row>
    <row r="120" spans="14:36" x14ac:dyDescent="0.2">
      <c r="N120" s="208"/>
      <c r="O120" s="208"/>
      <c r="AF120" s="388">
        <f>_xll.qlCalendarAdvance(Calendar,AF119,"1d","mf",,Trigger)</f>
        <v>42426</v>
      </c>
      <c r="AG120" s="90">
        <f>_xll.qlDayCounterYearFraction(DayCounter,SettlementDate,AF120,,,Trigger)</f>
        <v>0.46666666666666667</v>
      </c>
      <c r="AH120" s="85">
        <f t="shared" si="17"/>
        <v>2.7044835012073444E-3</v>
      </c>
      <c r="AI120" s="85">
        <f t="shared" si="18"/>
        <v>2.4076741650876192E-3</v>
      </c>
      <c r="AJ120" s="85">
        <f t="shared" si="19"/>
        <v>2.4648203720415659E-3</v>
      </c>
    </row>
    <row r="121" spans="14:36" x14ac:dyDescent="0.2">
      <c r="N121" s="208"/>
      <c r="O121" s="208"/>
      <c r="AF121" s="388">
        <f>_xll.qlCalendarAdvance(Calendar,AF120,"1d","mf",,Trigger)</f>
        <v>42429</v>
      </c>
      <c r="AG121" s="90">
        <f>_xll.qlDayCounterYearFraction(DayCounter,SettlementDate,AF121,,,Trigger)</f>
        <v>0.47499999999999998</v>
      </c>
      <c r="AH121" s="85">
        <f t="shared" si="17"/>
        <v>2.7044835012073444E-3</v>
      </c>
      <c r="AI121" s="85">
        <f t="shared" si="18"/>
        <v>2.396110164979059E-3</v>
      </c>
      <c r="AJ121" s="85">
        <f t="shared" si="19"/>
        <v>2.4851785181857636E-3</v>
      </c>
    </row>
    <row r="122" spans="14:36" x14ac:dyDescent="0.2">
      <c r="N122" s="208"/>
      <c r="O122" s="208"/>
      <c r="AF122" s="388">
        <f>_xll.qlCalendarAdvance(Calendar,AF121,"1d","mf",,Trigger)</f>
        <v>42430</v>
      </c>
      <c r="AG122" s="90">
        <f>_xll.qlDayCounterYearFraction(DayCounter,SettlementDate,AF122,,,Trigger)</f>
        <v>0.4777777777777778</v>
      </c>
      <c r="AH122" s="85">
        <f t="shared" si="17"/>
        <v>2.7044835012073444E-3</v>
      </c>
      <c r="AI122" s="85">
        <f t="shared" si="18"/>
        <v>2.3922554982762053E-3</v>
      </c>
      <c r="AJ122" s="85">
        <f t="shared" si="19"/>
        <v>2.4923063428641153E-3</v>
      </c>
    </row>
    <row r="123" spans="14:36" x14ac:dyDescent="0.2">
      <c r="N123" s="208"/>
      <c r="O123" s="208"/>
      <c r="AF123" s="388">
        <f>_xll.qlCalendarAdvance(Calendar,AF122,"1d","mf",,Trigger)</f>
        <v>42431</v>
      </c>
      <c r="AG123" s="90">
        <f>_xll.qlDayCounterYearFraction(DayCounter,SettlementDate,AF123,,,Trigger)</f>
        <v>0.48055555555555557</v>
      </c>
      <c r="AH123" s="85">
        <f t="shared" si="17"/>
        <v>2.7044835012073444E-3</v>
      </c>
      <c r="AI123" s="85">
        <f t="shared" si="18"/>
        <v>2.3884008315733516E-3</v>
      </c>
      <c r="AJ123" s="85">
        <f t="shared" si="19"/>
        <v>2.4996050555242759E-3</v>
      </c>
    </row>
    <row r="124" spans="14:36" x14ac:dyDescent="0.2">
      <c r="N124" s="208"/>
      <c r="O124" s="208"/>
      <c r="AF124" s="388">
        <f>_xll.qlCalendarAdvance(Calendar,AF123,"1d","mf",,Trigger)</f>
        <v>42432</v>
      </c>
      <c r="AG124" s="90">
        <f>_xll.qlDayCounterYearFraction(DayCounter,SettlementDate,AF124,,,Trigger)</f>
        <v>0.48333333333333334</v>
      </c>
      <c r="AH124" s="85">
        <f t="shared" si="17"/>
        <v>2.7044835012073444E-3</v>
      </c>
      <c r="AI124" s="85">
        <f t="shared" si="18"/>
        <v>2.3845461648704979E-3</v>
      </c>
      <c r="AJ124" s="85">
        <f t="shared" si="19"/>
        <v>2.5070746561662461E-3</v>
      </c>
    </row>
    <row r="125" spans="14:36" x14ac:dyDescent="0.2">
      <c r="N125" s="208"/>
      <c r="O125" s="208"/>
      <c r="AF125" s="388">
        <f>_xll.qlCalendarAdvance(Calendar,AF124,"1d","mf",,Trigger)</f>
        <v>42433</v>
      </c>
      <c r="AG125" s="90">
        <f>_xll.qlDayCounterYearFraction(DayCounter,SettlementDate,AF125,,,Trigger)</f>
        <v>0.4861111111111111</v>
      </c>
      <c r="AH125" s="85">
        <f t="shared" si="17"/>
        <v>2.7044835012073444E-3</v>
      </c>
      <c r="AI125" s="85">
        <f t="shared" si="18"/>
        <v>2.3806914981676442E-3</v>
      </c>
      <c r="AJ125" s="85">
        <f t="shared" si="19"/>
        <v>2.5147151447900253E-3</v>
      </c>
    </row>
    <row r="126" spans="14:36" x14ac:dyDescent="0.2">
      <c r="N126" s="208"/>
      <c r="O126" s="208"/>
      <c r="AF126" s="388">
        <f>_xll.qlCalendarAdvance(Calendar,AF125,"1d","mf",,Trigger)</f>
        <v>42436</v>
      </c>
      <c r="AG126" s="90">
        <f>_xll.qlDayCounterYearFraction(DayCounter,SettlementDate,AF126,,,Trigger)</f>
        <v>0.49444444444444446</v>
      </c>
      <c r="AH126" s="85">
        <f t="shared" si="17"/>
        <v>2.7044835012073444E-3</v>
      </c>
      <c r="AI126" s="85">
        <f t="shared" si="18"/>
        <v>2.3691274980590835E-3</v>
      </c>
      <c r="AJ126" s="85">
        <f t="shared" si="19"/>
        <v>2.5386619385522201E-3</v>
      </c>
    </row>
    <row r="127" spans="14:36" x14ac:dyDescent="0.2">
      <c r="N127" s="208"/>
      <c r="O127" s="208"/>
      <c r="AF127" s="388">
        <f>_xll.qlCalendarAdvance(Calendar,AF126,"1d","mf",,Trigger)</f>
        <v>42437</v>
      </c>
      <c r="AG127" s="90">
        <f>_xll.qlDayCounterYearFraction(DayCounter,SettlementDate,AF127,,,Trigger)</f>
        <v>0.49722222222222223</v>
      </c>
      <c r="AH127" s="85">
        <f t="shared" si="17"/>
        <v>2.7044835012073444E-3</v>
      </c>
      <c r="AI127" s="85">
        <f t="shared" si="18"/>
        <v>2.3652728313562302E-3</v>
      </c>
      <c r="AJ127" s="85">
        <f t="shared" si="19"/>
        <v>2.5469859791032376E-3</v>
      </c>
    </row>
    <row r="128" spans="14:36" x14ac:dyDescent="0.2">
      <c r="N128" s="208"/>
      <c r="O128" s="208"/>
      <c r="AF128" s="388">
        <f>_xll.qlCalendarAdvance(Calendar,AF127,"1d","mf",,Trigger)</f>
        <v>42438</v>
      </c>
      <c r="AG128" s="90">
        <f>_xll.qlDayCounterYearFraction(DayCounter,SettlementDate,AF128,,,Trigger)</f>
        <v>0.5</v>
      </c>
      <c r="AH128" s="85">
        <f t="shared" si="17"/>
        <v>2.7044835012073444E-3</v>
      </c>
      <c r="AI128" s="85">
        <f t="shared" si="18"/>
        <v>2.3614181646533765E-3</v>
      </c>
      <c r="AJ128" s="85">
        <f t="shared" si="19"/>
        <v>2.5554809076360641E-3</v>
      </c>
    </row>
    <row r="129" spans="15:36" x14ac:dyDescent="0.2">
      <c r="O129" s="208"/>
      <c r="AF129" s="388">
        <f>_xll.qlCalendarAdvance(Calendar,AF128,"1d","mf",,Trigger)</f>
        <v>42439</v>
      </c>
      <c r="AG129" s="90">
        <f>_xll.qlDayCounterYearFraction(DayCounter,SettlementDate,AF129,,,Trigger)</f>
        <v>0.50277777777777777</v>
      </c>
      <c r="AH129" s="85">
        <f t="shared" si="17"/>
        <v>2.7044835012073444E-3</v>
      </c>
      <c r="AI129" s="85">
        <f t="shared" si="18"/>
        <v>2.3575634979505228E-3</v>
      </c>
      <c r="AJ129" s="85">
        <f t="shared" si="19"/>
        <v>2.5641467241507001E-3</v>
      </c>
    </row>
    <row r="130" spans="15:36" x14ac:dyDescent="0.2">
      <c r="O130" s="208"/>
      <c r="AF130" s="388">
        <f>_xll.qlCalendarAdvance(Calendar,AF129,"1d","mf",,Trigger)</f>
        <v>42440</v>
      </c>
      <c r="AG130" s="90">
        <f>_xll.qlDayCounterYearFraction(DayCounter,SettlementDate,AF130,,,Trigger)</f>
        <v>0.50555555555555554</v>
      </c>
      <c r="AH130" s="85">
        <f t="shared" si="17"/>
        <v>2.7044835012073444E-3</v>
      </c>
      <c r="AI130" s="85">
        <f t="shared" si="18"/>
        <v>2.3537088312476696E-3</v>
      </c>
      <c r="AJ130" s="85">
        <f t="shared" si="19"/>
        <v>2.5729834286471456E-3</v>
      </c>
    </row>
    <row r="131" spans="15:36" x14ac:dyDescent="0.2">
      <c r="O131" s="208"/>
      <c r="AF131" s="388">
        <f>_xll.qlCalendarAdvance(Calendar,AF130,"1d","mf",,Trigger)</f>
        <v>42443</v>
      </c>
      <c r="AG131" s="90">
        <f>_xll.qlDayCounterYearFraction(DayCounter,SettlementDate,AF131,,,Trigger)</f>
        <v>0.51388888888888884</v>
      </c>
      <c r="AH131" s="85">
        <f t="shared" si="17"/>
        <v>2.7044835012073444E-3</v>
      </c>
      <c r="AI131" s="85">
        <f t="shared" si="18"/>
        <v>2.3421448311391089E-3</v>
      </c>
      <c r="AJ131" s="85">
        <f t="shared" si="19"/>
        <v>2.6005188700273371E-3</v>
      </c>
    </row>
    <row r="132" spans="15:36" x14ac:dyDescent="0.2">
      <c r="O132" s="208"/>
      <c r="AF132" s="389">
        <f>_xll.qlCalendarAdvance(Calendar,AF131,"1d","mf",,Trigger)</f>
        <v>42444</v>
      </c>
      <c r="AG132" s="368">
        <f>_xll.qlDayCounterYearFraction(DayCounter,SettlementDate,AF132,,,Trigger)</f>
        <v>0.51666666666666672</v>
      </c>
      <c r="AH132" s="91">
        <f t="shared" si="17"/>
        <v>2.7044835012073444E-3</v>
      </c>
      <c r="AI132" s="91">
        <f t="shared" si="18"/>
        <v>2.3382901644362552E-3</v>
      </c>
      <c r="AJ132" s="91">
        <f t="shared" si="19"/>
        <v>2.6100391264510209E-3</v>
      </c>
    </row>
    <row r="133" spans="15:36" x14ac:dyDescent="0.2">
      <c r="O133" s="208"/>
    </row>
    <row r="134" spans="15:36" x14ac:dyDescent="0.2">
      <c r="O134" s="2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C33" sqref="C33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59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42258</v>
      </c>
      <c r="E3" s="116">
        <f>_xll.qlInterestRateIndexMaturity($D$10,D3)</f>
        <v>42625</v>
      </c>
      <c r="F3" s="148">
        <f>_xll.qlYieldTSDiscount(Discounting,D3,,AllTriggers)</f>
        <v>0.99998555452754334</v>
      </c>
      <c r="G3" s="148">
        <f>_xll.qlYieldTSDiscount(Discounting,E3,,AllTriggers)</f>
        <v>0.9960457508957502</v>
      </c>
      <c r="H3" s="150">
        <f>_xll.qlDayCounterYearFraction(DayCounter,D3,E3,,,Trigger)</f>
        <v>1.0194444444444444</v>
      </c>
      <c r="I3" s="152">
        <f>(F3/G3-1)/H3</f>
        <v>3.8800000000000661E-3</v>
      </c>
      <c r="J3" s="140">
        <f>'Delta 1Y'!P3</f>
        <v>4.7262926817645537E-3</v>
      </c>
      <c r="K3" s="122">
        <f>_xll.qlDayCounterYearFraction(DayCounter,SettlementDate,D3,,,Trigger)</f>
        <v>0</v>
      </c>
      <c r="L3" s="122">
        <f>_xll.qlDayCounterYearFraction(DayCounter,SettlementDate,E3,,,Trigger)</f>
        <v>1.0194444444444444</v>
      </c>
      <c r="M3" s="122">
        <f>L3-K3</f>
        <v>1.0194444444444444</v>
      </c>
      <c r="N3" s="122">
        <f>(L3^2-K3^2)/2</f>
        <v>0.51963348765432094</v>
      </c>
      <c r="O3" s="122">
        <f>(L3^3-K3^3)/3</f>
        <v>0.35315831475765885</v>
      </c>
      <c r="P3" s="362" t="b">
        <f>IF(D12="fixing",TRUE,FALSE)</f>
        <v>0</v>
      </c>
      <c r="R3" s="445" t="s">
        <v>92</v>
      </c>
      <c r="S3" s="192">
        <f t="array" ref="S3:S5">_xll.ohFilter(O3:O7,P3:P7)</f>
        <v>0.35315831475765885</v>
      </c>
      <c r="T3" s="193">
        <f t="array" ref="T3:T5">_xll.ohFilter(N3:N7,P3:P7)</f>
        <v>0.51963348765432094</v>
      </c>
      <c r="U3" s="194">
        <f t="array" ref="U3:U5">_xll.ohFilter(M3:M7,P3:P7)</f>
        <v>1.0194444444444444</v>
      </c>
      <c r="V3" s="195"/>
      <c r="W3" s="196">
        <f t="array" ref="W3:W5">MMULT(AA3:AC5,Y3:Y5)</f>
        <v>5.2114721037113676E-3</v>
      </c>
      <c r="X3" s="197"/>
      <c r="Y3" s="284">
        <f t="array" ref="Y3:Y5">_xll.ohFilter(J3:J7,P3:P7)</f>
        <v>4.7262926817645537E-3</v>
      </c>
      <c r="AA3" s="192">
        <f t="array" ref="AA3:AC5">MINVERSE(S3:U5)</f>
        <v>59.684537744175934</v>
      </c>
      <c r="AB3" s="193">
        <v>-117.79529636837356</v>
      </c>
      <c r="AC3" s="194">
        <v>57.476566717377132</v>
      </c>
      <c r="AF3" s="88">
        <f>SettlementDate</f>
        <v>42258</v>
      </c>
      <c r="AG3" s="90">
        <f>_xll.qlDayCounterYearFraction(DayCounter,SettlementDate,AF3,,,Trigger)</f>
        <v>0</v>
      </c>
      <c r="AH3" s="84">
        <f t="shared" ref="AH3:AH66" si="0">$W$13</f>
        <v>4.6361454099052846E-3</v>
      </c>
      <c r="AI3" s="84">
        <f t="shared" ref="AI3:AI66" si="1">$W$10+$W$9*AG3</f>
        <v>7.2106672282189858E-3</v>
      </c>
      <c r="AJ3" s="84">
        <f t="shared" ref="AJ3:AJ66" si="2">($W$5+$W$4*AG3+$W$3*AG3^2)</f>
        <v>8.323630791040211E-3</v>
      </c>
    </row>
    <row r="4" spans="1:36" ht="12" customHeight="1" x14ac:dyDescent="0.2">
      <c r="A4" s="180">
        <v>0</v>
      </c>
      <c r="B4" s="385">
        <f>A4+12</f>
        <v>12</v>
      </c>
      <c r="C4" s="363" t="str">
        <f>"Delta("&amp;A4&amp;"M,"&amp;B4&amp;"M)extrap"</f>
        <v>Delta(0M,12M)extrap</v>
      </c>
      <c r="D4" s="80">
        <f>SettlementDate</f>
        <v>42258</v>
      </c>
      <c r="E4" s="80">
        <f>_xll.qlInterestRateIndexMaturity($D$10,D4)</f>
        <v>42625</v>
      </c>
      <c r="F4" s="149">
        <f>_xll.qlYieldTSDiscount(Discounting,D4,,AllTriggers)</f>
        <v>0.99998555452754334</v>
      </c>
      <c r="G4" s="149">
        <f>_xll.qlYieldTSDiscount(Discounting,E4,,AllTriggers)</f>
        <v>0.9960457508957502</v>
      </c>
      <c r="H4" s="151">
        <f>_xll.qlDayCounterYearFraction(DayCounter,D4,E4,,,Trigger)</f>
        <v>1.0194444444444444</v>
      </c>
      <c r="I4" s="81">
        <f t="shared" ref="I4:I7" si="3">(F4/G4-1)/H4</f>
        <v>3.8800000000000661E-3</v>
      </c>
      <c r="J4" s="141">
        <f>LN((1+(_xll.qlInterpolationInterpolate(B12MInterpolation,D4,TRUE,AllTriggers)+I4)*H4)/(1+I4*H4))</f>
        <v>4.7262926817645537E-3</v>
      </c>
      <c r="K4" s="90">
        <f>_xll.qlDayCounterYearFraction(DayCounter,SettlementDate,D4,,,Trigger)</f>
        <v>0</v>
      </c>
      <c r="L4" s="90">
        <f>_xll.qlDayCounterYearFraction(DayCounter,SettlementDate,E4,,,Trigger)</f>
        <v>1.0194444444444444</v>
      </c>
      <c r="M4" s="90">
        <f>L4-K4</f>
        <v>1.0194444444444444</v>
      </c>
      <c r="N4" s="90">
        <f>(L4^2-K4^2)/2</f>
        <v>0.51963348765432094</v>
      </c>
      <c r="O4" s="90">
        <f>(L4^3-K4^3)/3</f>
        <v>0.35315831475765885</v>
      </c>
      <c r="P4" s="364" t="b">
        <f>IF(D12="fixing",FALSE,TRUE)</f>
        <v>1</v>
      </c>
      <c r="R4" s="445"/>
      <c r="S4" s="192">
        <v>0.44682343106995887</v>
      </c>
      <c r="T4" s="193">
        <v>0.60435185185185192</v>
      </c>
      <c r="U4" s="194">
        <v>1.0166666666666668</v>
      </c>
      <c r="V4" s="199" t="s">
        <v>32</v>
      </c>
      <c r="W4" s="196">
        <v>-1.0776174600676425E-2</v>
      </c>
      <c r="X4" s="199" t="s">
        <v>33</v>
      </c>
      <c r="Y4" s="284">
        <v>4.2783647413989255E-3</v>
      </c>
      <c r="AA4" s="192">
        <v>-77.147791380434896</v>
      </c>
      <c r="AB4" s="193">
        <v>141.02010972941406</v>
      </c>
      <c r="AC4" s="194">
        <v>-63.143958602563551</v>
      </c>
      <c r="AF4" s="89">
        <f>_xll.qlCalendarAdvance(Calendar,AF3,"1d","mf",,Trigger)</f>
        <v>42261</v>
      </c>
      <c r="AG4" s="90">
        <f>_xll.qlDayCounterYearFraction(DayCounter,SettlementDate,AF4,,,Trigger)</f>
        <v>8.3333333333333332E-3</v>
      </c>
      <c r="AH4" s="85">
        <f t="shared" si="0"/>
        <v>4.6361454099052846E-3</v>
      </c>
      <c r="AI4" s="85">
        <f t="shared" si="1"/>
        <v>7.1685769532601785E-3</v>
      </c>
      <c r="AJ4" s="85">
        <f t="shared" si="2"/>
        <v>8.2341912438195549E-3</v>
      </c>
    </row>
    <row r="5" spans="1:36" ht="12" customHeight="1" x14ac:dyDescent="0.2">
      <c r="A5" s="182">
        <v>1</v>
      </c>
      <c r="B5" s="385">
        <f t="shared" ref="B5:B7" si="4">A5+12</f>
        <v>13</v>
      </c>
      <c r="C5" s="363" t="str">
        <f>"Delta("&amp;A5&amp;"M,"&amp;B5&amp;"M)"</f>
        <v>Delta(1M,13M)</v>
      </c>
      <c r="D5" s="80">
        <f>_xll.qlCalendarAdvance(Calendar,SettlementDate,A5&amp;"M","mf")</f>
        <v>42289</v>
      </c>
      <c r="E5" s="80">
        <f>_xll.qlInterestRateIndexMaturity($D$10,D5)</f>
        <v>42655</v>
      </c>
      <c r="F5" s="149">
        <f>_xll.qlYieldTSDiscount(Discounting,D5,,AllTriggers)</f>
        <v>0.99983006833452015</v>
      </c>
      <c r="G5" s="149">
        <f>_xll.qlYieldTSDiscount(Discounting,E5,,AllTriggers)</f>
        <v>0.99550393562366646</v>
      </c>
      <c r="H5" s="151">
        <f>_xll.qlDayCounterYearFraction(DayCounter,D5,E5,,,Trigger)</f>
        <v>1.0166666666666666</v>
      </c>
      <c r="I5" s="81">
        <f t="shared" si="3"/>
        <v>4.2744306177085172E-3</v>
      </c>
      <c r="J5" s="141">
        <f>LN((1+(_xll.qlInterpolationInterpolate(B12MInterpolation,D5,TRUE,AllTriggers)+I5)*H5)/(1+I5*H5))</f>
        <v>4.2783647413989255E-3</v>
      </c>
      <c r="K5" s="90">
        <f>_xll.qlDayCounterYearFraction(DayCounter,SettlementDate,D5,,,Trigger)</f>
        <v>8.611111111111111E-2</v>
      </c>
      <c r="L5" s="90">
        <f>_xll.qlDayCounterYearFraction(DayCounter,SettlementDate,E5,,,Trigger)</f>
        <v>1.1027777777777779</v>
      </c>
      <c r="M5" s="90">
        <f>L5-K5</f>
        <v>1.0166666666666668</v>
      </c>
      <c r="N5" s="90">
        <f>(L5^2-K5^2)/2</f>
        <v>0.60435185185185192</v>
      </c>
      <c r="O5" s="90">
        <f>(L5^3-K5^3)/3</f>
        <v>0.44682343106995887</v>
      </c>
      <c r="P5" s="364" t="b">
        <v>1</v>
      </c>
      <c r="R5" s="445"/>
      <c r="S5" s="192">
        <v>0.56641531635802467</v>
      </c>
      <c r="T5" s="193">
        <v>0.69899305555555546</v>
      </c>
      <c r="U5" s="194">
        <v>1.0249999999999999</v>
      </c>
      <c r="V5" s="182"/>
      <c r="W5" s="196">
        <v>8.323630791040211E-3</v>
      </c>
      <c r="X5" s="199"/>
      <c r="Y5" s="284">
        <v>3.9511079698039747E-3</v>
      </c>
      <c r="AA5" s="192">
        <v>19.628813754461316</v>
      </c>
      <c r="AB5" s="193">
        <v>-31.07416325518367</v>
      </c>
      <c r="AC5" s="194">
        <v>12.274713017642069</v>
      </c>
      <c r="AF5" s="89">
        <f>_xll.qlCalendarAdvance(Calendar,AF4,"1d","mf",,Trigger)</f>
        <v>42262</v>
      </c>
      <c r="AG5" s="90">
        <f>_xll.qlDayCounterYearFraction(DayCounter,SettlementDate,AF5,,,Trigger)</f>
        <v>1.1111111111111112E-2</v>
      </c>
      <c r="AH5" s="85">
        <f t="shared" si="0"/>
        <v>4.6361454099052846E-3</v>
      </c>
      <c r="AI5" s="85">
        <f t="shared" si="1"/>
        <v>7.1545468616072434E-3</v>
      </c>
      <c r="AJ5" s="85">
        <f t="shared" si="2"/>
        <v>8.2045389093171033E-3</v>
      </c>
    </row>
    <row r="6" spans="1:36" ht="12" customHeight="1" x14ac:dyDescent="0.2">
      <c r="A6" s="182">
        <v>2</v>
      </c>
      <c r="B6" s="385">
        <f t="shared" si="4"/>
        <v>14</v>
      </c>
      <c r="C6" s="363" t="str">
        <f>"Delta("&amp;A6&amp;"M,"&amp;B6&amp;"M)"</f>
        <v>Delta(2M,14M)</v>
      </c>
      <c r="D6" s="80">
        <f>_xll.qlCalendarAdvance(Calendar,SettlementDate,A6&amp;"M","mf")</f>
        <v>42319</v>
      </c>
      <c r="E6" s="80">
        <f>_xll.qlInterestRateIndexMaturity($D$10,D6)</f>
        <v>42688</v>
      </c>
      <c r="F6" s="149">
        <f>_xll.qlYieldTSDiscount(Discounting,D6,,AllTriggers)</f>
        <v>0.9996542546397833</v>
      </c>
      <c r="G6" s="149">
        <f>_xll.qlYieldTSDiscount(Discounting,E6,,AllTriggers)</f>
        <v>0.99484947318812711</v>
      </c>
      <c r="H6" s="151">
        <f>_xll.qlDayCounterYearFraction(DayCounter,D6,E6,,,Trigger)</f>
        <v>1.0249999999999999</v>
      </c>
      <c r="I6" s="81">
        <f t="shared" si="3"/>
        <v>4.7118602225624581E-3</v>
      </c>
      <c r="J6" s="141">
        <f>LN((1+(_xll.qlInterpolationInterpolate(B12MInterpolation,D6,TRUE,AllTriggers)+I6)*H6)/(1+I6*H6))</f>
        <v>3.9511079698039747E-3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1.1944444444444444</v>
      </c>
      <c r="M6" s="90">
        <f>L6-K6</f>
        <v>1.0249999999999999</v>
      </c>
      <c r="N6" s="90">
        <f>(L6^2-K6^2)/2</f>
        <v>0.69899305555555546</v>
      </c>
      <c r="O6" s="90">
        <f>(L6^3-K6^3)/3</f>
        <v>0.56641531635802467</v>
      </c>
      <c r="P6" s="364" t="b">
        <v>1</v>
      </c>
      <c r="W6" s="200"/>
      <c r="X6" s="189"/>
      <c r="Y6" s="190"/>
      <c r="AF6" s="89">
        <f>_xll.qlCalendarAdvance(Calendar,AF5,"1d","mf",,Trigger)</f>
        <v>42263</v>
      </c>
      <c r="AG6" s="90">
        <f>_xll.qlDayCounterYearFraction(DayCounter,SettlementDate,AF6,,,Trigger)</f>
        <v>1.3888888888888888E-2</v>
      </c>
      <c r="AH6" s="85">
        <f t="shared" si="0"/>
        <v>4.6361454099052846E-3</v>
      </c>
      <c r="AI6" s="85">
        <f t="shared" si="1"/>
        <v>7.1405167699543073E-3</v>
      </c>
      <c r="AJ6" s="85">
        <f t="shared" si="2"/>
        <v>8.1749669987668718E-3</v>
      </c>
    </row>
    <row r="7" spans="1:36" ht="12" customHeight="1" x14ac:dyDescent="0.2">
      <c r="A7" s="182">
        <v>3</v>
      </c>
      <c r="B7" s="385">
        <f t="shared" si="4"/>
        <v>15</v>
      </c>
      <c r="C7" s="365" t="str">
        <f>"Delta("&amp;A7&amp;"M,"&amp;B7&amp;"M)"</f>
        <v>Delta(3M,15M)</v>
      </c>
      <c r="D7" s="366">
        <f>_xll.qlCalendarAdvance(Calendar,SettlementDate,A7&amp;"M","mf")</f>
        <v>42349</v>
      </c>
      <c r="E7" s="366">
        <f>_xll.qlInterestRateIndexMaturity($D$10,D7)</f>
        <v>42716</v>
      </c>
      <c r="F7" s="380">
        <f>_xll.qlYieldTSDiscount(Discounting,D7,,AllTriggers)</f>
        <v>0.99945753555896533</v>
      </c>
      <c r="G7" s="380">
        <f>_xll.qlYieldTSDiscount(Discounting,E7,,AllTriggers)</f>
        <v>0.9942495650158264</v>
      </c>
      <c r="H7" s="381">
        <f>_xll.qlDayCounterYearFraction(DayCounter,D7,E7,,,Trigger)</f>
        <v>1.0194444444444444</v>
      </c>
      <c r="I7" s="382">
        <f t="shared" si="3"/>
        <v>5.1381827409110467E-3</v>
      </c>
      <c r="J7" s="367">
        <f>LN((1+(_xll.qlInterpolationInterpolate(B12MInterpolation,D7,TRUE,AllTriggers)+I7)*H7)/(1+I7*H7))</f>
        <v>3.5045925250700252E-3</v>
      </c>
      <c r="K7" s="368">
        <f>_xll.qlDayCounterYearFraction(DayCounter,SettlementDate,D7,,,Trigger)</f>
        <v>0.25277777777777777</v>
      </c>
      <c r="L7" s="368">
        <f>_xll.qlDayCounterYearFraction(DayCounter,SettlementDate,E7,,,Trigger)</f>
        <v>1.2722222222222221</v>
      </c>
      <c r="M7" s="368">
        <f>L7-K7</f>
        <v>1.0194444444444444</v>
      </c>
      <c r="N7" s="368">
        <f>(L7^2-K7^2)/2</f>
        <v>0.77732638888888872</v>
      </c>
      <c r="O7" s="368">
        <f>(L7^3-K7^3)/3</f>
        <v>0.6810009502171922</v>
      </c>
      <c r="P7" s="369" t="b">
        <v>0</v>
      </c>
      <c r="W7" s="200"/>
      <c r="X7" s="189"/>
      <c r="Y7" s="190"/>
      <c r="AF7" s="89">
        <f>_xll.qlCalendarAdvance(Calendar,AF6,"1d","mf",,Trigger)</f>
        <v>42264</v>
      </c>
      <c r="AG7" s="90">
        <f>_xll.qlDayCounterYearFraction(DayCounter,SettlementDate,AF7,,,Trigger)</f>
        <v>1.6666666666666666E-2</v>
      </c>
      <c r="AH7" s="85">
        <f t="shared" si="0"/>
        <v>4.6361454099052846E-3</v>
      </c>
      <c r="AI7" s="85">
        <f t="shared" si="1"/>
        <v>7.1264866783013721E-3</v>
      </c>
      <c r="AJ7" s="85">
        <f t="shared" si="2"/>
        <v>8.1454755121688569E-3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42265</v>
      </c>
      <c r="AG8" s="90">
        <f>_xll.qlDayCounterYearFraction(DayCounter,SettlementDate,AF8,,,Trigger)</f>
        <v>1.9444444444444445E-2</v>
      </c>
      <c r="AH8" s="85">
        <f t="shared" si="0"/>
        <v>4.6361454099052846E-3</v>
      </c>
      <c r="AI8" s="85">
        <f t="shared" si="1"/>
        <v>7.1124565866484361E-3</v>
      </c>
      <c r="AJ8" s="85">
        <f t="shared" si="2"/>
        <v>8.1160644495230604E-3</v>
      </c>
    </row>
    <row r="9" spans="1:36" ht="12" customHeight="1" x14ac:dyDescent="0.2">
      <c r="C9" s="359" t="s">
        <v>140</v>
      </c>
      <c r="D9" s="378" t="s">
        <v>23</v>
      </c>
      <c r="R9" s="442" t="s">
        <v>93</v>
      </c>
      <c r="S9" s="201"/>
      <c r="T9" s="192">
        <f t="array" ref="T9:T10">_xll.ohFilter(N3:N7,P3:P7)</f>
        <v>0.51963348765432094</v>
      </c>
      <c r="U9" s="194">
        <f t="array" ref="U9:U10">_xll.ohFilter(M3:M7,P3:P7)</f>
        <v>1.0194444444444444</v>
      </c>
      <c r="V9" s="444" t="s">
        <v>32</v>
      </c>
      <c r="W9" s="196">
        <f t="array" ref="W9:W10">MMULT(AA9:AB10,Y9:Y10)</f>
        <v>-5.0508329950568476E-3</v>
      </c>
      <c r="X9" s="444" t="s">
        <v>33</v>
      </c>
      <c r="Y9" s="284">
        <f t="array" ref="Y9:Y10">_xll.ohFilter(J3:J7,P3:P7)</f>
        <v>4.7262926817645537E-3</v>
      </c>
      <c r="AA9" s="192">
        <f t="array" ref="AA9:AB10">MINVERSE(T9:U10)</f>
        <v>-11.5781480323402</v>
      </c>
      <c r="AB9" s="194">
        <v>11.609782316581565</v>
      </c>
      <c r="AF9" s="89">
        <f>_xll.qlCalendarAdvance(Calendar,AF8,"1d","mf",,Trigger)</f>
        <v>42268</v>
      </c>
      <c r="AG9" s="90">
        <f>_xll.qlDayCounterYearFraction(DayCounter,SettlementDate,AF9,,,Trigger)</f>
        <v>2.7777777777777776E-2</v>
      </c>
      <c r="AH9" s="85">
        <f t="shared" si="0"/>
        <v>4.6361454099052846E-3</v>
      </c>
      <c r="AI9" s="85">
        <f t="shared" si="1"/>
        <v>7.0703663116896288E-3</v>
      </c>
      <c r="AJ9" s="85">
        <f t="shared" si="2"/>
        <v>8.0283138052989755E-3</v>
      </c>
    </row>
    <row r="10" spans="1:36" ht="12" customHeight="1" x14ac:dyDescent="0.2">
      <c r="C10" s="359" t="s">
        <v>105</v>
      </c>
      <c r="D10" s="378" t="str">
        <f>PROPER(Currency)&amp;IborType&amp;$D$9</f>
        <v>UsdLibor1Y</v>
      </c>
      <c r="R10" s="442"/>
      <c r="S10" s="201"/>
      <c r="T10" s="192">
        <v>0.60435185185185192</v>
      </c>
      <c r="U10" s="194">
        <v>1.0166666666666668</v>
      </c>
      <c r="V10" s="444"/>
      <c r="W10" s="196">
        <v>7.2106672282189858E-3</v>
      </c>
      <c r="X10" s="444"/>
      <c r="Y10" s="284">
        <v>4.2783647413989255E-3</v>
      </c>
      <c r="AA10" s="192">
        <v>6.8825657747800078</v>
      </c>
      <c r="AB10" s="194">
        <v>-5.9177640419242143</v>
      </c>
      <c r="AF10" s="89">
        <f>_xll.qlCalendarAdvance(Calendar,AF9,"1d","mf",,Trigger)</f>
        <v>42269</v>
      </c>
      <c r="AG10" s="90">
        <f>_xll.qlDayCounterYearFraction(DayCounter,SettlementDate,AF10,,,Trigger)</f>
        <v>3.0555555555555555E-2</v>
      </c>
      <c r="AH10" s="85">
        <f t="shared" si="0"/>
        <v>4.6361454099052846E-3</v>
      </c>
      <c r="AI10" s="85">
        <f t="shared" si="1"/>
        <v>7.0563362200366936E-3</v>
      </c>
      <c r="AJ10" s="85">
        <f t="shared" si="2"/>
        <v>7.9992244384620506E-3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42270</v>
      </c>
      <c r="AG11" s="90">
        <f>_xll.qlDayCounterYearFraction(DayCounter,SettlementDate,AF11,,,Trigger)</f>
        <v>3.3333333333333333E-2</v>
      </c>
      <c r="AH11" s="85">
        <f t="shared" si="0"/>
        <v>4.6361454099052846E-3</v>
      </c>
      <c r="AI11" s="85">
        <f t="shared" si="1"/>
        <v>7.0423061283837575E-3</v>
      </c>
      <c r="AJ11" s="85">
        <f t="shared" si="2"/>
        <v>7.9702154955773423E-3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89">
        <f>_xll.qlCalendarAdvance(Calendar,AF11,"1d","mf",,Trigger)</f>
        <v>42271</v>
      </c>
      <c r="AG12" s="90">
        <f>_xll.qlDayCounterYearFraction(DayCounter,SettlementDate,AF12,,,Trigger)</f>
        <v>3.6111111111111108E-2</v>
      </c>
      <c r="AH12" s="85">
        <f t="shared" si="0"/>
        <v>4.6361454099052846E-3</v>
      </c>
      <c r="AI12" s="85">
        <f t="shared" si="1"/>
        <v>7.0282760367308215E-3</v>
      </c>
      <c r="AJ12" s="85">
        <f t="shared" si="2"/>
        <v>7.9412869766448541E-3</v>
      </c>
    </row>
    <row r="13" spans="1:36" ht="12" customHeight="1" x14ac:dyDescent="0.2">
      <c r="N13" s="376" t="str">
        <f>"Synthetic Deposits "&amp;D9</f>
        <v>Synthetic Deposits 1Y</v>
      </c>
      <c r="O13" s="376"/>
      <c r="P13" s="376"/>
      <c r="Q13" s="207"/>
      <c r="R13" s="202" t="s">
        <v>94</v>
      </c>
      <c r="U13" s="203">
        <f t="array" ref="U13">_xll.ohFilter(M3:M7,P3:P7)</f>
        <v>1.0194444444444444</v>
      </c>
      <c r="V13" s="202" t="s">
        <v>32</v>
      </c>
      <c r="W13" s="196">
        <f>MMULT(AA13,Y13)</f>
        <v>4.6361454099052846E-3</v>
      </c>
      <c r="X13" s="202" t="s">
        <v>33</v>
      </c>
      <c r="Y13" s="284">
        <f t="array" ref="Y13">_xll.ohFilter(J3:J7,P3:P7)</f>
        <v>4.7262926817645537E-3</v>
      </c>
      <c r="AA13" s="203">
        <f>MINVERSE(U13)</f>
        <v>0.98092643051771122</v>
      </c>
      <c r="AF13" s="89">
        <f>_xll.qlCalendarAdvance(Calendar,AF12,"1d","mf",,Trigger)</f>
        <v>42272</v>
      </c>
      <c r="AG13" s="90">
        <f>_xll.qlDayCounterYearFraction(DayCounter,SettlementDate,AF13,,,Trigger)</f>
        <v>3.888888888888889E-2</v>
      </c>
      <c r="AH13" s="85">
        <f t="shared" si="0"/>
        <v>4.6361454099052846E-3</v>
      </c>
      <c r="AI13" s="85">
        <f t="shared" si="1"/>
        <v>7.0142459450778863E-3</v>
      </c>
      <c r="AJ13" s="85">
        <f t="shared" si="2"/>
        <v>7.9124388816645807E-3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90"/>
      <c r="G14" s="390"/>
      <c r="H14" s="390"/>
      <c r="I14" s="390"/>
      <c r="J14" s="359" t="s">
        <v>125</v>
      </c>
      <c r="K14" s="359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89">
        <f>_xll.qlCalendarAdvance(Calendar,AF13,"1d","mf",,Trigger)</f>
        <v>42275</v>
      </c>
      <c r="AG14" s="90">
        <f>_xll.qlDayCounterYearFraction(DayCounter,SettlementDate,AF14,,,Trigger)</f>
        <v>4.7222222222222221E-2</v>
      </c>
      <c r="AH14" s="85">
        <f t="shared" si="0"/>
        <v>4.6361454099052846E-3</v>
      </c>
      <c r="AI14" s="85">
        <f t="shared" si="1"/>
        <v>6.972155670119079E-3</v>
      </c>
      <c r="AJ14" s="85">
        <f t="shared" si="2"/>
        <v>7.8263771404370706E-3</v>
      </c>
    </row>
    <row r="15" spans="1:36" ht="12" customHeight="1" x14ac:dyDescent="0.2">
      <c r="C15" s="370" t="s">
        <v>38</v>
      </c>
      <c r="D15" s="87">
        <f t="shared" ref="D15:D30" si="5">SettlementDate</f>
        <v>42258</v>
      </c>
      <c r="E15" s="88">
        <f>_xll.qlCalendarAdvance(Calendar,SettlementDate,C15,"Following",,Trigger)</f>
        <v>42261</v>
      </c>
      <c r="F15" s="391"/>
      <c r="G15" s="391"/>
      <c r="H15" s="391"/>
      <c r="I15" s="391"/>
      <c r="J15" s="125">
        <f>_xll.qlDayCounterYearFraction(DayCounter,D15,E15,,,Trigger)</f>
        <v>8.3333333333333332E-3</v>
      </c>
      <c r="K15" s="137">
        <f>_xll.qlYieldTSDiscount(Discounting,D15,,AllTriggers)</f>
        <v>0.99998555452754334</v>
      </c>
      <c r="L15" s="137">
        <f>_xll.qlYieldTSDiscount(Discounting,E15,,AllTriggers)</f>
        <v>0.99997138750007442</v>
      </c>
      <c r="M15" s="392">
        <f>(K15/L15-1)/J15</f>
        <v>1.7000919401599646E-3</v>
      </c>
      <c r="N15" s="85">
        <f t="shared" ref="N15:N22" si="6">((1+M15*J15)*EXP($W$13*J15)-1)/J15</f>
        <v>6.3363925924342368E-3</v>
      </c>
      <c r="O15" s="85">
        <f>((1+J15*M15)*EXP($W$10*J15+0.5*$W$9*J15^2)-1)/J15</f>
        <v>8.8900312745199273E-3</v>
      </c>
      <c r="P15" s="85">
        <f>((1+J15*M15)*EXP($W$5*J15+0.5*$W$4*J15^2+1/3*$W$3*J15^3)-1)/J15</f>
        <v>9.9793455209784554E-3</v>
      </c>
      <c r="Q15" s="207"/>
      <c r="AF15" s="89">
        <f>_xll.qlCalendarAdvance(Calendar,AF14,"1d","mf",,Trigger)</f>
        <v>42276</v>
      </c>
      <c r="AG15" s="90">
        <f>_xll.qlDayCounterYearFraction(DayCounter,SettlementDate,AF15,,,Trigger)</f>
        <v>0.05</v>
      </c>
      <c r="AH15" s="85">
        <f t="shared" si="0"/>
        <v>4.6361454099052846E-3</v>
      </c>
      <c r="AI15" s="85">
        <f t="shared" si="1"/>
        <v>6.9581255784661438E-3</v>
      </c>
      <c r="AJ15" s="85">
        <f t="shared" si="2"/>
        <v>7.797850741265668E-3</v>
      </c>
    </row>
    <row r="16" spans="1:36" ht="12" customHeight="1" x14ac:dyDescent="0.2">
      <c r="C16" s="170" t="s">
        <v>39</v>
      </c>
      <c r="D16" s="80">
        <f>SettlementDate</f>
        <v>42258</v>
      </c>
      <c r="E16" s="89">
        <f>_xll.qlCalendarAdvance(Calendar,SettlementDate,C16,"Following",,Trigger)</f>
        <v>42265</v>
      </c>
      <c r="F16" s="391"/>
      <c r="G16" s="391"/>
      <c r="H16" s="391"/>
      <c r="I16" s="391"/>
      <c r="J16" s="90">
        <f>_xll.qlDayCounterYearFraction(DayCounter,D16,E16,,,Trigger)</f>
        <v>1.9444444444444445E-2</v>
      </c>
      <c r="K16" s="138">
        <f>_xll.qlYieldTSDiscount(Discounting,D16,,AllTriggers)</f>
        <v>0.99998555452754334</v>
      </c>
      <c r="L16" s="138">
        <f>_xll.qlYieldTSDiscount(Discounting,E16,,AllTriggers)</f>
        <v>0.99995697242427328</v>
      </c>
      <c r="M16" s="364">
        <f t="shared" ref="M16:M22" si="7">(K16/L16-1)/J16</f>
        <v>1.4699999901335303E-3</v>
      </c>
      <c r="N16" s="85">
        <f t="shared" si="6"/>
        <v>6.1064868967112117E-3</v>
      </c>
      <c r="O16" s="85">
        <f t="shared" ref="O16:O22" si="8">((1+J16*M16)*EXP($W$10*J16+0.5*$W$9*J16^2)-1)/J16</f>
        <v>8.6322652693012914E-3</v>
      </c>
      <c r="P16" s="85">
        <f t="shared" ref="P16:P22" si="9">((1+J16*M16)*EXP($W$5*J16+0.5*$W$4*J16^2+1/3*$W$3*J16^3)-1)/J16</f>
        <v>9.6904110457872242E-3</v>
      </c>
      <c r="Q16" s="207"/>
      <c r="AF16" s="89">
        <f>_xll.qlCalendarAdvance(Calendar,AF15,"1d","mf",,Trigger)</f>
        <v>42277</v>
      </c>
      <c r="AG16" s="90">
        <f>_xll.qlDayCounterYearFraction(DayCounter,SettlementDate,AF16,,,Trigger)</f>
        <v>5.2777777777777778E-2</v>
      </c>
      <c r="AH16" s="85">
        <f t="shared" si="0"/>
        <v>4.6361454099052846E-3</v>
      </c>
      <c r="AI16" s="85">
        <f t="shared" si="1"/>
        <v>6.9440954868132078E-3</v>
      </c>
      <c r="AJ16" s="85">
        <f t="shared" si="2"/>
        <v>7.7694047660464846E-3</v>
      </c>
    </row>
    <row r="17" spans="3:36" ht="12" customHeight="1" x14ac:dyDescent="0.2">
      <c r="C17" s="170" t="s">
        <v>40</v>
      </c>
      <c r="D17" s="80">
        <f t="shared" si="5"/>
        <v>42258</v>
      </c>
      <c r="E17" s="89">
        <f>_xll.qlCalendarAdvance(Calendar,SettlementDate,C17,"Following",,Trigger)</f>
        <v>42272</v>
      </c>
      <c r="F17" s="391"/>
      <c r="G17" s="391"/>
      <c r="H17" s="391"/>
      <c r="I17" s="391"/>
      <c r="J17" s="90">
        <f>_xll.qlDayCounterYearFraction(DayCounter,D17,E17,,,Trigger)</f>
        <v>3.888888888888889E-2</v>
      </c>
      <c r="K17" s="138">
        <f>_xll.qlYieldTSDiscount(Discounting,D17,,AllTriggers)</f>
        <v>0.99998555452754334</v>
      </c>
      <c r="L17" s="138">
        <f>_xll.qlYieldTSDiscount(Discounting,E17,,AllTriggers)</f>
        <v>0.99991983757465597</v>
      </c>
      <c r="M17" s="364">
        <f t="shared" si="7"/>
        <v>1.6899999773155117E-3</v>
      </c>
      <c r="N17" s="85">
        <f t="shared" si="6"/>
        <v>6.3268680734474003E-3</v>
      </c>
      <c r="O17" s="85">
        <f t="shared" si="8"/>
        <v>8.803907802619193E-3</v>
      </c>
      <c r="P17" s="85">
        <f t="shared" si="9"/>
        <v>9.8085359130235215E-3</v>
      </c>
      <c r="Q17" s="207"/>
      <c r="AF17" s="89">
        <f>_xll.qlCalendarAdvance(Calendar,AF16,"1d","mf",,Trigger)</f>
        <v>42278</v>
      </c>
      <c r="AG17" s="90">
        <f>_xll.qlDayCounterYearFraction(DayCounter,SettlementDate,AF17,,,Trigger)</f>
        <v>5.5555555555555552E-2</v>
      </c>
      <c r="AH17" s="85">
        <f t="shared" si="0"/>
        <v>4.6361454099052846E-3</v>
      </c>
      <c r="AI17" s="85">
        <f t="shared" si="1"/>
        <v>6.9300653951602717E-3</v>
      </c>
      <c r="AJ17" s="85">
        <f t="shared" si="2"/>
        <v>7.7410392147795187E-3</v>
      </c>
    </row>
    <row r="18" spans="3:36" ht="12" customHeight="1" x14ac:dyDescent="0.2">
      <c r="C18" s="170" t="s">
        <v>41</v>
      </c>
      <c r="D18" s="80">
        <f t="shared" si="5"/>
        <v>42258</v>
      </c>
      <c r="E18" s="89">
        <f>_xll.qlCalendarAdvance(Calendar,SettlementDate,C18,"Following",,Trigger)</f>
        <v>42279</v>
      </c>
      <c r="F18" s="391"/>
      <c r="G18" s="391"/>
      <c r="H18" s="391"/>
      <c r="I18" s="391"/>
      <c r="J18" s="90">
        <f>_xll.qlDayCounterYearFraction(DayCounter,D18,E18,,,Trigger)</f>
        <v>5.8333333333333334E-2</v>
      </c>
      <c r="K18" s="138">
        <f>_xll.qlYieldTSDiscount(Discounting,D18,,AllTriggers)</f>
        <v>0.99998555452754334</v>
      </c>
      <c r="L18" s="138">
        <f>_xll.qlYieldTSDiscount(Discounting,E18,,AllTriggers)</f>
        <v>0.99988231667782557</v>
      </c>
      <c r="M18" s="364">
        <f t="shared" si="7"/>
        <v>1.7700000089299855E-3</v>
      </c>
      <c r="N18" s="85">
        <f t="shared" si="6"/>
        <v>6.4072511258940678E-3</v>
      </c>
      <c r="O18" s="85">
        <f t="shared" si="8"/>
        <v>8.8355360681153482E-3</v>
      </c>
      <c r="P18" s="85">
        <f t="shared" si="9"/>
        <v>9.7879387106874251E-3</v>
      </c>
      <c r="Q18" s="207"/>
      <c r="AF18" s="89">
        <f>_xll.qlCalendarAdvance(Calendar,AF17,"1d","mf",,Trigger)</f>
        <v>42279</v>
      </c>
      <c r="AG18" s="90">
        <f>_xll.qlDayCounterYearFraction(DayCounter,SettlementDate,AF18,,,Trigger)</f>
        <v>5.8333333333333334E-2</v>
      </c>
      <c r="AH18" s="85">
        <f t="shared" si="0"/>
        <v>4.6361454099052846E-3</v>
      </c>
      <c r="AI18" s="85">
        <f t="shared" si="1"/>
        <v>6.9160353035073365E-3</v>
      </c>
      <c r="AJ18" s="85">
        <f t="shared" si="2"/>
        <v>7.7127540874647712E-3</v>
      </c>
    </row>
    <row r="19" spans="3:36" ht="12" customHeight="1" x14ac:dyDescent="0.2">
      <c r="C19" s="170" t="s">
        <v>35</v>
      </c>
      <c r="D19" s="80">
        <f t="shared" si="5"/>
        <v>42258</v>
      </c>
      <c r="E19" s="89">
        <f>_xll.qlCalendarAdvance(Calendar,SettlementDate,C19,"mf",TRUE,Trigger)</f>
        <v>42289</v>
      </c>
      <c r="F19" s="391"/>
      <c r="G19" s="391"/>
      <c r="H19" s="391"/>
      <c r="I19" s="391"/>
      <c r="J19" s="90">
        <f>_xll.qlDayCounterYearFraction(DayCounter,D19,E19,,,Trigger)</f>
        <v>8.611111111111111E-2</v>
      </c>
      <c r="K19" s="138">
        <f>_xll.qlYieldTSDiscount(Discounting,D19,,AllTriggers)</f>
        <v>0.99998555452754334</v>
      </c>
      <c r="L19" s="138">
        <f>_xll.qlYieldTSDiscount(Discounting,E19,,AllTriggers)</f>
        <v>0.99983006833452015</v>
      </c>
      <c r="M19" s="364">
        <f t="shared" si="7"/>
        <v>1.8059530011283625E-3</v>
      </c>
      <c r="N19" s="85">
        <f t="shared" si="6"/>
        <v>6.4437450866556617E-3</v>
      </c>
      <c r="O19" s="85">
        <f t="shared" si="8"/>
        <v>8.8023477157594954E-3</v>
      </c>
      <c r="P19" s="85">
        <f t="shared" si="9"/>
        <v>9.6823845892677063E-3</v>
      </c>
      <c r="Q19" s="207"/>
      <c r="AF19" s="89">
        <f>_xll.qlCalendarAdvance(Calendar,AF18,"1d","mf",,Trigger)</f>
        <v>42282</v>
      </c>
      <c r="AG19" s="90">
        <f>_xll.qlDayCounterYearFraction(DayCounter,SettlementDate,AF19,,,Trigger)</f>
        <v>6.6666666666666666E-2</v>
      </c>
      <c r="AH19" s="85">
        <f t="shared" si="0"/>
        <v>4.6361454099052846E-3</v>
      </c>
      <c r="AI19" s="85">
        <f t="shared" si="1"/>
        <v>6.8739450285485292E-3</v>
      </c>
      <c r="AJ19" s="85">
        <f t="shared" si="2"/>
        <v>7.6283812492338324E-3</v>
      </c>
    </row>
    <row r="20" spans="3:36" ht="12" customHeight="1" x14ac:dyDescent="0.2">
      <c r="C20" s="170" t="s">
        <v>42</v>
      </c>
      <c r="D20" s="80">
        <f t="shared" si="5"/>
        <v>42258</v>
      </c>
      <c r="E20" s="89">
        <f>_xll.qlCalendarAdvance(Calendar,SettlementDate,C20,"mf",TRUE,Trigger)</f>
        <v>42319</v>
      </c>
      <c r="F20" s="391"/>
      <c r="G20" s="391"/>
      <c r="H20" s="391"/>
      <c r="I20" s="391"/>
      <c r="J20" s="90">
        <f>_xll.qlDayCounterYearFraction(DayCounter,D20,E20,,,Trigger)</f>
        <v>0.16944444444444445</v>
      </c>
      <c r="K20" s="138">
        <f>_xll.qlYieldTSDiscount(Discounting,D20,,AllTriggers)</f>
        <v>0.99998555452754334</v>
      </c>
      <c r="L20" s="138">
        <f>_xll.qlYieldTSDiscount(Discounting,E20,,AllTriggers)</f>
        <v>0.9996542546397833</v>
      </c>
      <c r="M20" s="364">
        <f t="shared" si="7"/>
        <v>1.9558886917951678E-3</v>
      </c>
      <c r="N20" s="85">
        <f t="shared" si="6"/>
        <v>6.5953926742384301E-3</v>
      </c>
      <c r="O20" s="85">
        <f t="shared" si="8"/>
        <v>8.7447865160957313E-3</v>
      </c>
      <c r="P20" s="85">
        <f t="shared" si="9"/>
        <v>9.4236059469139082E-3</v>
      </c>
      <c r="Q20" s="207"/>
      <c r="AF20" s="89">
        <f>_xll.qlCalendarAdvance(Calendar,AF19,"1d","mf",,Trigger)</f>
        <v>42283</v>
      </c>
      <c r="AG20" s="90">
        <f>_xll.qlDayCounterYearFraction(DayCounter,SettlementDate,AF20,,,Trigger)</f>
        <v>6.9444444444444448E-2</v>
      </c>
      <c r="AH20" s="85">
        <f t="shared" si="0"/>
        <v>4.6361454099052846E-3</v>
      </c>
      <c r="AI20" s="85">
        <f t="shared" si="1"/>
        <v>6.859914936895594E-3</v>
      </c>
      <c r="AJ20" s="85">
        <f t="shared" si="2"/>
        <v>7.6004178177279565E-3</v>
      </c>
    </row>
    <row r="21" spans="3:36" ht="12" customHeight="1" x14ac:dyDescent="0.2">
      <c r="C21" s="170" t="s">
        <v>36</v>
      </c>
      <c r="D21" s="80">
        <f t="shared" si="5"/>
        <v>42258</v>
      </c>
      <c r="E21" s="89">
        <f>_xll.qlCalendarAdvance(Calendar,SettlementDate,C21,"mf",TRUE,Trigger)</f>
        <v>42349</v>
      </c>
      <c r="F21" s="391"/>
      <c r="G21" s="391"/>
      <c r="H21" s="391"/>
      <c r="I21" s="391"/>
      <c r="J21" s="90">
        <f>_xll.qlDayCounterYearFraction(DayCounter,D21,E21,,,Trigger)</f>
        <v>0.25277777777777777</v>
      </c>
      <c r="K21" s="138">
        <f>_xll.qlYieldTSDiscount(Discounting,D21,,AllTriggers)</f>
        <v>0.99998555452754334</v>
      </c>
      <c r="L21" s="138">
        <f>_xll.qlYieldTSDiscount(Discounting,E21,,AllTriggers)</f>
        <v>0.99945753555896533</v>
      </c>
      <c r="M21" s="364">
        <f t="shared" si="7"/>
        <v>2.0900000000010866E-3</v>
      </c>
      <c r="N21" s="85">
        <f t="shared" si="6"/>
        <v>6.7313137916365732E-3</v>
      </c>
      <c r="O21" s="85">
        <f t="shared" si="8"/>
        <v>8.6712355308605753E-3</v>
      </c>
      <c r="P21" s="85">
        <f t="shared" si="9"/>
        <v>9.1727063973531166E-3</v>
      </c>
      <c r="Q21" s="207"/>
      <c r="AF21" s="89">
        <f>_xll.qlCalendarAdvance(Calendar,AF20,"1d","mf",,Trigger)</f>
        <v>42284</v>
      </c>
      <c r="AG21" s="90">
        <f>_xll.qlDayCounterYearFraction(DayCounter,SettlementDate,AF21,,,Trigger)</f>
        <v>7.2222222222222215E-2</v>
      </c>
      <c r="AH21" s="85">
        <f t="shared" si="0"/>
        <v>4.6361454099052846E-3</v>
      </c>
      <c r="AI21" s="85">
        <f t="shared" si="1"/>
        <v>6.845884845242658E-3</v>
      </c>
      <c r="AJ21" s="85">
        <f t="shared" si="2"/>
        <v>7.5725348101742971E-3</v>
      </c>
    </row>
    <row r="22" spans="3:36" ht="12" customHeight="1" x14ac:dyDescent="0.2">
      <c r="C22" s="170" t="s">
        <v>43</v>
      </c>
      <c r="D22" s="80">
        <f t="shared" si="5"/>
        <v>42258</v>
      </c>
      <c r="E22" s="89">
        <f>_xll.qlCalendarAdvance(Calendar,SettlementDate,C22,"mf",TRUE,Trigger)</f>
        <v>42380</v>
      </c>
      <c r="F22" s="391"/>
      <c r="G22" s="391"/>
      <c r="H22" s="391"/>
      <c r="I22" s="391"/>
      <c r="J22" s="90">
        <f>_xll.qlDayCounterYearFraction(DayCounter,D22,E22,,,Trigger)</f>
        <v>0.33888888888888891</v>
      </c>
      <c r="K22" s="138">
        <f>_xll.qlYieldTSDiscount(Discounting,D22,,AllTriggers)</f>
        <v>0.99998555452754334</v>
      </c>
      <c r="L22" s="138">
        <f>_xll.qlYieldTSDiscount(Discounting,E22,,AllTriggers)</f>
        <v>0.99919657780752191</v>
      </c>
      <c r="M22" s="364">
        <f t="shared" si="7"/>
        <v>2.3300000000009151E-3</v>
      </c>
      <c r="N22" s="85">
        <f t="shared" si="6"/>
        <v>6.9734529597322986E-3</v>
      </c>
      <c r="O22" s="85">
        <f t="shared" si="8"/>
        <v>8.696702629934475E-3</v>
      </c>
      <c r="P22" s="85">
        <f t="shared" si="9"/>
        <v>9.0400727539538036E-3</v>
      </c>
      <c r="Q22" s="207"/>
      <c r="AF22" s="89">
        <f>_xll.qlCalendarAdvance(Calendar,AF21,"1d","mf",,Trigger)</f>
        <v>42285</v>
      </c>
      <c r="AG22" s="90">
        <f>_xll.qlDayCounterYearFraction(DayCounter,SettlementDate,AF22,,,Trigger)</f>
        <v>7.4999999999999997E-2</v>
      </c>
      <c r="AH22" s="85">
        <f t="shared" si="0"/>
        <v>4.6361454099052846E-3</v>
      </c>
      <c r="AI22" s="85">
        <f t="shared" si="1"/>
        <v>6.8318547535897219E-3</v>
      </c>
      <c r="AJ22" s="85">
        <f t="shared" si="2"/>
        <v>7.5447322265728561E-3</v>
      </c>
    </row>
    <row r="23" spans="3:36" ht="12" customHeight="1" x14ac:dyDescent="0.2">
      <c r="C23" s="170" t="s">
        <v>44</v>
      </c>
      <c r="D23" s="80">
        <f t="shared" si="5"/>
        <v>42258</v>
      </c>
      <c r="E23" s="89">
        <f>_xll.qlCalendarAdvance(Calendar,SettlementDate,C23,"mf",TRUE,Trigger)</f>
        <v>42411</v>
      </c>
      <c r="F23" s="391"/>
      <c r="G23" s="391"/>
      <c r="H23" s="391"/>
      <c r="I23" s="391"/>
      <c r="J23" s="90">
        <f>_xll.qlDayCounterYearFraction(DayCounter,D23,E23,,,Trigger)</f>
        <v>0.42499999999999999</v>
      </c>
      <c r="K23" s="138">
        <f>_xll.qlYieldTSDiscount(Discounting,D23,,AllTriggers)</f>
        <v>0.99998555452754334</v>
      </c>
      <c r="L23" s="138">
        <f>_xll.qlYieldTSDiscount(Discounting,E23,,AllTriggers)</f>
        <v>0.99891147496408772</v>
      </c>
      <c r="M23" s="364">
        <f t="shared" ref="M23:M30" si="10">(K23/L23-1)/J23</f>
        <v>2.5300000000009794E-3</v>
      </c>
      <c r="N23" s="85">
        <f t="shared" ref="N23:N30" si="11">((1+M23*J23)*EXP($W$13*J23)-1)/J23</f>
        <v>7.1757057828492066E-3</v>
      </c>
      <c r="O23" s="85">
        <f t="shared" ref="O23:O30" si="12">((1+J23*M23)*EXP($W$10*J23+0.5*$W$9*J23^2)-1)/J23</f>
        <v>8.6819842877820554E-3</v>
      </c>
      <c r="P23" s="85">
        <f t="shared" ref="P23:P30" si="13">((1+J23*M23)*EXP($W$5*J23+0.5*$W$4*J23^2+1/3*$W$3*J23^3)-1)/J23</f>
        <v>8.8928714696661863E-3</v>
      </c>
      <c r="Q23" s="207"/>
      <c r="AF23" s="89">
        <f>_xll.qlCalendarAdvance(Calendar,AF22,"1d","mf",,Trigger)</f>
        <v>42286</v>
      </c>
      <c r="AG23" s="90">
        <f>_xll.qlDayCounterYearFraction(DayCounter,SettlementDate,AF23,,,Trigger)</f>
        <v>7.7777777777777779E-2</v>
      </c>
      <c r="AH23" s="85">
        <f t="shared" si="0"/>
        <v>4.6361454099052846E-3</v>
      </c>
      <c r="AI23" s="85">
        <f t="shared" si="1"/>
        <v>6.8178246619367867E-3</v>
      </c>
      <c r="AJ23" s="85">
        <f t="shared" si="2"/>
        <v>7.5170100669236326E-3</v>
      </c>
    </row>
    <row r="24" spans="3:36" ht="12" customHeight="1" x14ac:dyDescent="0.2">
      <c r="C24" s="170" t="s">
        <v>37</v>
      </c>
      <c r="D24" s="80">
        <f t="shared" si="5"/>
        <v>42258</v>
      </c>
      <c r="E24" s="89">
        <f>_xll.qlCalendarAdvance(Calendar,SettlementDate,C24,"mf",TRUE,Trigger)</f>
        <v>42440</v>
      </c>
      <c r="F24" s="391"/>
      <c r="G24" s="391"/>
      <c r="H24" s="391"/>
      <c r="I24" s="391"/>
      <c r="J24" s="90">
        <f>_xll.qlDayCounterYearFraction(DayCounter,D24,E24,,,Trigger)</f>
        <v>0.50555555555555554</v>
      </c>
      <c r="K24" s="138">
        <f>_xll.qlYieldTSDiscount(Discounting,D24,,AllTriggers)</f>
        <v>0.99998555452754334</v>
      </c>
      <c r="L24" s="138">
        <f>_xll.qlYieldTSDiscount(Discounting,E24,,AllTriggers)</f>
        <v>0.99863251842424683</v>
      </c>
      <c r="M24" s="364">
        <f t="shared" si="10"/>
        <v>2.6800000000006918E-3</v>
      </c>
      <c r="N24" s="85">
        <f t="shared" si="11"/>
        <v>7.3278716523811653E-3</v>
      </c>
      <c r="O24" s="85">
        <f t="shared" si="12"/>
        <v>8.6308903685599018E-3</v>
      </c>
      <c r="P24" s="85">
        <f t="shared" si="13"/>
        <v>8.7410904358928634E-3</v>
      </c>
      <c r="Q24" s="207"/>
      <c r="AF24" s="89">
        <f>_xll.qlCalendarAdvance(Calendar,AF23,"1d","mf",,Trigger)</f>
        <v>42289</v>
      </c>
      <c r="AG24" s="90">
        <f>_xll.qlDayCounterYearFraction(DayCounter,SettlementDate,AF24,,,Trigger)</f>
        <v>8.611111111111111E-2</v>
      </c>
      <c r="AH24" s="85">
        <f t="shared" si="0"/>
        <v>4.6361454099052846E-3</v>
      </c>
      <c r="AI24" s="85">
        <f t="shared" si="1"/>
        <v>6.7757343869779794E-3</v>
      </c>
      <c r="AJ24" s="85">
        <f t="shared" si="2"/>
        <v>7.4343261316892678E-3</v>
      </c>
    </row>
    <row r="25" spans="3:36" ht="12" customHeight="1" x14ac:dyDescent="0.2">
      <c r="C25" s="170" t="s">
        <v>45</v>
      </c>
      <c r="D25" s="80">
        <f t="shared" si="5"/>
        <v>42258</v>
      </c>
      <c r="E25" s="89">
        <f>_xll.qlCalendarAdvance(Calendar,SettlementDate,C25,"mf",TRUE,Trigger)</f>
        <v>42471</v>
      </c>
      <c r="F25" s="391"/>
      <c r="G25" s="391"/>
      <c r="H25" s="391"/>
      <c r="I25" s="391"/>
      <c r="J25" s="90">
        <f>_xll.qlDayCounterYearFraction(DayCounter,D25,E25,,,Trigger)</f>
        <v>0.59166666666666667</v>
      </c>
      <c r="K25" s="138">
        <f>_xll.qlYieldTSDiscount(Discounting,D25,,AllTriggers)</f>
        <v>0.99998555452754334</v>
      </c>
      <c r="L25" s="138">
        <f>_xll.qlYieldTSDiscount(Discounting,E25,,AllTriggers)</f>
        <v>0.9982785813433277</v>
      </c>
      <c r="M25" s="364">
        <f t="shared" si="10"/>
        <v>2.890000000000525E-3</v>
      </c>
      <c r="N25" s="85">
        <f t="shared" si="11"/>
        <v>7.5404481283991107E-3</v>
      </c>
      <c r="O25" s="85">
        <f t="shared" si="12"/>
        <v>8.6259318234563065E-3</v>
      </c>
      <c r="P25" s="85">
        <f t="shared" si="13"/>
        <v>8.6534139782939602E-3</v>
      </c>
      <c r="Q25" s="207"/>
      <c r="AF25" s="89">
        <f>_xll.qlCalendarAdvance(Calendar,AF24,"1d","mf",,Trigger)</f>
        <v>42290</v>
      </c>
      <c r="AG25" s="90">
        <f>_xll.qlDayCounterYearFraction(DayCounter,SettlementDate,AF25,,,Trigger)</f>
        <v>8.8888888888888892E-2</v>
      </c>
      <c r="AH25" s="85">
        <f t="shared" si="0"/>
        <v>4.6361454099052846E-3</v>
      </c>
      <c r="AI25" s="85">
        <f t="shared" si="1"/>
        <v>6.7617042953250443E-3</v>
      </c>
      <c r="AJ25" s="85">
        <f t="shared" si="2"/>
        <v>7.406925667848915E-3</v>
      </c>
    </row>
    <row r="26" spans="3:36" ht="12" customHeight="1" x14ac:dyDescent="0.2">
      <c r="C26" s="170" t="s">
        <v>46</v>
      </c>
      <c r="D26" s="80">
        <f t="shared" si="5"/>
        <v>42258</v>
      </c>
      <c r="E26" s="89">
        <f>_xll.qlCalendarAdvance(Calendar,SettlementDate,C26,"mf",TRUE,Trigger)</f>
        <v>42501</v>
      </c>
      <c r="F26" s="391"/>
      <c r="G26" s="391"/>
      <c r="H26" s="391"/>
      <c r="I26" s="391"/>
      <c r="J26" s="90">
        <f>_xll.qlDayCounterYearFraction(DayCounter,D26,E26,,,Trigger)</f>
        <v>0.67500000000000004</v>
      </c>
      <c r="K26" s="138">
        <f>_xll.qlYieldTSDiscount(Discounting,D26,,AllTriggers)</f>
        <v>0.99998555452754334</v>
      </c>
      <c r="L26" s="138">
        <f>_xll.qlYieldTSDiscount(Discounting,E26,,AllTriggers)</f>
        <v>0.99791089777107689</v>
      </c>
      <c r="M26" s="364">
        <f t="shared" si="10"/>
        <v>3.0800000000005719E-3</v>
      </c>
      <c r="N26" s="85">
        <f t="shared" si="11"/>
        <v>7.7330607988086763E-3</v>
      </c>
      <c r="O26" s="85">
        <f t="shared" si="12"/>
        <v>8.6077237782702203E-3</v>
      </c>
      <c r="P26" s="85">
        <f t="shared" si="13"/>
        <v>8.5797153417240431E-3</v>
      </c>
      <c r="Q26" s="207"/>
      <c r="AF26" s="89">
        <f>_xll.qlCalendarAdvance(Calendar,AF25,"1d","mf",,Trigger)</f>
        <v>42291</v>
      </c>
      <c r="AG26" s="90">
        <f>_xll.qlDayCounterYearFraction(DayCounter,SettlementDate,AF26,,,Trigger)</f>
        <v>9.166666666666666E-2</v>
      </c>
      <c r="AH26" s="85">
        <f t="shared" si="0"/>
        <v>4.6361454099052846E-3</v>
      </c>
      <c r="AI26" s="85">
        <f t="shared" si="1"/>
        <v>6.7476742036721082E-3</v>
      </c>
      <c r="AJ26" s="85">
        <f t="shared" si="2"/>
        <v>7.3796056279607806E-3</v>
      </c>
    </row>
    <row r="27" spans="3:36" ht="12" customHeight="1" x14ac:dyDescent="0.2">
      <c r="C27" s="170" t="s">
        <v>47</v>
      </c>
      <c r="D27" s="80">
        <f t="shared" si="5"/>
        <v>42258</v>
      </c>
      <c r="E27" s="89">
        <f>_xll.qlCalendarAdvance(Calendar,SettlementDate,C27,"mf",TRUE,Trigger)</f>
        <v>42534</v>
      </c>
      <c r="F27" s="391"/>
      <c r="G27" s="391"/>
      <c r="H27" s="391"/>
      <c r="I27" s="391"/>
      <c r="J27" s="90">
        <f>_xll.qlDayCounterYearFraction(DayCounter,D27,E27,,,Trigger)</f>
        <v>0.76666666666666672</v>
      </c>
      <c r="K27" s="138">
        <f>_xll.qlYieldTSDiscount(Discounting,D27,,AllTriggers)</f>
        <v>0.99998555452754334</v>
      </c>
      <c r="L27" s="138">
        <f>_xll.qlYieldTSDiscount(Discounting,E27,,AllTriggers)</f>
        <v>0.99748485998356407</v>
      </c>
      <c r="M27" s="364">
        <f t="shared" si="10"/>
        <v>3.2700000000006274E-3</v>
      </c>
      <c r="N27" s="85">
        <f t="shared" si="11"/>
        <v>7.9260379844041558E-3</v>
      </c>
      <c r="O27" s="85">
        <f t="shared" si="12"/>
        <v>8.568443476359891E-3</v>
      </c>
      <c r="P27" s="85">
        <f t="shared" si="13"/>
        <v>8.5073580060497454E-3</v>
      </c>
      <c r="Q27" s="207"/>
      <c r="AF27" s="89">
        <f>_xll.qlCalendarAdvance(Calendar,AF26,"1d","mf",,Trigger)</f>
        <v>42292</v>
      </c>
      <c r="AG27" s="90">
        <f>_xll.qlDayCounterYearFraction(DayCounter,SettlementDate,AF27,,,Trigger)</f>
        <v>9.4444444444444442E-2</v>
      </c>
      <c r="AH27" s="85">
        <f t="shared" si="0"/>
        <v>4.6361454099052846E-3</v>
      </c>
      <c r="AI27" s="85">
        <f t="shared" si="1"/>
        <v>6.7336441120191722E-3</v>
      </c>
      <c r="AJ27" s="85">
        <f t="shared" si="2"/>
        <v>7.3523660120248637E-3</v>
      </c>
    </row>
    <row r="28" spans="3:36" ht="12" customHeight="1" x14ac:dyDescent="0.2">
      <c r="C28" s="170" t="s">
        <v>48</v>
      </c>
      <c r="D28" s="80">
        <f t="shared" si="5"/>
        <v>42258</v>
      </c>
      <c r="E28" s="89">
        <f>_xll.qlCalendarAdvance(Calendar,SettlementDate,C28,"mf",TRUE,Trigger)</f>
        <v>42562</v>
      </c>
      <c r="F28" s="391"/>
      <c r="G28" s="391"/>
      <c r="H28" s="391"/>
      <c r="I28" s="391"/>
      <c r="J28" s="90">
        <f>_xll.qlDayCounterYearFraction(DayCounter,D28,E28,,,Trigger)</f>
        <v>0.84444444444444444</v>
      </c>
      <c r="K28" s="138">
        <f>_xll.qlYieldTSDiscount(Discounting,D28,,AllTriggers)</f>
        <v>0.99998555452754334</v>
      </c>
      <c r="L28" s="138">
        <f>_xll.qlYieldTSDiscount(Discounting,E28,,AllTriggers)</f>
        <v>0.99706393562639417</v>
      </c>
      <c r="M28" s="364">
        <f t="shared" si="10"/>
        <v>3.4700000000003296E-3</v>
      </c>
      <c r="N28" s="85">
        <f t="shared" si="11"/>
        <v>8.1288440065358254E-3</v>
      </c>
      <c r="O28" s="85">
        <f t="shared" si="12"/>
        <v>8.5739086257363116E-3</v>
      </c>
      <c r="P28" s="85">
        <f t="shared" si="13"/>
        <v>8.5077755066058861E-3</v>
      </c>
      <c r="Q28" s="207"/>
      <c r="AF28" s="89">
        <f>_xll.qlCalendarAdvance(Calendar,AF27,"1d","mf",,Trigger)</f>
        <v>42293</v>
      </c>
      <c r="AG28" s="90">
        <f>_xll.qlDayCounterYearFraction(DayCounter,SettlementDate,AF28,,,Trigger)</f>
        <v>9.7222222222222224E-2</v>
      </c>
      <c r="AH28" s="85">
        <f t="shared" si="0"/>
        <v>4.6361454099052846E-3</v>
      </c>
      <c r="AI28" s="85">
        <f t="shared" si="1"/>
        <v>6.719614020366237E-3</v>
      </c>
      <c r="AJ28" s="85">
        <f t="shared" si="2"/>
        <v>7.3252068200411642E-3</v>
      </c>
    </row>
    <row r="29" spans="3:36" ht="12" customHeight="1" x14ac:dyDescent="0.2">
      <c r="C29" s="170" t="s">
        <v>49</v>
      </c>
      <c r="D29" s="80">
        <f t="shared" si="5"/>
        <v>42258</v>
      </c>
      <c r="E29" s="89">
        <f>_xll.qlCalendarAdvance(Calendar,SettlementDate,C29,"mf",TRUE,Trigger)</f>
        <v>42593</v>
      </c>
      <c r="F29" s="391"/>
      <c r="G29" s="391"/>
      <c r="H29" s="391"/>
      <c r="I29" s="391"/>
      <c r="J29" s="90">
        <f>_xll.qlDayCounterYearFraction(DayCounter,D29,E29,,,Trigger)</f>
        <v>0.93055555555555558</v>
      </c>
      <c r="K29" s="138">
        <f>_xll.qlYieldTSDiscount(Discounting,D29,,AllTriggers)</f>
        <v>0.99998555452754334</v>
      </c>
      <c r="L29" s="138">
        <f>_xll.qlYieldTSDiscount(Discounting,E29,,AllTriggers)</f>
        <v>0.99657284618095443</v>
      </c>
      <c r="M29" s="364">
        <f t="shared" si="10"/>
        <v>3.6800000000004854E-3</v>
      </c>
      <c r="N29" s="85">
        <f t="shared" si="11"/>
        <v>8.3420709332563975E-3</v>
      </c>
      <c r="O29" s="85">
        <f t="shared" si="12"/>
        <v>8.5683186254505699E-3</v>
      </c>
      <c r="P29" s="85">
        <f t="shared" si="13"/>
        <v>8.5213000602218439E-3</v>
      </c>
      <c r="Q29" s="207"/>
      <c r="AF29" s="89">
        <f>_xll.qlCalendarAdvance(Calendar,AF28,"1d","mf",,Trigger)</f>
        <v>42296</v>
      </c>
      <c r="AG29" s="90">
        <f>_xll.qlDayCounterYearFraction(DayCounter,SettlementDate,AF29,,,Trigger)</f>
        <v>0.10555555555555556</v>
      </c>
      <c r="AH29" s="85">
        <f t="shared" si="0"/>
        <v>4.6361454099052846E-3</v>
      </c>
      <c r="AI29" s="85">
        <f t="shared" si="1"/>
        <v>6.6775237454074297E-3</v>
      </c>
      <c r="AJ29" s="85">
        <f t="shared" si="2"/>
        <v>7.2442117878033724E-3</v>
      </c>
    </row>
    <row r="30" spans="3:36" ht="12" customHeight="1" x14ac:dyDescent="0.2">
      <c r="C30" s="371" t="s">
        <v>23</v>
      </c>
      <c r="D30" s="366">
        <f t="shared" si="5"/>
        <v>42258</v>
      </c>
      <c r="E30" s="372">
        <f>_xll.qlCalendarAdvance(Calendar,SettlementDate,C30,"mf",TRUE,Trigger)</f>
        <v>42625</v>
      </c>
      <c r="F30" s="393"/>
      <c r="G30" s="393"/>
      <c r="H30" s="393"/>
      <c r="I30" s="393"/>
      <c r="J30" s="368">
        <f>_xll.qlDayCounterYearFraction(DayCounter,D30,E30,,,Trigger)</f>
        <v>1.0194444444444444</v>
      </c>
      <c r="K30" s="384">
        <f>_xll.qlYieldTSDiscount(Discounting,D30,,AllTriggers)</f>
        <v>0.99998555452754334</v>
      </c>
      <c r="L30" s="384">
        <f>_xll.qlYieldTSDiscount(Discounting,E30,,AllTriggers)</f>
        <v>0.9960457508957502</v>
      </c>
      <c r="M30" s="369">
        <f t="shared" si="10"/>
        <v>3.8800000000000661E-3</v>
      </c>
      <c r="N30" s="91">
        <f t="shared" si="11"/>
        <v>8.5455000000001051E-3</v>
      </c>
      <c r="O30" s="91">
        <f t="shared" si="12"/>
        <v>8.5455000000001051E-3</v>
      </c>
      <c r="P30" s="91">
        <f t="shared" si="13"/>
        <v>8.5455000000001051E-3</v>
      </c>
      <c r="AF30" s="89">
        <f>_xll.qlCalendarAdvance(Calendar,AF29,"1d","mf",,Trigger)</f>
        <v>42297</v>
      </c>
      <c r="AG30" s="90">
        <f>_xll.qlDayCounterYearFraction(DayCounter,SettlementDate,AF30,,,Trigger)</f>
        <v>0.10833333333333334</v>
      </c>
      <c r="AH30" s="85">
        <f t="shared" si="0"/>
        <v>4.6361454099052846E-3</v>
      </c>
      <c r="AI30" s="85">
        <f t="shared" si="1"/>
        <v>6.6634936537544945E-3</v>
      </c>
      <c r="AJ30" s="85">
        <f t="shared" si="2"/>
        <v>7.2173742916285446E-3</v>
      </c>
    </row>
    <row r="31" spans="3:36" ht="12" customHeight="1" x14ac:dyDescent="0.2">
      <c r="AF31" s="89">
        <f>_xll.qlCalendarAdvance(Calendar,AF30,"1d","mf",,Trigger)</f>
        <v>42298</v>
      </c>
      <c r="AG31" s="90">
        <f>_xll.qlDayCounterYearFraction(DayCounter,SettlementDate,AF31,,,Trigger)</f>
        <v>0.1111111111111111</v>
      </c>
      <c r="AH31" s="85">
        <f t="shared" si="0"/>
        <v>4.6361454099052846E-3</v>
      </c>
      <c r="AI31" s="85">
        <f t="shared" si="1"/>
        <v>6.6494635621015584E-3</v>
      </c>
      <c r="AJ31" s="85">
        <f t="shared" si="2"/>
        <v>7.1906172194059342E-3</v>
      </c>
    </row>
    <row r="32" spans="3:36" ht="12" customHeight="1" x14ac:dyDescent="0.2">
      <c r="C32" s="359" t="s">
        <v>107</v>
      </c>
      <c r="AF32" s="89">
        <f>_xll.qlCalendarAdvance(Calendar,AF31,"1d","mf",,Trigger)</f>
        <v>42299</v>
      </c>
      <c r="AG32" s="90">
        <f>_xll.qlDayCounterYearFraction(DayCounter,SettlementDate,AF32,,,Trigger)</f>
        <v>0.11388888888888889</v>
      </c>
      <c r="AH32" s="85">
        <f t="shared" si="0"/>
        <v>4.6361454099052846E-3</v>
      </c>
      <c r="AI32" s="85">
        <f t="shared" si="1"/>
        <v>6.6354334704486224E-3</v>
      </c>
      <c r="AJ32" s="85">
        <f t="shared" si="2"/>
        <v>7.1639405711355414E-3</v>
      </c>
    </row>
    <row r="33" spans="3:36" ht="12" customHeight="1" x14ac:dyDescent="0.2">
      <c r="C33" s="209" t="s">
        <v>93</v>
      </c>
      <c r="AF33" s="89">
        <f>_xll.qlCalendarAdvance(Calendar,AF32,"1d","mf",,Trigger)</f>
        <v>42300</v>
      </c>
      <c r="AG33" s="90">
        <f>_xll.qlDayCounterYearFraction(DayCounter,SettlementDate,AF33,,,Trigger)</f>
        <v>0.11666666666666667</v>
      </c>
      <c r="AH33" s="85">
        <f t="shared" si="0"/>
        <v>4.6361454099052846E-3</v>
      </c>
      <c r="AI33" s="85">
        <f t="shared" si="1"/>
        <v>6.6214033787956872E-3</v>
      </c>
      <c r="AJ33" s="85">
        <f t="shared" si="2"/>
        <v>7.137344346817366E-3</v>
      </c>
    </row>
    <row r="34" spans="3:36" ht="12" customHeight="1" x14ac:dyDescent="0.2">
      <c r="C34" s="85">
        <f>IF($C$33="FLAT",N15,IF($C$33="linear",O15,P15))</f>
        <v>8.8900312745199273E-3</v>
      </c>
      <c r="AF34" s="89">
        <f>_xll.qlCalendarAdvance(Calendar,AF33,"1d","mf",,Trigger)</f>
        <v>42303</v>
      </c>
      <c r="AG34" s="90">
        <f>_xll.qlDayCounterYearFraction(DayCounter,SettlementDate,AF34,,,Trigger)</f>
        <v>0.125</v>
      </c>
      <c r="AH34" s="85">
        <f t="shared" si="0"/>
        <v>4.6361454099052846E-3</v>
      </c>
      <c r="AI34" s="85">
        <f t="shared" si="1"/>
        <v>6.5793131038368799E-3</v>
      </c>
      <c r="AJ34" s="85">
        <f t="shared" si="2"/>
        <v>7.0580382175761481E-3</v>
      </c>
    </row>
    <row r="35" spans="3:36" ht="12" customHeight="1" x14ac:dyDescent="0.2">
      <c r="C35" s="85">
        <f>IF($C$33="FLAT",N16,IF($C$33="linear",O16,P16))</f>
        <v>8.6322652693012914E-3</v>
      </c>
      <c r="AF35" s="89">
        <f>_xll.qlCalendarAdvance(Calendar,AF34,"1d","mf",,Trigger)</f>
        <v>42304</v>
      </c>
      <c r="AG35" s="90">
        <f>_xll.qlDayCounterYearFraction(DayCounter,SettlementDate,AF35,,,Trigger)</f>
        <v>0.12777777777777777</v>
      </c>
      <c r="AH35" s="85">
        <f t="shared" si="0"/>
        <v>4.6361454099052846E-3</v>
      </c>
      <c r="AI35" s="85">
        <f t="shared" si="1"/>
        <v>6.5652830121839447E-3</v>
      </c>
      <c r="AJ35" s="85">
        <f t="shared" si="2"/>
        <v>7.0317636890668443E-3</v>
      </c>
    </row>
    <row r="36" spans="3:36" ht="12" customHeight="1" x14ac:dyDescent="0.2">
      <c r="C36" s="85">
        <f>IF($C$33="FLAT",N17,IF($C$33="linear",O17,P17))</f>
        <v>8.803907802619193E-3</v>
      </c>
      <c r="AF36" s="89">
        <f>_xll.qlCalendarAdvance(Calendar,AF35,"1d","mf",,Trigger)</f>
        <v>42305</v>
      </c>
      <c r="AG36" s="90">
        <f>_xll.qlDayCounterYearFraction(DayCounter,SettlementDate,AF36,,,Trigger)</f>
        <v>0.13055555555555556</v>
      </c>
      <c r="AH36" s="85">
        <f t="shared" si="0"/>
        <v>4.6361454099052846E-3</v>
      </c>
      <c r="AI36" s="85">
        <f t="shared" si="1"/>
        <v>6.5512529205310087E-3</v>
      </c>
      <c r="AJ36" s="85">
        <f t="shared" si="2"/>
        <v>7.005569584509758E-3</v>
      </c>
    </row>
    <row r="37" spans="3:36" ht="12" customHeight="1" x14ac:dyDescent="0.2">
      <c r="C37" s="85">
        <f t="shared" ref="C37:C49" si="14">IF($C$33="FLAT",N18,IF($C$33="linear",O18,P18))</f>
        <v>8.8355360681153482E-3</v>
      </c>
      <c r="AF37" s="89">
        <f>_xll.qlCalendarAdvance(Calendar,AF36,"1d","mf",,Trigger)</f>
        <v>42306</v>
      </c>
      <c r="AG37" s="90">
        <f>_xll.qlDayCounterYearFraction(DayCounter,SettlementDate,AF37,,,Trigger)</f>
        <v>0.13333333333333333</v>
      </c>
      <c r="AH37" s="85">
        <f t="shared" si="0"/>
        <v>4.6361454099052846E-3</v>
      </c>
      <c r="AI37" s="85">
        <f t="shared" si="1"/>
        <v>6.5372228288780726E-3</v>
      </c>
      <c r="AJ37" s="85">
        <f t="shared" si="2"/>
        <v>6.97945590390489E-3</v>
      </c>
    </row>
    <row r="38" spans="3:36" x14ac:dyDescent="0.2">
      <c r="C38" s="85">
        <f t="shared" si="14"/>
        <v>8.8023477157594954E-3</v>
      </c>
      <c r="AF38" s="89">
        <f>_xll.qlCalendarAdvance(Calendar,AF37,"1d","mf",,Trigger)</f>
        <v>42307</v>
      </c>
      <c r="AG38" s="90">
        <f>_xll.qlDayCounterYearFraction(DayCounter,SettlementDate,AF38,,,Trigger)</f>
        <v>0.1361111111111111</v>
      </c>
      <c r="AH38" s="85">
        <f t="shared" si="0"/>
        <v>4.6361454099052846E-3</v>
      </c>
      <c r="AI38" s="85">
        <f t="shared" si="1"/>
        <v>6.5231927372251374E-3</v>
      </c>
      <c r="AJ38" s="85">
        <f t="shared" si="2"/>
        <v>6.9534226472522396E-3</v>
      </c>
    </row>
    <row r="39" spans="3:36" x14ac:dyDescent="0.2">
      <c r="C39" s="85">
        <f t="shared" si="14"/>
        <v>8.7447865160957313E-3</v>
      </c>
      <c r="AF39" s="89">
        <f>_xll.qlCalendarAdvance(Calendar,AF38,"1d","mf",,Trigger)</f>
        <v>42310</v>
      </c>
      <c r="AG39" s="90">
        <f>_xll.qlDayCounterYearFraction(DayCounter,SettlementDate,AF39,,,Trigger)</f>
        <v>0.14444444444444443</v>
      </c>
      <c r="AH39" s="85">
        <f t="shared" si="0"/>
        <v>4.6361454099052846E-3</v>
      </c>
      <c r="AI39" s="85">
        <f t="shared" si="1"/>
        <v>6.4811024622663301E-3</v>
      </c>
      <c r="AJ39" s="85">
        <f t="shared" si="2"/>
        <v>6.8758054210075938E-3</v>
      </c>
    </row>
    <row r="40" spans="3:36" x14ac:dyDescent="0.2">
      <c r="C40" s="85">
        <f t="shared" si="14"/>
        <v>8.6712355308605753E-3</v>
      </c>
      <c r="AF40" s="89">
        <f>_xll.qlCalendarAdvance(Calendar,AF39,"1d","mf",,Trigger)</f>
        <v>42311</v>
      </c>
      <c r="AG40" s="90">
        <f>_xll.qlDayCounterYearFraction(DayCounter,SettlementDate,AF40,,,Trigger)</f>
        <v>0.14722222222222223</v>
      </c>
      <c r="AH40" s="85">
        <f t="shared" si="0"/>
        <v>4.6361454099052846E-3</v>
      </c>
      <c r="AI40" s="85">
        <f t="shared" si="1"/>
        <v>6.4670723706133941E-3</v>
      </c>
      <c r="AJ40" s="85">
        <f t="shared" si="2"/>
        <v>6.850093860163815E-3</v>
      </c>
    </row>
    <row r="41" spans="3:36" x14ac:dyDescent="0.2">
      <c r="C41" s="85">
        <f t="shared" si="14"/>
        <v>8.696702629934475E-3</v>
      </c>
      <c r="AF41" s="89">
        <f>_xll.qlCalendarAdvance(Calendar,AF40,"1d","mf",,Trigger)</f>
        <v>42312</v>
      </c>
      <c r="AG41" s="90">
        <f>_xll.qlDayCounterYearFraction(DayCounter,SettlementDate,AF41,,,Trigger)</f>
        <v>0.15</v>
      </c>
      <c r="AH41" s="85">
        <f t="shared" si="0"/>
        <v>4.6361454099052846E-3</v>
      </c>
      <c r="AI41" s="85">
        <f t="shared" si="1"/>
        <v>6.4530422789604589E-3</v>
      </c>
      <c r="AJ41" s="85">
        <f t="shared" si="2"/>
        <v>6.8244627232722527E-3</v>
      </c>
    </row>
    <row r="42" spans="3:36" x14ac:dyDescent="0.2">
      <c r="C42" s="85">
        <f t="shared" si="14"/>
        <v>8.6819842877820554E-3</v>
      </c>
      <c r="AF42" s="89">
        <f>_xll.qlCalendarAdvance(Calendar,AF41,"1d","mf",,Trigger)</f>
        <v>42313</v>
      </c>
      <c r="AG42" s="90">
        <f>_xll.qlDayCounterYearFraction(DayCounter,SettlementDate,AF42,,,Trigger)</f>
        <v>0.15277777777777779</v>
      </c>
      <c r="AH42" s="85">
        <f t="shared" si="0"/>
        <v>4.6361454099052846E-3</v>
      </c>
      <c r="AI42" s="85">
        <f t="shared" si="1"/>
        <v>6.4390121873075228E-3</v>
      </c>
      <c r="AJ42" s="85">
        <f t="shared" si="2"/>
        <v>6.7989120103329088E-3</v>
      </c>
    </row>
    <row r="43" spans="3:36" ht="11.25" customHeight="1" x14ac:dyDescent="0.2">
      <c r="C43" s="85">
        <f t="shared" si="14"/>
        <v>8.6308903685599018E-3</v>
      </c>
      <c r="AF43" s="89">
        <f>_xll.qlCalendarAdvance(Calendar,AF42,"1d","mf",,Trigger)</f>
        <v>42314</v>
      </c>
      <c r="AG43" s="90">
        <f>_xll.qlDayCounterYearFraction(DayCounter,SettlementDate,AF43,,,Trigger)</f>
        <v>0.15555555555555556</v>
      </c>
      <c r="AH43" s="85">
        <f t="shared" si="0"/>
        <v>4.6361454099052846E-3</v>
      </c>
      <c r="AI43" s="85">
        <f t="shared" si="1"/>
        <v>6.4249820956545876E-3</v>
      </c>
      <c r="AJ43" s="85">
        <f t="shared" si="2"/>
        <v>6.7734417213457824E-3</v>
      </c>
    </row>
    <row r="44" spans="3:36" x14ac:dyDescent="0.2">
      <c r="C44" s="85">
        <f t="shared" si="14"/>
        <v>8.6259318234563065E-3</v>
      </c>
      <c r="AF44" s="89">
        <f>_xll.qlCalendarAdvance(Calendar,AF43,"1d","mf",,Trigger)</f>
        <v>42317</v>
      </c>
      <c r="AG44" s="90">
        <f>_xll.qlDayCounterYearFraction(DayCounter,SettlementDate,AF44,,,Trigger)</f>
        <v>0.16388888888888889</v>
      </c>
      <c r="AH44" s="85">
        <f t="shared" si="0"/>
        <v>4.6361454099052846E-3</v>
      </c>
      <c r="AI44" s="85">
        <f t="shared" si="1"/>
        <v>6.3828918206957803E-3</v>
      </c>
      <c r="AJ44" s="85">
        <f t="shared" si="2"/>
        <v>6.6975133980977106E-3</v>
      </c>
    </row>
    <row r="45" spans="3:36" x14ac:dyDescent="0.2">
      <c r="C45" s="85">
        <f t="shared" si="14"/>
        <v>8.6077237782702203E-3</v>
      </c>
      <c r="AF45" s="89">
        <f>_xll.qlCalendarAdvance(Calendar,AF44,"1d","mf",,Trigger)</f>
        <v>42318</v>
      </c>
      <c r="AG45" s="90">
        <f>_xll.qlDayCounterYearFraction(DayCounter,SettlementDate,AF45,,,Trigger)</f>
        <v>0.16666666666666666</v>
      </c>
      <c r="AH45" s="85">
        <f t="shared" si="0"/>
        <v>4.6361454099052846E-3</v>
      </c>
      <c r="AI45" s="85">
        <f t="shared" si="1"/>
        <v>6.3688617290428443E-3</v>
      </c>
      <c r="AJ45" s="85">
        <f t="shared" si="2"/>
        <v>6.6723648049194567E-3</v>
      </c>
    </row>
    <row r="46" spans="3:36" x14ac:dyDescent="0.2">
      <c r="C46" s="85">
        <f t="shared" si="14"/>
        <v>8.568443476359891E-3</v>
      </c>
      <c r="AF46" s="89">
        <f>_xll.qlCalendarAdvance(Calendar,AF45,"1d","mf",,Trigger)</f>
        <v>42319</v>
      </c>
      <c r="AG46" s="90">
        <f>_xll.qlDayCounterYearFraction(DayCounter,SettlementDate,AF46,,,Trigger)</f>
        <v>0.16944444444444445</v>
      </c>
      <c r="AH46" s="85">
        <f t="shared" si="0"/>
        <v>4.6361454099052846E-3</v>
      </c>
      <c r="AI46" s="85">
        <f t="shared" si="1"/>
        <v>6.3548316373899091E-3</v>
      </c>
      <c r="AJ46" s="85">
        <f t="shared" si="2"/>
        <v>6.6472966356934185E-3</v>
      </c>
    </row>
    <row r="47" spans="3:36" x14ac:dyDescent="0.2">
      <c r="C47" s="85">
        <f t="shared" si="14"/>
        <v>8.5739086257363116E-3</v>
      </c>
      <c r="N47" s="207"/>
      <c r="O47" s="207"/>
      <c r="AF47" s="89">
        <f>_xll.qlCalendarAdvance(Calendar,AF46,"1d","mf",,Trigger)</f>
        <v>42320</v>
      </c>
      <c r="AG47" s="90">
        <f>_xll.qlDayCounterYearFraction(DayCounter,SettlementDate,AF47,,,Trigger)</f>
        <v>0.17222222222222222</v>
      </c>
      <c r="AH47" s="85">
        <f t="shared" si="0"/>
        <v>4.6361454099052846E-3</v>
      </c>
      <c r="AI47" s="85">
        <f t="shared" si="1"/>
        <v>6.340801545736973E-3</v>
      </c>
      <c r="AJ47" s="85">
        <f t="shared" si="2"/>
        <v>6.6223088904195995E-3</v>
      </c>
    </row>
    <row r="48" spans="3:36" x14ac:dyDescent="0.2">
      <c r="C48" s="85">
        <f t="shared" si="14"/>
        <v>8.5683186254505699E-3</v>
      </c>
      <c r="AF48" s="89">
        <f>_xll.qlCalendarAdvance(Calendar,AF47,"1d","mf",,Trigger)</f>
        <v>42321</v>
      </c>
      <c r="AG48" s="90">
        <f>_xll.qlDayCounterYearFraction(DayCounter,SettlementDate,AF48,,,Trigger)</f>
        <v>0.17499999999999999</v>
      </c>
      <c r="AH48" s="85">
        <f t="shared" si="0"/>
        <v>4.6361454099052846E-3</v>
      </c>
      <c r="AI48" s="85">
        <f t="shared" si="1"/>
        <v>6.3267714540840379E-3</v>
      </c>
      <c r="AJ48" s="85">
        <f t="shared" si="2"/>
        <v>6.5974015690979972E-3</v>
      </c>
    </row>
    <row r="49" spans="3:36" x14ac:dyDescent="0.2">
      <c r="C49" s="91">
        <f t="shared" si="14"/>
        <v>8.5455000000001051E-3</v>
      </c>
      <c r="AF49" s="89">
        <f>_xll.qlCalendarAdvance(Calendar,AF48,"1d","mf",,Trigger)</f>
        <v>42324</v>
      </c>
      <c r="AG49" s="90">
        <f>_xll.qlDayCounterYearFraction(DayCounter,SettlementDate,AF49,,,Trigger)</f>
        <v>0.18333333333333332</v>
      </c>
      <c r="AH49" s="85">
        <f t="shared" si="0"/>
        <v>4.6361454099052846E-3</v>
      </c>
      <c r="AI49" s="85">
        <f t="shared" si="1"/>
        <v>6.2846811791252306E-3</v>
      </c>
      <c r="AJ49" s="85">
        <f t="shared" si="2"/>
        <v>6.5231621488464992E-3</v>
      </c>
    </row>
    <row r="50" spans="3:36" x14ac:dyDescent="0.2">
      <c r="AF50" s="89">
        <f>_xll.qlCalendarAdvance(Calendar,AF49,"1d","mf",,Trigger)</f>
        <v>42325</v>
      </c>
      <c r="AG50" s="90">
        <f>_xll.qlDayCounterYearFraction(DayCounter,SettlementDate,AF50,,,Trigger)</f>
        <v>0.18611111111111112</v>
      </c>
      <c r="AH50" s="85">
        <f t="shared" si="0"/>
        <v>4.6361454099052846E-3</v>
      </c>
      <c r="AI50" s="85">
        <f t="shared" si="1"/>
        <v>6.2706510874722945E-3</v>
      </c>
      <c r="AJ50" s="85">
        <f t="shared" si="2"/>
        <v>6.4985765233337676E-3</v>
      </c>
    </row>
    <row r="51" spans="3:36" x14ac:dyDescent="0.2">
      <c r="AF51" s="89">
        <f>_xll.qlCalendarAdvance(Calendar,AF50,"1d","mf",,Trigger)</f>
        <v>42326</v>
      </c>
      <c r="AG51" s="90">
        <f>_xll.qlDayCounterYearFraction(DayCounter,SettlementDate,AF51,,,Trigger)</f>
        <v>0.18888888888888888</v>
      </c>
      <c r="AH51" s="85">
        <f t="shared" si="0"/>
        <v>4.6361454099052846E-3</v>
      </c>
      <c r="AI51" s="85">
        <f t="shared" si="1"/>
        <v>6.2566209958193593E-3</v>
      </c>
      <c r="AJ51" s="85">
        <f t="shared" si="2"/>
        <v>6.4740713217732553E-3</v>
      </c>
    </row>
    <row r="52" spans="3:36" x14ac:dyDescent="0.2">
      <c r="AF52" s="89">
        <f>_xll.qlCalendarAdvance(Calendar,AF51,"1d","mf",,Trigger)</f>
        <v>42327</v>
      </c>
      <c r="AG52" s="90">
        <f>_xll.qlDayCounterYearFraction(DayCounter,SettlementDate,AF52,,,Trigger)</f>
        <v>0.19166666666666668</v>
      </c>
      <c r="AH52" s="85">
        <f t="shared" si="0"/>
        <v>4.6361454099052846E-3</v>
      </c>
      <c r="AI52" s="85">
        <f t="shared" si="1"/>
        <v>6.2425909041664233E-3</v>
      </c>
      <c r="AJ52" s="85">
        <f t="shared" si="2"/>
        <v>6.4496465441649595E-3</v>
      </c>
    </row>
    <row r="53" spans="3:36" x14ac:dyDescent="0.2">
      <c r="AF53" s="89">
        <f>_xll.qlCalendarAdvance(Calendar,AF52,"1d","mf",,Trigger)</f>
        <v>42328</v>
      </c>
      <c r="AG53" s="90">
        <f>_xll.qlDayCounterYearFraction(DayCounter,SettlementDate,AF53,,,Trigger)</f>
        <v>0.19444444444444445</v>
      </c>
      <c r="AH53" s="85">
        <f t="shared" si="0"/>
        <v>4.6361454099052846E-3</v>
      </c>
      <c r="AI53" s="85">
        <f t="shared" si="1"/>
        <v>6.2285608125134881E-3</v>
      </c>
      <c r="AJ53" s="85">
        <f t="shared" si="2"/>
        <v>6.4253021905088829E-3</v>
      </c>
    </row>
    <row r="54" spans="3:36" x14ac:dyDescent="0.2">
      <c r="AF54" s="89">
        <f>_xll.qlCalendarAdvance(Calendar,AF53,"1d","mf",,Trigger)</f>
        <v>42331</v>
      </c>
      <c r="AG54" s="90">
        <f>_xll.qlDayCounterYearFraction(DayCounter,SettlementDate,AF54,,,Trigger)</f>
        <v>0.20277777777777778</v>
      </c>
      <c r="AH54" s="85">
        <f t="shared" si="0"/>
        <v>4.6361454099052846E-3</v>
      </c>
      <c r="AI54" s="85">
        <f t="shared" si="1"/>
        <v>6.1864705375546808E-3</v>
      </c>
      <c r="AJ54" s="85">
        <f t="shared" si="2"/>
        <v>6.3527516732539563E-3</v>
      </c>
    </row>
    <row r="55" spans="3:36" x14ac:dyDescent="0.2">
      <c r="AF55" s="89">
        <f>_xll.qlCalendarAdvance(Calendar,AF54,"1d","mf",,Trigger)</f>
        <v>42332</v>
      </c>
      <c r="AG55" s="90">
        <f>_xll.qlDayCounterYearFraction(DayCounter,SettlementDate,AF55,,,Trigger)</f>
        <v>0.20555555555555555</v>
      </c>
      <c r="AH55" s="85">
        <f t="shared" si="0"/>
        <v>4.6361454099052846E-3</v>
      </c>
      <c r="AI55" s="85">
        <f t="shared" si="1"/>
        <v>6.1724404459017447E-3</v>
      </c>
      <c r="AJ55" s="85">
        <f t="shared" si="2"/>
        <v>6.3287290154067505E-3</v>
      </c>
    </row>
    <row r="56" spans="3:36" x14ac:dyDescent="0.2">
      <c r="AF56" s="89">
        <f>_xll.qlCalendarAdvance(Calendar,AF55,"1d","mf",,Trigger)</f>
        <v>42333</v>
      </c>
      <c r="AG56" s="90">
        <f>_xll.qlDayCounterYearFraction(DayCounter,SettlementDate,AF56,,,Trigger)</f>
        <v>0.20833333333333334</v>
      </c>
      <c r="AH56" s="85">
        <f t="shared" si="0"/>
        <v>4.6361454099052846E-3</v>
      </c>
      <c r="AI56" s="85">
        <f t="shared" si="1"/>
        <v>6.1584103542488087E-3</v>
      </c>
      <c r="AJ56" s="85">
        <f t="shared" si="2"/>
        <v>6.3047867815117613E-3</v>
      </c>
    </row>
    <row r="57" spans="3:36" x14ac:dyDescent="0.2">
      <c r="AF57" s="89">
        <f>_xll.qlCalendarAdvance(Calendar,AF56,"1d","mf",,Trigger)</f>
        <v>42334</v>
      </c>
      <c r="AG57" s="90">
        <f>_xll.qlDayCounterYearFraction(DayCounter,SettlementDate,AF57,,,Trigger)</f>
        <v>0.21111111111111111</v>
      </c>
      <c r="AH57" s="85">
        <f t="shared" si="0"/>
        <v>4.6361454099052846E-3</v>
      </c>
      <c r="AI57" s="85">
        <f t="shared" si="1"/>
        <v>6.1443802625958735E-3</v>
      </c>
      <c r="AJ57" s="85">
        <f t="shared" si="2"/>
        <v>6.2809249715689913E-3</v>
      </c>
    </row>
    <row r="58" spans="3:36" x14ac:dyDescent="0.2">
      <c r="AF58" s="89">
        <f>_xll.qlCalendarAdvance(Calendar,AF57,"1d","mf",,Trigger)</f>
        <v>42335</v>
      </c>
      <c r="AG58" s="90">
        <f>_xll.qlDayCounterYearFraction(DayCounter,SettlementDate,AF58,,,Trigger)</f>
        <v>0.21388888888888888</v>
      </c>
      <c r="AH58" s="85">
        <f t="shared" si="0"/>
        <v>4.6361454099052846E-3</v>
      </c>
      <c r="AI58" s="85">
        <f t="shared" si="1"/>
        <v>6.1303501709429383E-3</v>
      </c>
      <c r="AJ58" s="85">
        <f t="shared" si="2"/>
        <v>6.2571435855784379E-3</v>
      </c>
    </row>
    <row r="59" spans="3:36" x14ac:dyDescent="0.2">
      <c r="AF59" s="89">
        <f>_xll.qlCalendarAdvance(Calendar,AF58,"1d","mf",,Trigger)</f>
        <v>42338</v>
      </c>
      <c r="AG59" s="90">
        <f>_xll.qlDayCounterYearFraction(DayCounter,SettlementDate,AF59,,,Trigger)</f>
        <v>0.22222222222222221</v>
      </c>
      <c r="AH59" s="85">
        <f t="shared" si="0"/>
        <v>4.6361454099052846E-3</v>
      </c>
      <c r="AI59" s="85">
        <f t="shared" si="1"/>
        <v>6.088259895984131E-3</v>
      </c>
      <c r="AJ59" s="85">
        <f t="shared" si="2"/>
        <v>6.1862819713200852E-3</v>
      </c>
    </row>
    <row r="60" spans="3:36" x14ac:dyDescent="0.2">
      <c r="AF60" s="89">
        <f>_xll.qlCalendarAdvance(Calendar,AF59,"1d","mf",,Trigger)</f>
        <v>42339</v>
      </c>
      <c r="AG60" s="90">
        <f>_xll.qlDayCounterYearFraction(DayCounter,SettlementDate,AF60,,,Trigger)</f>
        <v>0.22500000000000001</v>
      </c>
      <c r="AH60" s="85">
        <f t="shared" si="0"/>
        <v>4.6361454099052846E-3</v>
      </c>
      <c r="AI60" s="85">
        <f t="shared" si="1"/>
        <v>6.074229804331195E-3</v>
      </c>
      <c r="AJ60" s="85">
        <f t="shared" si="2"/>
        <v>6.1628222811384026E-3</v>
      </c>
    </row>
    <row r="61" spans="3:36" x14ac:dyDescent="0.2">
      <c r="AF61" s="89">
        <f>_xll.qlCalendarAdvance(Calendar,AF60,"1d","mf",,Trigger)</f>
        <v>42340</v>
      </c>
      <c r="AG61" s="90">
        <f>_xll.qlDayCounterYearFraction(DayCounter,SettlementDate,AF61,,,Trigger)</f>
        <v>0.22777777777777777</v>
      </c>
      <c r="AH61" s="85">
        <f t="shared" si="0"/>
        <v>4.6361454099052846E-3</v>
      </c>
      <c r="AI61" s="85">
        <f t="shared" si="1"/>
        <v>6.0601997126782598E-3</v>
      </c>
      <c r="AJ61" s="85">
        <f t="shared" si="2"/>
        <v>6.1394430149089392E-3</v>
      </c>
    </row>
    <row r="62" spans="3:36" x14ac:dyDescent="0.2">
      <c r="AF62" s="89">
        <f>_xll.qlCalendarAdvance(Calendar,AF61,"1d","mf",,Trigger)</f>
        <v>42341</v>
      </c>
      <c r="AG62" s="90">
        <f>_xll.qlDayCounterYearFraction(DayCounter,SettlementDate,AF62,,,Trigger)</f>
        <v>0.23055555555555557</v>
      </c>
      <c r="AH62" s="85">
        <f t="shared" si="0"/>
        <v>4.6361454099052846E-3</v>
      </c>
      <c r="AI62" s="85">
        <f t="shared" si="1"/>
        <v>6.0461696210253237E-3</v>
      </c>
      <c r="AJ62" s="85">
        <f t="shared" si="2"/>
        <v>6.1161441726316924E-3</v>
      </c>
    </row>
    <row r="63" spans="3:36" x14ac:dyDescent="0.2">
      <c r="AF63" s="89">
        <f>_xll.qlCalendarAdvance(Calendar,AF62,"1d","mf",,Trigger)</f>
        <v>42342</v>
      </c>
      <c r="AG63" s="90">
        <f>_xll.qlDayCounterYearFraction(DayCounter,SettlementDate,AF63,,,Trigger)</f>
        <v>0.23333333333333334</v>
      </c>
      <c r="AH63" s="85">
        <f t="shared" si="0"/>
        <v>4.6361454099052846E-3</v>
      </c>
      <c r="AI63" s="85">
        <f t="shared" si="1"/>
        <v>6.0321395293723885E-3</v>
      </c>
      <c r="AJ63" s="85">
        <f t="shared" si="2"/>
        <v>6.0929257543066639E-3</v>
      </c>
    </row>
    <row r="64" spans="3:36" x14ac:dyDescent="0.2">
      <c r="AF64" s="89">
        <f>_xll.qlCalendarAdvance(Calendar,AF63,"1d","mf",,Trigger)</f>
        <v>42345</v>
      </c>
      <c r="AG64" s="90">
        <f>_xll.qlDayCounterYearFraction(DayCounter,SettlementDate,AF64,,,Trigger)</f>
        <v>0.24166666666666667</v>
      </c>
      <c r="AH64" s="85">
        <f t="shared" si="0"/>
        <v>4.6361454099052846E-3</v>
      </c>
      <c r="AI64" s="85">
        <f t="shared" si="1"/>
        <v>5.9900492544135812E-3</v>
      </c>
      <c r="AJ64" s="85">
        <f t="shared" si="2"/>
        <v>6.0237530430448851E-3</v>
      </c>
    </row>
    <row r="65" spans="14:36" x14ac:dyDescent="0.2">
      <c r="AF65" s="89">
        <f>_xll.qlCalendarAdvance(Calendar,AF64,"1d","mf",,Trigger)</f>
        <v>42346</v>
      </c>
      <c r="AG65" s="90">
        <f>_xll.qlDayCounterYearFraction(DayCounter,SettlementDate,AF65,,,Trigger)</f>
        <v>0.24444444444444444</v>
      </c>
      <c r="AH65" s="85">
        <f t="shared" si="0"/>
        <v>4.6361454099052846E-3</v>
      </c>
      <c r="AI65" s="85">
        <f t="shared" si="1"/>
        <v>5.9760191627606452E-3</v>
      </c>
      <c r="AJ65" s="85">
        <f t="shared" si="2"/>
        <v>6.0008563205287274E-3</v>
      </c>
    </row>
    <row r="66" spans="14:36" x14ac:dyDescent="0.2">
      <c r="N66" s="207"/>
      <c r="AF66" s="89">
        <f>_xll.qlCalendarAdvance(Calendar,AF65,"1d","mf",,Trigger)</f>
        <v>42347</v>
      </c>
      <c r="AG66" s="90">
        <f>_xll.qlDayCounterYearFraction(DayCounter,SettlementDate,AF66,,,Trigger)</f>
        <v>0.24722222222222223</v>
      </c>
      <c r="AH66" s="85">
        <f t="shared" si="0"/>
        <v>4.6361454099052846E-3</v>
      </c>
      <c r="AI66" s="85">
        <f t="shared" si="1"/>
        <v>5.9619890711077091E-3</v>
      </c>
      <c r="AJ66" s="85">
        <f t="shared" si="2"/>
        <v>5.9780400219647872E-3</v>
      </c>
    </row>
    <row r="67" spans="14:36" x14ac:dyDescent="0.2">
      <c r="N67" s="207"/>
      <c r="AF67" s="89">
        <f>_xll.qlCalendarAdvance(Calendar,AF66,"1d","mf",,Trigger)</f>
        <v>42348</v>
      </c>
      <c r="AG67" s="90">
        <f>_xll.qlDayCounterYearFraction(DayCounter,SettlementDate,AF67,,,Trigger)</f>
        <v>0.25</v>
      </c>
      <c r="AH67" s="85">
        <f t="shared" ref="AH67:AH130" si="15">$W$13</f>
        <v>4.6361454099052846E-3</v>
      </c>
      <c r="AI67" s="85">
        <f t="shared" ref="AI67:AI126" si="16">$W$10+$W$9*AG67</f>
        <v>5.9479589794547739E-3</v>
      </c>
      <c r="AJ67" s="85">
        <f t="shared" ref="AJ67:AJ126" si="17">($W$5+$W$4*AG67+$W$3*AG67^2)</f>
        <v>5.9553041473530653E-3</v>
      </c>
    </row>
    <row r="68" spans="14:36" x14ac:dyDescent="0.2">
      <c r="N68" s="207"/>
      <c r="AF68" s="89">
        <f>_xll.qlCalendarAdvance(Calendar,AF67,"1d","mf",,Trigger)</f>
        <v>42349</v>
      </c>
      <c r="AG68" s="90">
        <f>_xll.qlDayCounterYearFraction(DayCounter,SettlementDate,AF68,,,Trigger)</f>
        <v>0.25277777777777777</v>
      </c>
      <c r="AH68" s="85">
        <f t="shared" si="15"/>
        <v>4.6361454099052846E-3</v>
      </c>
      <c r="AI68" s="85">
        <f t="shared" si="16"/>
        <v>5.9339288878018388E-3</v>
      </c>
      <c r="AJ68" s="85">
        <f t="shared" si="17"/>
        <v>5.9326486966935609E-3</v>
      </c>
    </row>
    <row r="69" spans="14:36" x14ac:dyDescent="0.2">
      <c r="N69" s="207"/>
      <c r="AF69" s="89">
        <f>_xll.qlCalendarAdvance(Calendar,AF68,"1d","mf",,Trigger)</f>
        <v>42352</v>
      </c>
      <c r="AG69" s="90">
        <f>_xll.qlDayCounterYearFraction(DayCounter,SettlementDate,AF69,,,Trigger)</f>
        <v>0.26111111111111113</v>
      </c>
      <c r="AH69" s="85">
        <f t="shared" si="15"/>
        <v>4.6361454099052846E-3</v>
      </c>
      <c r="AI69" s="85">
        <f t="shared" si="16"/>
        <v>5.8918386128430315E-3</v>
      </c>
      <c r="AJ69" s="85">
        <f t="shared" si="17"/>
        <v>5.8651648884283552E-3</v>
      </c>
    </row>
    <row r="70" spans="14:36" x14ac:dyDescent="0.2">
      <c r="N70" s="207"/>
      <c r="AF70" s="89">
        <f>_xll.qlCalendarAdvance(Calendar,AF69,"1d","mf",,Trigger)</f>
        <v>42353</v>
      </c>
      <c r="AG70" s="90">
        <f>_xll.qlDayCounterYearFraction(DayCounter,SettlementDate,AF70,,,Trigger)</f>
        <v>0.2638888888888889</v>
      </c>
      <c r="AH70" s="85">
        <f t="shared" si="15"/>
        <v>4.6361454099052846E-3</v>
      </c>
      <c r="AI70" s="85">
        <f t="shared" si="16"/>
        <v>5.8778085211900954E-3</v>
      </c>
      <c r="AJ70" s="85">
        <f t="shared" si="17"/>
        <v>5.8428311335777215E-3</v>
      </c>
    </row>
    <row r="71" spans="14:36" x14ac:dyDescent="0.2">
      <c r="N71" s="207"/>
      <c r="AF71" s="89">
        <f>_xll.qlCalendarAdvance(Calendar,AF70,"1d","mf",,Trigger)</f>
        <v>42354</v>
      </c>
      <c r="AG71" s="90">
        <f>_xll.qlDayCounterYearFraction(DayCounter,SettlementDate,AF71,,,Trigger)</f>
        <v>0.26666666666666666</v>
      </c>
      <c r="AH71" s="85">
        <f t="shared" si="15"/>
        <v>4.6361454099052846E-3</v>
      </c>
      <c r="AI71" s="85">
        <f t="shared" si="16"/>
        <v>5.8637784295371594E-3</v>
      </c>
      <c r="AJ71" s="85">
        <f t="shared" si="17"/>
        <v>5.8205778026793062E-3</v>
      </c>
    </row>
    <row r="72" spans="14:36" x14ac:dyDescent="0.2">
      <c r="N72" s="207"/>
      <c r="O72" s="207"/>
      <c r="AF72" s="89">
        <f>_xll.qlCalendarAdvance(Calendar,AF71,"1d","mf",,Trigger)</f>
        <v>42355</v>
      </c>
      <c r="AG72" s="90">
        <f>_xll.qlDayCounterYearFraction(DayCounter,SettlementDate,AF72,,,Trigger)</f>
        <v>0.26944444444444443</v>
      </c>
      <c r="AH72" s="85">
        <f t="shared" si="15"/>
        <v>4.6361454099052846E-3</v>
      </c>
      <c r="AI72" s="85">
        <f t="shared" si="16"/>
        <v>5.8497483378842242E-3</v>
      </c>
      <c r="AJ72" s="85">
        <f t="shared" si="17"/>
        <v>5.7984048957331093E-3</v>
      </c>
    </row>
    <row r="73" spans="14:36" x14ac:dyDescent="0.2">
      <c r="N73" s="207"/>
      <c r="O73" s="207"/>
      <c r="AF73" s="89">
        <f>_xll.qlCalendarAdvance(Calendar,AF72,"1d","mf",,Trigger)</f>
        <v>42356</v>
      </c>
      <c r="AG73" s="90">
        <f>_xll.qlDayCounterYearFraction(DayCounter,SettlementDate,AF73,,,Trigger)</f>
        <v>0.2722222222222222</v>
      </c>
      <c r="AH73" s="85">
        <f t="shared" si="15"/>
        <v>4.6361454099052846E-3</v>
      </c>
      <c r="AI73" s="85">
        <f t="shared" si="16"/>
        <v>5.835718246231289E-3</v>
      </c>
      <c r="AJ73" s="85">
        <f t="shared" si="17"/>
        <v>5.7763124127391281E-3</v>
      </c>
    </row>
    <row r="74" spans="14:36" x14ac:dyDescent="0.2">
      <c r="N74" s="207"/>
      <c r="O74" s="207"/>
      <c r="AF74" s="89">
        <f>_xll.qlCalendarAdvance(Calendar,AF73,"1d","mf",,Trigger)</f>
        <v>42359</v>
      </c>
      <c r="AG74" s="90">
        <f>_xll.qlDayCounterYearFraction(DayCounter,SettlementDate,AF74,,,Trigger)</f>
        <v>0.28055555555555556</v>
      </c>
      <c r="AH74" s="85">
        <f t="shared" si="15"/>
        <v>4.6361454099052846E-3</v>
      </c>
      <c r="AI74" s="85">
        <f t="shared" si="16"/>
        <v>5.7936279712724817E-3</v>
      </c>
      <c r="AJ74" s="85">
        <f t="shared" si="17"/>
        <v>5.7105175074704953E-3</v>
      </c>
    </row>
    <row r="75" spans="14:36" x14ac:dyDescent="0.2">
      <c r="N75" s="207"/>
      <c r="O75" s="207"/>
      <c r="AF75" s="89">
        <f>_xll.qlCalendarAdvance(Calendar,AF74,"1d","mf",,Trigger)</f>
        <v>42360</v>
      </c>
      <c r="AG75" s="90">
        <f>_xll.qlDayCounterYearFraction(DayCounter,SettlementDate,AF75,,,Trigger)</f>
        <v>0.28333333333333333</v>
      </c>
      <c r="AH75" s="85">
        <f t="shared" si="15"/>
        <v>4.6361454099052846E-3</v>
      </c>
      <c r="AI75" s="85">
        <f t="shared" si="16"/>
        <v>5.7795978796195456E-3</v>
      </c>
      <c r="AJ75" s="85">
        <f t="shared" si="17"/>
        <v>5.6887467202853866E-3</v>
      </c>
    </row>
    <row r="76" spans="14:36" x14ac:dyDescent="0.2">
      <c r="N76" s="207"/>
      <c r="O76" s="207"/>
      <c r="AF76" s="89">
        <f>_xll.qlCalendarAdvance(Calendar,AF75,"1d","mf",,Trigger)</f>
        <v>42361</v>
      </c>
      <c r="AG76" s="90">
        <f>_xll.qlDayCounterYearFraction(DayCounter,SettlementDate,AF76,,,Trigger)</f>
        <v>0.28611111111111109</v>
      </c>
      <c r="AH76" s="85">
        <f t="shared" si="15"/>
        <v>4.6361454099052846E-3</v>
      </c>
      <c r="AI76" s="85">
        <f t="shared" si="16"/>
        <v>5.7655677879666096E-3</v>
      </c>
      <c r="AJ76" s="85">
        <f t="shared" si="17"/>
        <v>5.6670563570524963E-3</v>
      </c>
    </row>
    <row r="77" spans="14:36" x14ac:dyDescent="0.2">
      <c r="N77" s="207"/>
      <c r="O77" s="207"/>
      <c r="AF77" s="89">
        <f>_xll.qlCalendarAdvance(Calendar,AF76,"1d","mf",,Trigger)</f>
        <v>42362</v>
      </c>
      <c r="AG77" s="90">
        <f>_xll.qlDayCounterYearFraction(DayCounter,SettlementDate,AF77,,,Trigger)</f>
        <v>0.28888888888888886</v>
      </c>
      <c r="AH77" s="85">
        <f t="shared" si="15"/>
        <v>4.6361454099052846E-3</v>
      </c>
      <c r="AI77" s="85">
        <f t="shared" si="16"/>
        <v>5.7515376963136744E-3</v>
      </c>
      <c r="AJ77" s="85">
        <f t="shared" si="17"/>
        <v>5.6454464177718216E-3</v>
      </c>
    </row>
    <row r="78" spans="14:36" x14ac:dyDescent="0.2">
      <c r="N78" s="207"/>
      <c r="O78" s="207"/>
      <c r="AF78" s="89">
        <f>_xll.qlCalendarAdvance(Calendar,AF77,"1d","mf",,Trigger)</f>
        <v>42367</v>
      </c>
      <c r="AG78" s="90">
        <f>_xll.qlDayCounterYearFraction(DayCounter,SettlementDate,AF78,,,Trigger)</f>
        <v>0.30277777777777776</v>
      </c>
      <c r="AH78" s="85">
        <f t="shared" si="15"/>
        <v>4.6361454099052846E-3</v>
      </c>
      <c r="AI78" s="85">
        <f t="shared" si="16"/>
        <v>5.6813872380489959E-3</v>
      </c>
      <c r="AJ78" s="85">
        <f t="shared" si="17"/>
        <v>5.5386030806517227E-3</v>
      </c>
    </row>
    <row r="79" spans="14:36" x14ac:dyDescent="0.2">
      <c r="N79" s="207"/>
      <c r="O79" s="207"/>
      <c r="AF79" s="89">
        <f>_xll.qlCalendarAdvance(Calendar,AF78,"1d","mf",,Trigger)</f>
        <v>42368</v>
      </c>
      <c r="AG79" s="90">
        <f>_xll.qlDayCounterYearFraction(DayCounter,SettlementDate,AF79,,,Trigger)</f>
        <v>0.30555555555555558</v>
      </c>
      <c r="AH79" s="85">
        <f t="shared" si="15"/>
        <v>4.6361454099052846E-3</v>
      </c>
      <c r="AI79" s="85">
        <f t="shared" si="16"/>
        <v>5.6673571463960598E-3</v>
      </c>
      <c r="AJ79" s="85">
        <f t="shared" si="17"/>
        <v>5.5174756850843555E-3</v>
      </c>
    </row>
    <row r="80" spans="14:36" x14ac:dyDescent="0.2">
      <c r="N80" s="207"/>
      <c r="O80" s="207"/>
      <c r="AF80" s="89">
        <f>_xll.qlCalendarAdvance(Calendar,AF79,"1d","mf",,Trigger)</f>
        <v>42369</v>
      </c>
      <c r="AG80" s="90">
        <f>_xll.qlDayCounterYearFraction(DayCounter,SettlementDate,AF80,,,Trigger)</f>
        <v>0.30833333333333335</v>
      </c>
      <c r="AH80" s="85">
        <f t="shared" si="15"/>
        <v>4.6361454099052846E-3</v>
      </c>
      <c r="AI80" s="85">
        <f t="shared" si="16"/>
        <v>5.6533270547431246E-3</v>
      </c>
      <c r="AJ80" s="85">
        <f t="shared" si="17"/>
        <v>5.4964287134692067E-3</v>
      </c>
    </row>
    <row r="81" spans="14:36" x14ac:dyDescent="0.2">
      <c r="N81" s="207"/>
      <c r="O81" s="207"/>
      <c r="AF81" s="89">
        <f>_xll.qlCalendarAdvance(Calendar,AF80,"1d","mf",,Trigger)</f>
        <v>42373</v>
      </c>
      <c r="AG81" s="90">
        <f>_xll.qlDayCounterYearFraction(DayCounter,SettlementDate,AF81,,,Trigger)</f>
        <v>0.31944444444444442</v>
      </c>
      <c r="AH81" s="85">
        <f t="shared" si="15"/>
        <v>4.6361454099052846E-3</v>
      </c>
      <c r="AI81" s="85">
        <f t="shared" si="16"/>
        <v>5.5972066881313821E-3</v>
      </c>
      <c r="AJ81" s="85">
        <f t="shared" si="17"/>
        <v>5.4130450665307887E-3</v>
      </c>
    </row>
    <row r="82" spans="14:36" x14ac:dyDescent="0.2">
      <c r="N82" s="207"/>
      <c r="O82" s="207"/>
      <c r="AF82" s="89">
        <f>_xll.qlCalendarAdvance(Calendar,AF81,"1d","mf",,Trigger)</f>
        <v>42374</v>
      </c>
      <c r="AG82" s="90">
        <f>_xll.qlDayCounterYearFraction(DayCounter,SettlementDate,AF82,,,Trigger)</f>
        <v>0.32222222222222224</v>
      </c>
      <c r="AH82" s="85">
        <f t="shared" si="15"/>
        <v>4.6361454099052846E-3</v>
      </c>
      <c r="AI82" s="85">
        <f t="shared" si="16"/>
        <v>5.5831765964784461E-3</v>
      </c>
      <c r="AJ82" s="85">
        <f t="shared" si="17"/>
        <v>5.3924002146767281E-3</v>
      </c>
    </row>
    <row r="83" spans="14:36" x14ac:dyDescent="0.2">
      <c r="N83" s="207"/>
      <c r="O83" s="207"/>
      <c r="AF83" s="89">
        <f>_xll.qlCalendarAdvance(Calendar,AF82,"1d","mf",,Trigger)</f>
        <v>42375</v>
      </c>
      <c r="AG83" s="90">
        <f>_xll.qlDayCounterYearFraction(DayCounter,SettlementDate,AF83,,,Trigger)</f>
        <v>0.32500000000000001</v>
      </c>
      <c r="AH83" s="85">
        <f t="shared" si="15"/>
        <v>4.6361454099052846E-3</v>
      </c>
      <c r="AI83" s="85">
        <f t="shared" si="16"/>
        <v>5.56914650482551E-3</v>
      </c>
      <c r="AJ83" s="85">
        <f t="shared" si="17"/>
        <v>5.3718357867748867E-3</v>
      </c>
    </row>
    <row r="84" spans="14:36" x14ac:dyDescent="0.2">
      <c r="N84" s="207"/>
      <c r="O84" s="207"/>
      <c r="AF84" s="89">
        <f>_xll.qlCalendarAdvance(Calendar,AF83,"1d","mf",,Trigger)</f>
        <v>42376</v>
      </c>
      <c r="AG84" s="90">
        <f>_xll.qlDayCounterYearFraction(DayCounter,SettlementDate,AF84,,,Trigger)</f>
        <v>0.32777777777777778</v>
      </c>
      <c r="AH84" s="85">
        <f t="shared" si="15"/>
        <v>4.6361454099052846E-3</v>
      </c>
      <c r="AI84" s="85">
        <f t="shared" si="16"/>
        <v>5.5551164131725748E-3</v>
      </c>
      <c r="AJ84" s="85">
        <f t="shared" si="17"/>
        <v>5.3513517828252611E-3</v>
      </c>
    </row>
    <row r="85" spans="14:36" x14ac:dyDescent="0.2">
      <c r="N85" s="207"/>
      <c r="O85" s="207"/>
      <c r="AF85" s="89">
        <f>_xll.qlCalendarAdvance(Calendar,AF84,"1d","mf",,Trigger)</f>
        <v>42377</v>
      </c>
      <c r="AG85" s="90">
        <f>_xll.qlDayCounterYearFraction(DayCounter,SettlementDate,AF85,,,Trigger)</f>
        <v>0.33055555555555555</v>
      </c>
      <c r="AH85" s="85">
        <f t="shared" si="15"/>
        <v>4.6361454099052846E-3</v>
      </c>
      <c r="AI85" s="85">
        <f t="shared" si="16"/>
        <v>5.5410863215196388E-3</v>
      </c>
      <c r="AJ85" s="85">
        <f t="shared" si="17"/>
        <v>5.3309482028278555E-3</v>
      </c>
    </row>
    <row r="86" spans="14:36" x14ac:dyDescent="0.2">
      <c r="N86" s="207"/>
      <c r="O86" s="207"/>
      <c r="AF86" s="89">
        <f>_xll.qlCalendarAdvance(Calendar,AF85,"1d","mf",,Trigger)</f>
        <v>42380</v>
      </c>
      <c r="AG86" s="90">
        <f>_xll.qlDayCounterYearFraction(DayCounter,SettlementDate,AF86,,,Trigger)</f>
        <v>0.33888888888888891</v>
      </c>
      <c r="AH86" s="85">
        <f t="shared" si="15"/>
        <v>4.6361454099052846E-3</v>
      </c>
      <c r="AI86" s="85">
        <f t="shared" si="16"/>
        <v>5.4989960465608324E-3</v>
      </c>
      <c r="AJ86" s="85">
        <f t="shared" si="17"/>
        <v>5.270220006548941E-3</v>
      </c>
    </row>
    <row r="87" spans="14:36" x14ac:dyDescent="0.2">
      <c r="N87" s="207"/>
      <c r="O87" s="207"/>
      <c r="AF87" s="89">
        <f>_xll.qlCalendarAdvance(Calendar,AF86,"1d","mf",,Trigger)</f>
        <v>42381</v>
      </c>
      <c r="AG87" s="90">
        <f>_xll.qlDayCounterYearFraction(DayCounter,SettlementDate,AF87,,,Trigger)</f>
        <v>0.34166666666666667</v>
      </c>
      <c r="AH87" s="85">
        <f t="shared" si="15"/>
        <v>4.6361454099052846E-3</v>
      </c>
      <c r="AI87" s="85">
        <f t="shared" si="16"/>
        <v>5.4849659549078963E-3</v>
      </c>
      <c r="AJ87" s="85">
        <f t="shared" si="17"/>
        <v>5.2501381223604053E-3</v>
      </c>
    </row>
    <row r="88" spans="14:36" x14ac:dyDescent="0.2">
      <c r="N88" s="207"/>
      <c r="O88" s="207"/>
      <c r="AF88" s="89">
        <f>_xll.qlCalendarAdvance(Calendar,AF87,"1d","mf",,Trigger)</f>
        <v>42382</v>
      </c>
      <c r="AG88" s="90">
        <f>_xll.qlDayCounterYearFraction(DayCounter,SettlementDate,AF88,,,Trigger)</f>
        <v>0.34444444444444444</v>
      </c>
      <c r="AH88" s="85">
        <f t="shared" si="15"/>
        <v>4.6361454099052846E-3</v>
      </c>
      <c r="AI88" s="85">
        <f t="shared" si="16"/>
        <v>5.4709358632549603E-3</v>
      </c>
      <c r="AJ88" s="85">
        <f t="shared" si="17"/>
        <v>5.230136662124088E-3</v>
      </c>
    </row>
    <row r="89" spans="14:36" x14ac:dyDescent="0.2">
      <c r="N89" s="207"/>
      <c r="O89" s="207"/>
      <c r="AF89" s="89">
        <f>_xll.qlCalendarAdvance(Calendar,AF88,"1d","mf",,Trigger)</f>
        <v>42383</v>
      </c>
      <c r="AG89" s="90">
        <f>_xll.qlDayCounterYearFraction(DayCounter,SettlementDate,AF89,,,Trigger)</f>
        <v>0.34722222222222221</v>
      </c>
      <c r="AH89" s="85">
        <f t="shared" si="15"/>
        <v>4.6361454099052846E-3</v>
      </c>
      <c r="AI89" s="85">
        <f t="shared" si="16"/>
        <v>5.4569057716020251E-3</v>
      </c>
      <c r="AJ89" s="85">
        <f t="shared" si="17"/>
        <v>5.2102156258399873E-3</v>
      </c>
    </row>
    <row r="90" spans="14:36" x14ac:dyDescent="0.2">
      <c r="N90" s="207"/>
      <c r="O90" s="207"/>
      <c r="AF90" s="89">
        <f>_xll.qlCalendarAdvance(Calendar,AF89,"1d","mf",,Trigger)</f>
        <v>42384</v>
      </c>
      <c r="AG90" s="90">
        <f>_xll.qlDayCounterYearFraction(DayCounter,SettlementDate,AF90,,,Trigger)</f>
        <v>0.35</v>
      </c>
      <c r="AH90" s="85">
        <f t="shared" si="15"/>
        <v>4.6361454099052846E-3</v>
      </c>
      <c r="AI90" s="85">
        <f t="shared" si="16"/>
        <v>5.442875679949089E-3</v>
      </c>
      <c r="AJ90" s="85">
        <f t="shared" si="17"/>
        <v>5.1903750135081049E-3</v>
      </c>
    </row>
    <row r="91" spans="14:36" x14ac:dyDescent="0.2">
      <c r="N91" s="207"/>
      <c r="O91" s="207"/>
      <c r="AF91" s="89">
        <f>_xll.qlCalendarAdvance(Calendar,AF90,"1d","mf",,Trigger)</f>
        <v>42387</v>
      </c>
      <c r="AG91" s="90">
        <f>_xll.qlDayCounterYearFraction(DayCounter,SettlementDate,AF91,,,Trigger)</f>
        <v>0.35833333333333334</v>
      </c>
      <c r="AH91" s="85">
        <f t="shared" si="15"/>
        <v>4.6361454099052846E-3</v>
      </c>
      <c r="AI91" s="85">
        <f t="shared" si="16"/>
        <v>5.4007854049902826E-3</v>
      </c>
      <c r="AJ91" s="85">
        <f t="shared" si="17"/>
        <v>5.1313357202257643E-3</v>
      </c>
    </row>
    <row r="92" spans="14:36" x14ac:dyDescent="0.2">
      <c r="N92" s="207"/>
      <c r="O92" s="207"/>
      <c r="AF92" s="89">
        <f>_xll.qlCalendarAdvance(Calendar,AF91,"1d","mf",,Trigger)</f>
        <v>42388</v>
      </c>
      <c r="AG92" s="90">
        <f>_xll.qlDayCounterYearFraction(DayCounter,SettlementDate,AF92,,,Trigger)</f>
        <v>0.3611111111111111</v>
      </c>
      <c r="AH92" s="85">
        <f t="shared" si="15"/>
        <v>4.6361454099052846E-3</v>
      </c>
      <c r="AI92" s="85">
        <f t="shared" si="16"/>
        <v>5.3867553133373465E-3</v>
      </c>
      <c r="AJ92" s="85">
        <f t="shared" si="17"/>
        <v>5.1118168037027527E-3</v>
      </c>
    </row>
    <row r="93" spans="14:36" x14ac:dyDescent="0.2">
      <c r="N93" s="207"/>
      <c r="O93" s="207"/>
      <c r="AF93" s="89">
        <f>_xll.qlCalendarAdvance(Calendar,AF92,"1d","mf",,Trigger)</f>
        <v>42389</v>
      </c>
      <c r="AG93" s="90">
        <f>_xll.qlDayCounterYearFraction(DayCounter,SettlementDate,AF93,,,Trigger)</f>
        <v>0.36388888888888887</v>
      </c>
      <c r="AH93" s="85">
        <f t="shared" si="15"/>
        <v>4.6361454099052846E-3</v>
      </c>
      <c r="AI93" s="85">
        <f t="shared" si="16"/>
        <v>5.3727252216844105E-3</v>
      </c>
      <c r="AJ93" s="85">
        <f t="shared" si="17"/>
        <v>5.0923783111319594E-3</v>
      </c>
    </row>
    <row r="94" spans="14:36" x14ac:dyDescent="0.2">
      <c r="N94" s="207"/>
      <c r="O94" s="207"/>
      <c r="AF94" s="89">
        <f>_xll.qlCalendarAdvance(Calendar,AF93,"1d","mf",,Trigger)</f>
        <v>42390</v>
      </c>
      <c r="AG94" s="90">
        <f>_xll.qlDayCounterYearFraction(DayCounter,SettlementDate,AF94,,,Trigger)</f>
        <v>0.36666666666666664</v>
      </c>
      <c r="AH94" s="85">
        <f t="shared" si="15"/>
        <v>4.6361454099052846E-3</v>
      </c>
      <c r="AI94" s="85">
        <f t="shared" si="16"/>
        <v>5.3586951300314753E-3</v>
      </c>
      <c r="AJ94" s="85">
        <f t="shared" si="17"/>
        <v>5.0730202425133836E-3</v>
      </c>
    </row>
    <row r="95" spans="14:36" x14ac:dyDescent="0.2">
      <c r="N95" s="207"/>
      <c r="O95" s="207"/>
      <c r="AF95" s="89">
        <f>_xll.qlCalendarAdvance(Calendar,AF94,"1d","mf",,Trigger)</f>
        <v>42391</v>
      </c>
      <c r="AG95" s="90">
        <f>_xll.qlDayCounterYearFraction(DayCounter,SettlementDate,AF95,,,Trigger)</f>
        <v>0.36944444444444446</v>
      </c>
      <c r="AH95" s="85">
        <f t="shared" si="15"/>
        <v>4.6361454099052846E-3</v>
      </c>
      <c r="AI95" s="85">
        <f t="shared" si="16"/>
        <v>5.3446650383785392E-3</v>
      </c>
      <c r="AJ95" s="85">
        <f t="shared" si="17"/>
        <v>5.0537425978470253E-3</v>
      </c>
    </row>
    <row r="96" spans="14:36" x14ac:dyDescent="0.2">
      <c r="N96" s="207"/>
      <c r="O96" s="207"/>
      <c r="AF96" s="89">
        <f>_xll.qlCalendarAdvance(Calendar,AF95,"1d","mf",,Trigger)</f>
        <v>42394</v>
      </c>
      <c r="AG96" s="90">
        <f>_xll.qlDayCounterYearFraction(DayCounter,SettlementDate,AF96,,,Trigger)</f>
        <v>0.37777777777777777</v>
      </c>
      <c r="AH96" s="85">
        <f t="shared" si="15"/>
        <v>4.6361454099052846E-3</v>
      </c>
      <c r="AI96" s="85">
        <f t="shared" si="16"/>
        <v>5.3025747634197328E-3</v>
      </c>
      <c r="AJ96" s="85">
        <f t="shared" si="17"/>
        <v>4.9963922075612578E-3</v>
      </c>
    </row>
    <row r="97" spans="14:36" x14ac:dyDescent="0.2">
      <c r="N97" s="207"/>
      <c r="O97" s="207"/>
      <c r="AF97" s="89">
        <f>_xll.qlCalendarAdvance(Calendar,AF96,"1d","mf",,Trigger)</f>
        <v>42395</v>
      </c>
      <c r="AG97" s="90">
        <f>_xll.qlDayCounterYearFraction(DayCounter,SettlementDate,AF97,,,Trigger)</f>
        <v>0.38055555555555554</v>
      </c>
      <c r="AH97" s="85">
        <f t="shared" si="15"/>
        <v>4.6361454099052846E-3</v>
      </c>
      <c r="AI97" s="85">
        <f t="shared" si="16"/>
        <v>5.2885446717667968E-3</v>
      </c>
      <c r="AJ97" s="85">
        <f t="shared" si="17"/>
        <v>4.9774362587037711E-3</v>
      </c>
    </row>
    <row r="98" spans="14:36" x14ac:dyDescent="0.2">
      <c r="N98" s="207"/>
      <c r="O98" s="207"/>
      <c r="AF98" s="89">
        <f>_xll.qlCalendarAdvance(Calendar,AF97,"1d","mf",,Trigger)</f>
        <v>42396</v>
      </c>
      <c r="AG98" s="90">
        <f>_xll.qlDayCounterYearFraction(DayCounter,SettlementDate,AF98,,,Trigger)</f>
        <v>0.38333333333333336</v>
      </c>
      <c r="AH98" s="85">
        <f t="shared" si="15"/>
        <v>4.6361454099052846E-3</v>
      </c>
      <c r="AI98" s="85">
        <f t="shared" si="16"/>
        <v>5.2745145801138607E-3</v>
      </c>
      <c r="AJ98" s="85">
        <f t="shared" si="17"/>
        <v>4.9585607337985019E-3</v>
      </c>
    </row>
    <row r="99" spans="14:36" x14ac:dyDescent="0.2">
      <c r="N99" s="207"/>
      <c r="O99" s="207"/>
      <c r="AF99" s="89">
        <f>_xll.qlCalendarAdvance(Calendar,AF98,"1d","mf",,Trigger)</f>
        <v>42397</v>
      </c>
      <c r="AG99" s="90">
        <f>_xll.qlDayCounterYearFraction(DayCounter,SettlementDate,AF99,,,Trigger)</f>
        <v>0.38611111111111113</v>
      </c>
      <c r="AH99" s="85">
        <f t="shared" si="15"/>
        <v>4.6361454099052846E-3</v>
      </c>
      <c r="AI99" s="85">
        <f t="shared" si="16"/>
        <v>5.2604844884609255E-3</v>
      </c>
      <c r="AJ99" s="85">
        <f t="shared" si="17"/>
        <v>4.9397656328454501E-3</v>
      </c>
    </row>
    <row r="100" spans="14:36" x14ac:dyDescent="0.2">
      <c r="N100" s="207"/>
      <c r="O100" s="207"/>
      <c r="AF100" s="89">
        <f>_xll.qlCalendarAdvance(Calendar,AF99,"1d","mf",,Trigger)</f>
        <v>42398</v>
      </c>
      <c r="AG100" s="90">
        <f>_xll.qlDayCounterYearFraction(DayCounter,SettlementDate,AF100,,,Trigger)</f>
        <v>0.3888888888888889</v>
      </c>
      <c r="AH100" s="85">
        <f t="shared" si="15"/>
        <v>4.6361454099052846E-3</v>
      </c>
      <c r="AI100" s="85">
        <f t="shared" si="16"/>
        <v>5.2464543968079895E-3</v>
      </c>
      <c r="AJ100" s="85">
        <f t="shared" si="17"/>
        <v>4.9210509558446167E-3</v>
      </c>
    </row>
    <row r="101" spans="14:36" x14ac:dyDescent="0.2">
      <c r="N101" s="207"/>
      <c r="O101" s="207"/>
      <c r="AF101" s="89">
        <f>_xll.qlCalendarAdvance(Calendar,AF100,"1d","mf",,Trigger)</f>
        <v>42401</v>
      </c>
      <c r="AG101" s="90">
        <f>_xll.qlDayCounterYearFraction(DayCounter,SettlementDate,AF101,,,Trigger)</f>
        <v>0.3972222222222222</v>
      </c>
      <c r="AH101" s="85">
        <f t="shared" si="15"/>
        <v>4.6361454099052846E-3</v>
      </c>
      <c r="AI101" s="85">
        <f t="shared" si="16"/>
        <v>5.204364121849183E-3</v>
      </c>
      <c r="AJ101" s="85">
        <f t="shared" si="17"/>
        <v>4.8653894685554222E-3</v>
      </c>
    </row>
    <row r="102" spans="14:36" x14ac:dyDescent="0.2">
      <c r="N102" s="207"/>
      <c r="O102" s="207"/>
      <c r="AF102" s="89">
        <f>_xll.qlCalendarAdvance(Calendar,AF101,"1d","mf",,Trigger)</f>
        <v>42402</v>
      </c>
      <c r="AG102" s="90">
        <f>_xll.qlDayCounterYearFraction(DayCounter,SettlementDate,AF102,,,Trigger)</f>
        <v>0.4</v>
      </c>
      <c r="AH102" s="85">
        <f t="shared" si="15"/>
        <v>4.6361454099052846E-3</v>
      </c>
      <c r="AI102" s="85">
        <f t="shared" si="16"/>
        <v>5.1903340301962461E-3</v>
      </c>
      <c r="AJ102" s="85">
        <f t="shared" si="17"/>
        <v>4.8469964873634596E-3</v>
      </c>
    </row>
    <row r="103" spans="14:36" x14ac:dyDescent="0.2">
      <c r="N103" s="207"/>
      <c r="O103" s="207"/>
      <c r="AF103" s="89">
        <f>_xll.qlCalendarAdvance(Calendar,AF102,"1d","mf",,Trigger)</f>
        <v>42403</v>
      </c>
      <c r="AG103" s="90">
        <f>_xll.qlDayCounterYearFraction(DayCounter,SettlementDate,AF103,,,Trigger)</f>
        <v>0.40277777777777779</v>
      </c>
      <c r="AH103" s="85">
        <f t="shared" si="15"/>
        <v>4.6361454099052846E-3</v>
      </c>
      <c r="AI103" s="85">
        <f t="shared" si="16"/>
        <v>5.1763039385433109E-3</v>
      </c>
      <c r="AJ103" s="85">
        <f t="shared" si="17"/>
        <v>4.8286839301237153E-3</v>
      </c>
    </row>
    <row r="104" spans="14:36" x14ac:dyDescent="0.2">
      <c r="N104" s="207"/>
      <c r="O104" s="207"/>
      <c r="AF104" s="89">
        <f>_xll.qlCalendarAdvance(Calendar,AF103,"1d","mf",,Trigger)</f>
        <v>42404</v>
      </c>
      <c r="AG104" s="90">
        <f>_xll.qlDayCounterYearFraction(DayCounter,SettlementDate,AF104,,,Trigger)</f>
        <v>0.40555555555555556</v>
      </c>
      <c r="AH104" s="85">
        <f t="shared" si="15"/>
        <v>4.6361454099052846E-3</v>
      </c>
      <c r="AI104" s="85">
        <f t="shared" si="16"/>
        <v>5.1622738468903757E-3</v>
      </c>
      <c r="AJ104" s="85">
        <f t="shared" si="17"/>
        <v>4.8104517968361876E-3</v>
      </c>
    </row>
    <row r="105" spans="14:36" x14ac:dyDescent="0.2">
      <c r="N105" s="207"/>
      <c r="O105" s="207"/>
      <c r="AF105" s="89">
        <f>_xll.qlCalendarAdvance(Calendar,AF104,"1d","mf",,Trigger)</f>
        <v>42405</v>
      </c>
      <c r="AG105" s="90">
        <f>_xll.qlDayCounterYearFraction(DayCounter,SettlementDate,AF105,,,Trigger)</f>
        <v>0.40833333333333333</v>
      </c>
      <c r="AH105" s="85">
        <f t="shared" si="15"/>
        <v>4.6361454099052846E-3</v>
      </c>
      <c r="AI105" s="85">
        <f t="shared" si="16"/>
        <v>5.1482437552374397E-3</v>
      </c>
      <c r="AJ105" s="85">
        <f t="shared" si="17"/>
        <v>4.7923000875008783E-3</v>
      </c>
    </row>
    <row r="106" spans="14:36" x14ac:dyDescent="0.2">
      <c r="N106" s="207"/>
      <c r="O106" s="207"/>
      <c r="AF106" s="89">
        <f>_xll.qlCalendarAdvance(Calendar,AF105,"1d","mf",,Trigger)</f>
        <v>42408</v>
      </c>
      <c r="AG106" s="90">
        <f>_xll.qlDayCounterYearFraction(DayCounter,SettlementDate,AF106,,,Trigger)</f>
        <v>0.41666666666666669</v>
      </c>
      <c r="AH106" s="85">
        <f t="shared" si="15"/>
        <v>4.6361454099052846E-3</v>
      </c>
      <c r="AI106" s="85">
        <f t="shared" si="16"/>
        <v>5.1061534802786324E-3</v>
      </c>
      <c r="AJ106" s="85">
        <f t="shared" si="17"/>
        <v>4.7383275032082577E-3</v>
      </c>
    </row>
    <row r="107" spans="14:36" x14ac:dyDescent="0.2">
      <c r="N107" s="207"/>
      <c r="O107" s="207"/>
      <c r="AF107" s="89">
        <f>_xll.qlCalendarAdvance(Calendar,AF106,"1d","mf",,Trigger)</f>
        <v>42409</v>
      </c>
      <c r="AG107" s="90">
        <f>_xll.qlDayCounterYearFraction(DayCounter,SettlementDate,AF107,,,Trigger)</f>
        <v>0.41944444444444445</v>
      </c>
      <c r="AH107" s="85">
        <f t="shared" si="15"/>
        <v>4.6361454099052846E-3</v>
      </c>
      <c r="AI107" s="85">
        <f t="shared" si="16"/>
        <v>5.0921233886256963E-3</v>
      </c>
      <c r="AJ107" s="85">
        <f t="shared" si="17"/>
        <v>4.7204974896818191E-3</v>
      </c>
    </row>
    <row r="108" spans="14:36" x14ac:dyDescent="0.2">
      <c r="N108" s="207"/>
      <c r="O108" s="207"/>
      <c r="AF108" s="89">
        <f>_xll.qlCalendarAdvance(Calendar,AF107,"1d","mf",,Trigger)</f>
        <v>42410</v>
      </c>
      <c r="AG108" s="90">
        <f>_xll.qlDayCounterYearFraction(DayCounter,SettlementDate,AF108,,,Trigger)</f>
        <v>0.42222222222222222</v>
      </c>
      <c r="AH108" s="85">
        <f t="shared" si="15"/>
        <v>4.6361454099052846E-3</v>
      </c>
      <c r="AI108" s="85">
        <f t="shared" si="16"/>
        <v>5.0780932969727612E-3</v>
      </c>
      <c r="AJ108" s="85">
        <f t="shared" si="17"/>
        <v>4.7027479001075989E-3</v>
      </c>
    </row>
    <row r="109" spans="14:36" x14ac:dyDescent="0.2">
      <c r="N109" s="207"/>
      <c r="O109" s="207"/>
      <c r="AF109" s="89">
        <f>_xll.qlCalendarAdvance(Calendar,AF108,"1d","mf",,Trigger)</f>
        <v>42411</v>
      </c>
      <c r="AG109" s="90">
        <f>_xll.qlDayCounterYearFraction(DayCounter,SettlementDate,AF109,,,Trigger)</f>
        <v>0.42499999999999999</v>
      </c>
      <c r="AH109" s="85">
        <f t="shared" si="15"/>
        <v>4.6361454099052846E-3</v>
      </c>
      <c r="AI109" s="85">
        <f t="shared" si="16"/>
        <v>5.064063205319826E-3</v>
      </c>
      <c r="AJ109" s="85">
        <f t="shared" si="17"/>
        <v>4.685078734485597E-3</v>
      </c>
    </row>
    <row r="110" spans="14:36" x14ac:dyDescent="0.2">
      <c r="N110" s="207"/>
      <c r="O110" s="207"/>
      <c r="AF110" s="89">
        <f>_xll.qlCalendarAdvance(Calendar,AF109,"1d","mf",,Trigger)</f>
        <v>42412</v>
      </c>
      <c r="AG110" s="90">
        <f>_xll.qlDayCounterYearFraction(DayCounter,SettlementDate,AF110,,,Trigger)</f>
        <v>0.42777777777777776</v>
      </c>
      <c r="AH110" s="85">
        <f t="shared" si="15"/>
        <v>4.6361454099052846E-3</v>
      </c>
      <c r="AI110" s="85">
        <f t="shared" si="16"/>
        <v>5.0500331136668899E-3</v>
      </c>
      <c r="AJ110" s="85">
        <f t="shared" si="17"/>
        <v>4.6674899928158117E-3</v>
      </c>
    </row>
    <row r="111" spans="14:36" x14ac:dyDescent="0.2">
      <c r="N111" s="207"/>
      <c r="O111" s="207"/>
      <c r="AF111" s="89">
        <f>_xll.qlCalendarAdvance(Calendar,AF110,"1d","mf",,Trigger)</f>
        <v>42415</v>
      </c>
      <c r="AG111" s="90">
        <f>_xll.qlDayCounterYearFraction(DayCounter,SettlementDate,AF111,,,Trigger)</f>
        <v>0.43611111111111112</v>
      </c>
      <c r="AH111" s="85">
        <f t="shared" si="15"/>
        <v>4.6361454099052846E-3</v>
      </c>
      <c r="AI111" s="85">
        <f t="shared" si="16"/>
        <v>5.0079428387080835E-3</v>
      </c>
      <c r="AJ111" s="85">
        <f t="shared" si="17"/>
        <v>4.6152063115197633E-3</v>
      </c>
    </row>
    <row r="112" spans="14:36" x14ac:dyDescent="0.2">
      <c r="N112" s="207"/>
      <c r="O112" s="207"/>
      <c r="AF112" s="89">
        <f>_xll.qlCalendarAdvance(Calendar,AF111,"1d","mf",,Trigger)</f>
        <v>42416</v>
      </c>
      <c r="AG112" s="90">
        <f>_xll.qlDayCounterYearFraction(DayCounter,SettlementDate,AF112,,,Trigger)</f>
        <v>0.43888888888888888</v>
      </c>
      <c r="AH112" s="85">
        <f t="shared" si="15"/>
        <v>4.6361454099052846E-3</v>
      </c>
      <c r="AI112" s="85">
        <f t="shared" si="16"/>
        <v>4.9939127470551466E-3</v>
      </c>
      <c r="AJ112" s="85">
        <f t="shared" si="17"/>
        <v>4.5979392656588496E-3</v>
      </c>
    </row>
    <row r="113" spans="14:36" x14ac:dyDescent="0.2">
      <c r="N113" s="207"/>
      <c r="O113" s="207"/>
      <c r="AF113" s="89">
        <f>_xll.qlCalendarAdvance(Calendar,AF112,"1d","mf",,Trigger)</f>
        <v>42417</v>
      </c>
      <c r="AG113" s="90">
        <f>_xll.qlDayCounterYearFraction(DayCounter,SettlementDate,AF113,,,Trigger)</f>
        <v>0.44166666666666665</v>
      </c>
      <c r="AH113" s="85">
        <f t="shared" si="15"/>
        <v>4.6361454099052846E-3</v>
      </c>
      <c r="AI113" s="85">
        <f t="shared" si="16"/>
        <v>4.9798826554022114E-3</v>
      </c>
      <c r="AJ113" s="85">
        <f t="shared" si="17"/>
        <v>4.5807526437501534E-3</v>
      </c>
    </row>
    <row r="114" spans="14:36" x14ac:dyDescent="0.2">
      <c r="N114" s="207"/>
      <c r="O114" s="207"/>
      <c r="AF114" s="89">
        <f>_xll.qlCalendarAdvance(Calendar,AF113,"1d","mf",,Trigger)</f>
        <v>42418</v>
      </c>
      <c r="AG114" s="90">
        <f>_xll.qlDayCounterYearFraction(DayCounter,SettlementDate,AF114,,,Trigger)</f>
        <v>0.44444444444444442</v>
      </c>
      <c r="AH114" s="85">
        <f t="shared" si="15"/>
        <v>4.6361454099052846E-3</v>
      </c>
      <c r="AI114" s="85">
        <f t="shared" si="16"/>
        <v>4.9658525637492762E-3</v>
      </c>
      <c r="AJ114" s="85">
        <f t="shared" si="17"/>
        <v>4.5636464457936756E-3</v>
      </c>
    </row>
    <row r="115" spans="14:36" x14ac:dyDescent="0.2">
      <c r="N115" s="207"/>
      <c r="O115" s="207"/>
      <c r="AF115" s="89">
        <f>_xll.qlCalendarAdvance(Calendar,AF114,"1d","mf",,Trigger)</f>
        <v>42419</v>
      </c>
      <c r="AG115" s="90">
        <f>_xll.qlDayCounterYearFraction(DayCounter,SettlementDate,AF115,,,Trigger)</f>
        <v>0.44722222222222224</v>
      </c>
      <c r="AH115" s="85">
        <f t="shared" si="15"/>
        <v>4.6361454099052846E-3</v>
      </c>
      <c r="AI115" s="85">
        <f t="shared" si="16"/>
        <v>4.9518224720963401E-3</v>
      </c>
      <c r="AJ115" s="85">
        <f t="shared" si="17"/>
        <v>4.5466206717894144E-3</v>
      </c>
    </row>
    <row r="116" spans="14:36" x14ac:dyDescent="0.2">
      <c r="N116" s="207"/>
      <c r="O116" s="207"/>
      <c r="AF116" s="89">
        <f>_xll.qlCalendarAdvance(Calendar,AF115,"1d","mf",,Trigger)</f>
        <v>42422</v>
      </c>
      <c r="AG116" s="90">
        <f>_xll.qlDayCounterYearFraction(DayCounter,SettlementDate,AF116,,,Trigger)</f>
        <v>0.45555555555555555</v>
      </c>
      <c r="AH116" s="85">
        <f t="shared" si="15"/>
        <v>4.6361454099052846E-3</v>
      </c>
      <c r="AI116" s="85">
        <f t="shared" si="16"/>
        <v>4.9097321971375337E-3</v>
      </c>
      <c r="AJ116" s="85">
        <f t="shared" si="17"/>
        <v>4.4960258934899399E-3</v>
      </c>
    </row>
    <row r="117" spans="14:36" x14ac:dyDescent="0.2">
      <c r="N117" s="207"/>
      <c r="O117" s="207"/>
      <c r="AF117" s="89">
        <f>_xll.qlCalendarAdvance(Calendar,AF116,"1d","mf",,Trigger)</f>
        <v>42423</v>
      </c>
      <c r="AG117" s="90">
        <f>_xll.qlDayCounterYearFraction(DayCounter,SettlementDate,AF117,,,Trigger)</f>
        <v>0.45833333333333331</v>
      </c>
      <c r="AH117" s="85">
        <f t="shared" si="15"/>
        <v>4.6361454099052846E-3</v>
      </c>
      <c r="AI117" s="85">
        <f t="shared" si="16"/>
        <v>4.8957021054845977E-3</v>
      </c>
      <c r="AJ117" s="85">
        <f t="shared" si="17"/>
        <v>4.4793218152945503E-3</v>
      </c>
    </row>
    <row r="118" spans="14:36" x14ac:dyDescent="0.2">
      <c r="N118" s="207"/>
      <c r="O118" s="207"/>
      <c r="AF118" s="89">
        <f>_xll.qlCalendarAdvance(Calendar,AF117,"1d","mf",,Trigger)</f>
        <v>42424</v>
      </c>
      <c r="AG118" s="90">
        <f>_xll.qlDayCounterYearFraction(DayCounter,SettlementDate,AF118,,,Trigger)</f>
        <v>0.46111111111111114</v>
      </c>
      <c r="AH118" s="85">
        <f t="shared" si="15"/>
        <v>4.6361454099052846E-3</v>
      </c>
      <c r="AI118" s="85">
        <f t="shared" si="16"/>
        <v>4.8816720138316616E-3</v>
      </c>
      <c r="AJ118" s="85">
        <f t="shared" si="17"/>
        <v>4.4626981610513781E-3</v>
      </c>
    </row>
    <row r="119" spans="14:36" x14ac:dyDescent="0.2">
      <c r="N119" s="208"/>
      <c r="O119" s="207"/>
      <c r="AF119" s="89">
        <f>_xll.qlCalendarAdvance(Calendar,AF118,"1d","mf",,Trigger)</f>
        <v>42425</v>
      </c>
      <c r="AG119" s="90">
        <f>_xll.qlDayCounterYearFraction(DayCounter,SettlementDate,AF119,,,Trigger)</f>
        <v>0.46388888888888891</v>
      </c>
      <c r="AH119" s="85">
        <f t="shared" si="15"/>
        <v>4.6361454099052846E-3</v>
      </c>
      <c r="AI119" s="85">
        <f t="shared" si="16"/>
        <v>4.8676419221787264E-3</v>
      </c>
      <c r="AJ119" s="85">
        <f t="shared" si="17"/>
        <v>4.4461549307604244E-3</v>
      </c>
    </row>
    <row r="120" spans="14:36" x14ac:dyDescent="0.2">
      <c r="N120" s="208"/>
      <c r="O120" s="207"/>
      <c r="AF120" s="89">
        <f>_xll.qlCalendarAdvance(Calendar,AF119,"1d","mf",,Trigger)</f>
        <v>42426</v>
      </c>
      <c r="AG120" s="90">
        <f>_xll.qlDayCounterYearFraction(DayCounter,SettlementDate,AF120,,,Trigger)</f>
        <v>0.46666666666666667</v>
      </c>
      <c r="AH120" s="85">
        <f t="shared" si="15"/>
        <v>4.6361454099052846E-3</v>
      </c>
      <c r="AI120" s="85">
        <f t="shared" si="16"/>
        <v>4.8536118305257904E-3</v>
      </c>
      <c r="AJ120" s="85">
        <f t="shared" si="17"/>
        <v>4.4296921244216889E-3</v>
      </c>
    </row>
    <row r="121" spans="14:36" x14ac:dyDescent="0.2">
      <c r="N121" s="208"/>
      <c r="O121" s="207"/>
      <c r="AF121" s="89">
        <f>_xll.qlCalendarAdvance(Calendar,AF120,"1d","mf",,Trigger)</f>
        <v>42429</v>
      </c>
      <c r="AG121" s="90">
        <f>_xll.qlDayCounterYearFraction(DayCounter,SettlementDate,AF121,,,Trigger)</f>
        <v>0.47499999999999998</v>
      </c>
      <c r="AH121" s="85">
        <f t="shared" si="15"/>
        <v>4.6361454099052846E-3</v>
      </c>
      <c r="AI121" s="85">
        <f t="shared" si="16"/>
        <v>4.8115215555669839E-3</v>
      </c>
      <c r="AJ121" s="85">
        <f t="shared" si="17"/>
        <v>4.3807862491187866E-3</v>
      </c>
    </row>
    <row r="122" spans="14:36" x14ac:dyDescent="0.2">
      <c r="N122" s="208"/>
      <c r="O122" s="207"/>
      <c r="AF122" s="89">
        <f>_xll.qlCalendarAdvance(Calendar,AF121,"1d","mf",,Trigger)</f>
        <v>42430</v>
      </c>
      <c r="AG122" s="90">
        <f>_xll.qlDayCounterYearFraction(DayCounter,SettlementDate,AF122,,,Trigger)</f>
        <v>0.4777777777777778</v>
      </c>
      <c r="AH122" s="85">
        <f t="shared" si="15"/>
        <v>4.6361454099052846E-3</v>
      </c>
      <c r="AI122" s="85">
        <f t="shared" si="16"/>
        <v>4.797491463914047E-3</v>
      </c>
      <c r="AJ122" s="85">
        <f t="shared" si="17"/>
        <v>4.3646451385889219E-3</v>
      </c>
    </row>
    <row r="123" spans="14:36" x14ac:dyDescent="0.2">
      <c r="N123" s="208"/>
      <c r="O123" s="207"/>
      <c r="AF123" s="89">
        <f>_xll.qlCalendarAdvance(Calendar,AF122,"1d","mf",,Trigger)</f>
        <v>42431</v>
      </c>
      <c r="AG123" s="90">
        <f>_xll.qlDayCounterYearFraction(DayCounter,SettlementDate,AF123,,,Trigger)</f>
        <v>0.48055555555555557</v>
      </c>
      <c r="AH123" s="85">
        <f t="shared" si="15"/>
        <v>4.6361454099052846E-3</v>
      </c>
      <c r="AI123" s="85">
        <f t="shared" si="16"/>
        <v>4.7834613722611118E-3</v>
      </c>
      <c r="AJ123" s="85">
        <f t="shared" si="17"/>
        <v>4.3485844520112747E-3</v>
      </c>
    </row>
    <row r="124" spans="14:36" x14ac:dyDescent="0.2">
      <c r="N124" s="208"/>
      <c r="O124" s="207"/>
      <c r="AF124" s="89">
        <f>_xll.qlCalendarAdvance(Calendar,AF123,"1d","mf",,Trigger)</f>
        <v>42432</v>
      </c>
      <c r="AG124" s="90">
        <f>_xll.qlDayCounterYearFraction(DayCounter,SettlementDate,AF124,,,Trigger)</f>
        <v>0.48333333333333334</v>
      </c>
      <c r="AH124" s="85">
        <f t="shared" si="15"/>
        <v>4.6361454099052846E-3</v>
      </c>
      <c r="AI124" s="85">
        <f t="shared" si="16"/>
        <v>4.7694312806081766E-3</v>
      </c>
      <c r="AJ124" s="85">
        <f t="shared" si="17"/>
        <v>4.332604189385845E-3</v>
      </c>
    </row>
    <row r="125" spans="14:36" x14ac:dyDescent="0.2">
      <c r="N125" s="208"/>
      <c r="O125" s="208"/>
      <c r="AF125" s="89">
        <f>_xll.qlCalendarAdvance(Calendar,AF124,"1d","mf",,Trigger)</f>
        <v>42433</v>
      </c>
      <c r="AG125" s="90">
        <f>_xll.qlDayCounterYearFraction(DayCounter,SettlementDate,AF125,,,Trigger)</f>
        <v>0.4861111111111111</v>
      </c>
      <c r="AH125" s="85">
        <f t="shared" si="15"/>
        <v>4.6361454099052846E-3</v>
      </c>
      <c r="AI125" s="85">
        <f t="shared" si="16"/>
        <v>4.7554011889552406E-3</v>
      </c>
      <c r="AJ125" s="85">
        <f t="shared" si="17"/>
        <v>4.3167043507126327E-3</v>
      </c>
    </row>
    <row r="126" spans="14:36" x14ac:dyDescent="0.2">
      <c r="N126" s="208"/>
      <c r="O126" s="208"/>
      <c r="AF126" s="89">
        <f>_xll.qlCalendarAdvance(Calendar,AF125,"1d","mf",,Trigger)</f>
        <v>42436</v>
      </c>
      <c r="AG126" s="90">
        <f>_xll.qlDayCounterYearFraction(DayCounter,SettlementDate,AF126,,,Trigger)</f>
        <v>0.49444444444444446</v>
      </c>
      <c r="AH126" s="85">
        <f t="shared" si="15"/>
        <v>4.6361454099052846E-3</v>
      </c>
      <c r="AI126" s="85">
        <f t="shared" si="16"/>
        <v>4.7133109139964333E-3</v>
      </c>
      <c r="AJ126" s="85">
        <f t="shared" si="17"/>
        <v>4.2694873784063043E-3</v>
      </c>
    </row>
    <row r="127" spans="14:36" x14ac:dyDescent="0.2">
      <c r="N127" s="208"/>
      <c r="O127" s="208"/>
      <c r="AF127" s="89">
        <f>_xll.qlCalendarAdvance(Calendar,AF126,"1d","mf",,Trigger)</f>
        <v>42437</v>
      </c>
      <c r="AG127" s="90">
        <f>_xll.qlDayCounterYearFraction(DayCounter,SettlementDate,AF127,,,Trigger)</f>
        <v>0.49722222222222223</v>
      </c>
      <c r="AH127" s="85">
        <f t="shared" si="15"/>
        <v>4.6361454099052846E-3</v>
      </c>
      <c r="AI127" s="85">
        <f t="shared" ref="AI127:AI140" si="18">$W$10+$W$9*AG127</f>
        <v>4.6992808223434972E-3</v>
      </c>
      <c r="AJ127" s="85">
        <f t="shared" ref="AJ127:AJ140" si="19">($W$5+$W$4*AG127+$W$3*AG127^2)</f>
        <v>4.2539092355419637E-3</v>
      </c>
    </row>
    <row r="128" spans="14:36" x14ac:dyDescent="0.2">
      <c r="N128" s="208"/>
      <c r="O128" s="208"/>
      <c r="AF128" s="89">
        <f>_xll.qlCalendarAdvance(Calendar,AF127,"1d","mf",,Trigger)</f>
        <v>42438</v>
      </c>
      <c r="AG128" s="90">
        <f>_xll.qlDayCounterYearFraction(DayCounter,SettlementDate,AF128,,,Trigger)</f>
        <v>0.5</v>
      </c>
      <c r="AH128" s="85">
        <f t="shared" si="15"/>
        <v>4.6361454099052846E-3</v>
      </c>
      <c r="AI128" s="85">
        <f t="shared" si="18"/>
        <v>4.6852507306905621E-3</v>
      </c>
      <c r="AJ128" s="85">
        <f t="shared" si="19"/>
        <v>4.2384115166298406E-3</v>
      </c>
    </row>
    <row r="129" spans="14:36" x14ac:dyDescent="0.2">
      <c r="N129" s="208"/>
      <c r="O129" s="208"/>
      <c r="AF129" s="89">
        <f>_xll.qlCalendarAdvance(Calendar,AF128,"1d","mf",,Trigger)</f>
        <v>42439</v>
      </c>
      <c r="AG129" s="90">
        <f>_xll.qlDayCounterYearFraction(DayCounter,SettlementDate,AF129,,,Trigger)</f>
        <v>0.50277777777777777</v>
      </c>
      <c r="AH129" s="85">
        <f t="shared" si="15"/>
        <v>4.6361454099052846E-3</v>
      </c>
      <c r="AI129" s="85">
        <f t="shared" si="18"/>
        <v>4.6712206390376269E-3</v>
      </c>
      <c r="AJ129" s="85">
        <f t="shared" si="19"/>
        <v>4.2229942216699349E-3</v>
      </c>
    </row>
    <row r="130" spans="14:36" x14ac:dyDescent="0.2">
      <c r="N130" s="208"/>
      <c r="O130" s="208"/>
      <c r="AF130" s="89">
        <f>_xll.qlCalendarAdvance(Calendar,AF129,"1d","mf",,Trigger)</f>
        <v>42440</v>
      </c>
      <c r="AG130" s="90">
        <f>_xll.qlDayCounterYearFraction(DayCounter,SettlementDate,AF130,,,Trigger)</f>
        <v>0.50555555555555554</v>
      </c>
      <c r="AH130" s="85">
        <f t="shared" si="15"/>
        <v>4.6361454099052846E-3</v>
      </c>
      <c r="AI130" s="85">
        <f t="shared" si="18"/>
        <v>4.6571905473846908E-3</v>
      </c>
      <c r="AJ130" s="85">
        <f t="shared" si="19"/>
        <v>4.2076573506622476E-3</v>
      </c>
    </row>
    <row r="131" spans="14:36" x14ac:dyDescent="0.2">
      <c r="N131" s="208"/>
      <c r="O131" s="208"/>
      <c r="AF131" s="89">
        <f>_xll.qlCalendarAdvance(Calendar,AF130,"1d","mf",,Trigger)</f>
        <v>42443</v>
      </c>
      <c r="AG131" s="90">
        <f>_xll.qlDayCounterYearFraction(DayCounter,SettlementDate,AF131,,,Trigger)</f>
        <v>0.51388888888888884</v>
      </c>
      <c r="AH131" s="85">
        <f t="shared" ref="AH131:AH194" si="20">$W$13</f>
        <v>4.6361454099052846E-3</v>
      </c>
      <c r="AI131" s="85">
        <f t="shared" si="18"/>
        <v>4.6151002724258844E-3</v>
      </c>
      <c r="AJ131" s="85">
        <f t="shared" si="19"/>
        <v>4.162129281352493E-3</v>
      </c>
    </row>
    <row r="132" spans="14:36" x14ac:dyDescent="0.2">
      <c r="N132" s="208"/>
      <c r="O132" s="208"/>
      <c r="AF132" s="89">
        <f>_xll.qlCalendarAdvance(Calendar,AF131,"1d","mf",,Trigger)</f>
        <v>42444</v>
      </c>
      <c r="AG132" s="90">
        <f>_xll.qlDayCounterYearFraction(DayCounter,SettlementDate,AF132,,,Trigger)</f>
        <v>0.51666666666666672</v>
      </c>
      <c r="AH132" s="85">
        <f t="shared" si="20"/>
        <v>4.6361454099052846E-3</v>
      </c>
      <c r="AI132" s="85">
        <f t="shared" si="18"/>
        <v>4.6010701807729475E-3</v>
      </c>
      <c r="AJ132" s="85">
        <f t="shared" si="19"/>
        <v>4.1471141061536756E-3</v>
      </c>
    </row>
    <row r="133" spans="14:36" x14ac:dyDescent="0.2">
      <c r="N133" s="208"/>
      <c r="O133" s="208"/>
      <c r="AF133" s="89">
        <f>_xll.qlCalendarAdvance(Calendar,AF132,"1d","mf",,Trigger)</f>
        <v>42445</v>
      </c>
      <c r="AG133" s="90">
        <f>_xll.qlDayCounterYearFraction(DayCounter,SettlementDate,AF133,,,Trigger)</f>
        <v>0.51944444444444449</v>
      </c>
      <c r="AH133" s="85">
        <f t="shared" si="20"/>
        <v>4.6361454099052846E-3</v>
      </c>
      <c r="AI133" s="85">
        <f t="shared" si="18"/>
        <v>4.5870400891200123E-3</v>
      </c>
      <c r="AJ133" s="85">
        <f t="shared" si="19"/>
        <v>4.1321793549070774E-3</v>
      </c>
    </row>
    <row r="134" spans="14:36" x14ac:dyDescent="0.2">
      <c r="N134" s="208"/>
      <c r="O134" s="208"/>
      <c r="AF134" s="89">
        <f>_xll.qlCalendarAdvance(Calendar,AF133,"1d","mf",,Trigger)</f>
        <v>42446</v>
      </c>
      <c r="AG134" s="90">
        <f>_xll.qlDayCounterYearFraction(DayCounter,SettlementDate,AF134,,,Trigger)</f>
        <v>0.52222222222222225</v>
      </c>
      <c r="AH134" s="85">
        <f t="shared" si="20"/>
        <v>4.6361454099052846E-3</v>
      </c>
      <c r="AI134" s="85">
        <f t="shared" si="18"/>
        <v>4.5730099974670762E-3</v>
      </c>
      <c r="AJ134" s="85">
        <f t="shared" si="19"/>
        <v>4.1173250276126967E-3</v>
      </c>
    </row>
    <row r="135" spans="14:36" x14ac:dyDescent="0.2">
      <c r="O135" s="208"/>
      <c r="AF135" s="89">
        <f>_xll.qlCalendarAdvance(Calendar,AF134,"1d","mf",,Trigger)</f>
        <v>42447</v>
      </c>
      <c r="AG135" s="90">
        <f>_xll.qlDayCounterYearFraction(DayCounter,SettlementDate,AF135,,,Trigger)</f>
        <v>0.52500000000000002</v>
      </c>
      <c r="AH135" s="85">
        <f t="shared" si="20"/>
        <v>4.6361454099052846E-3</v>
      </c>
      <c r="AI135" s="85">
        <f t="shared" si="18"/>
        <v>4.5589799058141402E-3</v>
      </c>
      <c r="AJ135" s="85">
        <f t="shared" si="19"/>
        <v>4.1025511242705334E-3</v>
      </c>
    </row>
    <row r="136" spans="14:36" x14ac:dyDescent="0.2">
      <c r="O136" s="208"/>
      <c r="AF136" s="89">
        <f>_xll.qlCalendarAdvance(Calendar,AF135,"1d","mf",,Trigger)</f>
        <v>42450</v>
      </c>
      <c r="AG136" s="90">
        <f>_xll.qlDayCounterYearFraction(DayCounter,SettlementDate,AF136,,,Trigger)</f>
        <v>0.53333333333333333</v>
      </c>
      <c r="AH136" s="85">
        <f t="shared" si="20"/>
        <v>4.6361454099052846E-3</v>
      </c>
      <c r="AI136" s="85">
        <f t="shared" si="18"/>
        <v>4.5168896308553337E-3</v>
      </c>
      <c r="AJ136" s="85">
        <f t="shared" si="19"/>
        <v>4.058711957957351E-3</v>
      </c>
    </row>
    <row r="137" spans="14:36" x14ac:dyDescent="0.2">
      <c r="O137" s="208"/>
      <c r="AF137" s="89">
        <f>_xll.qlCalendarAdvance(Calendar,AF136,"1d","mf",,Trigger)</f>
        <v>42451</v>
      </c>
      <c r="AG137" s="90">
        <f>_xll.qlDayCounterYearFraction(DayCounter,SettlementDate,AF137,,,Trigger)</f>
        <v>0.53611111111111109</v>
      </c>
      <c r="AH137" s="85">
        <f t="shared" si="20"/>
        <v>4.6361454099052846E-3</v>
      </c>
      <c r="AI137" s="85">
        <f t="shared" si="18"/>
        <v>4.5028595392023977E-3</v>
      </c>
      <c r="AJ137" s="85">
        <f t="shared" si="19"/>
        <v>4.0442597504240594E-3</v>
      </c>
    </row>
    <row r="138" spans="14:36" x14ac:dyDescent="0.2">
      <c r="O138" s="208"/>
      <c r="AF138" s="89">
        <f>_xll.qlCalendarAdvance(Calendar,AF137,"1d","mf",,Trigger)</f>
        <v>42452</v>
      </c>
      <c r="AG138" s="90">
        <f>_xll.qlDayCounterYearFraction(DayCounter,SettlementDate,AF138,,,Trigger)</f>
        <v>0.53888888888888886</v>
      </c>
      <c r="AH138" s="85">
        <f t="shared" si="20"/>
        <v>4.6361454099052846E-3</v>
      </c>
      <c r="AI138" s="85">
        <f t="shared" si="18"/>
        <v>4.4888294475494625E-3</v>
      </c>
      <c r="AJ138" s="85">
        <f t="shared" si="19"/>
        <v>4.0298879668429852E-3</v>
      </c>
    </row>
    <row r="139" spans="14:36" x14ac:dyDescent="0.2">
      <c r="O139" s="208"/>
      <c r="AF139" s="89">
        <f>_xll.qlCalendarAdvance(Calendar,AF138,"1d","mf",,Trigger)</f>
        <v>42453</v>
      </c>
      <c r="AG139" s="90">
        <f>_xll.qlDayCounterYearFraction(DayCounter,SettlementDate,AF139,,,Trigger)</f>
        <v>0.54166666666666663</v>
      </c>
      <c r="AH139" s="85">
        <f t="shared" si="20"/>
        <v>4.6361454099052846E-3</v>
      </c>
      <c r="AI139" s="85">
        <f t="shared" si="18"/>
        <v>4.4747993558965273E-3</v>
      </c>
      <c r="AJ139" s="85">
        <f t="shared" si="19"/>
        <v>4.0155966072141294E-3</v>
      </c>
    </row>
    <row r="140" spans="14:36" x14ac:dyDescent="0.2">
      <c r="O140" s="208"/>
      <c r="AF140" s="89">
        <f>_xll.qlCalendarAdvance(Calendar,AF139,"1d","mf",,Trigger)</f>
        <v>42458</v>
      </c>
      <c r="AG140" s="90">
        <f>_xll.qlDayCounterYearFraction(DayCounter,SettlementDate,AF140,,,Trigger)</f>
        <v>0.55555555555555558</v>
      </c>
      <c r="AH140" s="85">
        <f t="shared" si="20"/>
        <v>4.6361454099052846E-3</v>
      </c>
      <c r="AI140" s="85">
        <f t="shared" si="18"/>
        <v>4.4046488976318479E-3</v>
      </c>
      <c r="AJ140" s="85">
        <f t="shared" si="19"/>
        <v>3.9453461683531133E-3</v>
      </c>
    </row>
    <row r="141" spans="14:36" x14ac:dyDescent="0.2">
      <c r="AF141" s="89">
        <f>_xll.qlCalendarAdvance(Calendar,AF140,"1d","mf",,Trigger)</f>
        <v>42459</v>
      </c>
      <c r="AG141" s="90">
        <f>_xll.qlDayCounterYearFraction(DayCounter,SettlementDate,AF141,,,Trigger)</f>
        <v>0.55833333333333335</v>
      </c>
      <c r="AH141" s="85">
        <f t="shared" si="20"/>
        <v>4.6361454099052846E-3</v>
      </c>
      <c r="AI141" s="85">
        <f t="shared" ref="AI141:AI204" si="21">$W$10+$W$9*AG141</f>
        <v>4.3906188059789127E-3</v>
      </c>
      <c r="AJ141" s="85">
        <f t="shared" ref="AJ141:AJ204" si="22">($W$5+$W$4*AG141+$W$3*AG141^2)</f>
        <v>3.9315373524375632E-3</v>
      </c>
    </row>
    <row r="142" spans="14:36" x14ac:dyDescent="0.2">
      <c r="AF142" s="89">
        <f>_xll.qlCalendarAdvance(Calendar,AF141,"1d","mf",,Trigger)</f>
        <v>42460</v>
      </c>
      <c r="AG142" s="90">
        <f>_xll.qlDayCounterYearFraction(DayCounter,SettlementDate,AF142,,,Trigger)</f>
        <v>0.56111111111111112</v>
      </c>
      <c r="AH142" s="85">
        <f t="shared" si="20"/>
        <v>4.6361454099052846E-3</v>
      </c>
      <c r="AI142" s="85">
        <f t="shared" si="21"/>
        <v>4.3765887143259775E-3</v>
      </c>
      <c r="AJ142" s="85">
        <f t="shared" si="22"/>
        <v>3.9178089604742306E-3</v>
      </c>
    </row>
    <row r="143" spans="14:36" x14ac:dyDescent="0.2">
      <c r="AF143" s="89">
        <f>_xll.qlCalendarAdvance(Calendar,AF142,"1d","mf",,Trigger)</f>
        <v>42461</v>
      </c>
      <c r="AG143" s="90">
        <f>_xll.qlDayCounterYearFraction(DayCounter,SettlementDate,AF143,,,Trigger)</f>
        <v>0.56388888888888888</v>
      </c>
      <c r="AH143" s="85">
        <f t="shared" si="20"/>
        <v>4.6361454099052846E-3</v>
      </c>
      <c r="AI143" s="85">
        <f t="shared" si="21"/>
        <v>4.3625586226730406E-3</v>
      </c>
      <c r="AJ143" s="85">
        <f t="shared" si="22"/>
        <v>3.9041609924631172E-3</v>
      </c>
    </row>
    <row r="144" spans="14:36" x14ac:dyDescent="0.2">
      <c r="AF144" s="89">
        <f>_xll.qlCalendarAdvance(Calendar,AF143,"1d","mf",,Trigger)</f>
        <v>42464</v>
      </c>
      <c r="AG144" s="90">
        <f>_xll.qlDayCounterYearFraction(DayCounter,SettlementDate,AF144,,,Trigger)</f>
        <v>0.57222222222222219</v>
      </c>
      <c r="AH144" s="85">
        <f t="shared" si="20"/>
        <v>4.6361454099052846E-3</v>
      </c>
      <c r="AI144" s="85">
        <f t="shared" si="21"/>
        <v>4.3204683477142342E-3</v>
      </c>
      <c r="AJ144" s="85">
        <f t="shared" si="22"/>
        <v>3.8636996321430809E-3</v>
      </c>
    </row>
    <row r="145" spans="32:36" x14ac:dyDescent="0.2">
      <c r="AF145" s="89">
        <f>_xll.qlCalendarAdvance(Calendar,AF144,"1d","mf",,Trigger)</f>
        <v>42465</v>
      </c>
      <c r="AG145" s="90">
        <f>_xll.qlDayCounterYearFraction(DayCounter,SettlementDate,AF145,,,Trigger)</f>
        <v>0.57499999999999996</v>
      </c>
      <c r="AH145" s="85">
        <f t="shared" si="20"/>
        <v>4.6361454099052846E-3</v>
      </c>
      <c r="AI145" s="85">
        <f t="shared" si="21"/>
        <v>4.3064382560612981E-3</v>
      </c>
      <c r="AJ145" s="85">
        <f t="shared" si="22"/>
        <v>3.8503733599408378E-3</v>
      </c>
    </row>
    <row r="146" spans="32:36" x14ac:dyDescent="0.2">
      <c r="AF146" s="89">
        <f>_xll.qlCalendarAdvance(Calendar,AF145,"1d","mf",,Trigger)</f>
        <v>42466</v>
      </c>
      <c r="AG146" s="90">
        <f>_xll.qlDayCounterYearFraction(DayCounter,SettlementDate,AF146,,,Trigger)</f>
        <v>0.57777777777777772</v>
      </c>
      <c r="AH146" s="85">
        <f t="shared" si="20"/>
        <v>4.6361454099052846E-3</v>
      </c>
      <c r="AI146" s="85">
        <f t="shared" si="21"/>
        <v>4.292408164408363E-3</v>
      </c>
      <c r="AJ146" s="85">
        <f t="shared" si="22"/>
        <v>3.8371275116908122E-3</v>
      </c>
    </row>
    <row r="147" spans="32:36" x14ac:dyDescent="0.2">
      <c r="AF147" s="89">
        <f>_xll.qlCalendarAdvance(Calendar,AF146,"1d","mf",,Trigger)</f>
        <v>42467</v>
      </c>
      <c r="AG147" s="90">
        <f>_xll.qlDayCounterYearFraction(DayCounter,SettlementDate,AF147,,,Trigger)</f>
        <v>0.5805555555555556</v>
      </c>
      <c r="AH147" s="85">
        <f t="shared" si="20"/>
        <v>4.6361454099052846E-3</v>
      </c>
      <c r="AI147" s="85">
        <f t="shared" si="21"/>
        <v>4.2783780727554269E-3</v>
      </c>
      <c r="AJ147" s="85">
        <f t="shared" si="22"/>
        <v>3.8239620873930045E-3</v>
      </c>
    </row>
    <row r="148" spans="32:36" x14ac:dyDescent="0.2">
      <c r="AF148" s="89">
        <f>_xll.qlCalendarAdvance(Calendar,AF147,"1d","mf",,Trigger)</f>
        <v>42468</v>
      </c>
      <c r="AG148" s="90">
        <f>_xll.qlDayCounterYearFraction(DayCounter,SettlementDate,AF148,,,Trigger)</f>
        <v>0.58333333333333337</v>
      </c>
      <c r="AH148" s="85">
        <f t="shared" si="20"/>
        <v>4.6361454099052846E-3</v>
      </c>
      <c r="AI148" s="85">
        <f t="shared" si="21"/>
        <v>4.2643479811024908E-3</v>
      </c>
      <c r="AJ148" s="85">
        <f t="shared" si="22"/>
        <v>3.8108770870474143E-3</v>
      </c>
    </row>
    <row r="149" spans="32:36" x14ac:dyDescent="0.2">
      <c r="AF149" s="89">
        <f>_xll.qlCalendarAdvance(Calendar,AF148,"1d","mf",,Trigger)</f>
        <v>42471</v>
      </c>
      <c r="AG149" s="90">
        <f>_xll.qlDayCounterYearFraction(DayCounter,SettlementDate,AF149,,,Trigger)</f>
        <v>0.59166666666666667</v>
      </c>
      <c r="AH149" s="85">
        <f t="shared" si="20"/>
        <v>4.6361454099052846E-3</v>
      </c>
      <c r="AI149" s="85">
        <f t="shared" si="21"/>
        <v>4.2222577061436844E-3</v>
      </c>
      <c r="AJ149" s="85">
        <f t="shared" si="22"/>
        <v>3.7721046297239519E-3</v>
      </c>
    </row>
    <row r="150" spans="32:36" x14ac:dyDescent="0.2">
      <c r="AF150" s="89">
        <f>_xll.qlCalendarAdvance(Calendar,AF149,"1d","mf",,Trigger)</f>
        <v>42472</v>
      </c>
      <c r="AG150" s="90">
        <f>_xll.qlDayCounterYearFraction(DayCounter,SettlementDate,AF150,,,Trigger)</f>
        <v>0.59444444444444444</v>
      </c>
      <c r="AH150" s="85">
        <f t="shared" si="20"/>
        <v>4.6361454099052846E-3</v>
      </c>
      <c r="AI150" s="85">
        <f t="shared" si="21"/>
        <v>4.2082276144907484E-3</v>
      </c>
      <c r="AJ150" s="85">
        <f t="shared" si="22"/>
        <v>3.7593413251872329E-3</v>
      </c>
    </row>
    <row r="151" spans="32:36" x14ac:dyDescent="0.2">
      <c r="AF151" s="89">
        <f>_xll.qlCalendarAdvance(Calendar,AF150,"1d","mf",,Trigger)</f>
        <v>42473</v>
      </c>
      <c r="AG151" s="90">
        <f>_xll.qlDayCounterYearFraction(DayCounter,SettlementDate,AF151,,,Trigger)</f>
        <v>0.59722222222222221</v>
      </c>
      <c r="AH151" s="85">
        <f t="shared" si="20"/>
        <v>4.6361454099052846E-3</v>
      </c>
      <c r="AI151" s="85">
        <f t="shared" si="21"/>
        <v>4.1941975228378132E-3</v>
      </c>
      <c r="AJ151" s="85">
        <f t="shared" si="22"/>
        <v>3.7466584446027317E-3</v>
      </c>
    </row>
    <row r="152" spans="32:36" x14ac:dyDescent="0.2">
      <c r="AF152" s="89">
        <f>_xll.qlCalendarAdvance(Calendar,AF151,"1d","mf",,Trigger)</f>
        <v>42474</v>
      </c>
      <c r="AG152" s="90">
        <f>_xll.qlDayCounterYearFraction(DayCounter,SettlementDate,AF152,,,Trigger)</f>
        <v>0.6</v>
      </c>
      <c r="AH152" s="85">
        <f t="shared" si="20"/>
        <v>4.6361454099052846E-3</v>
      </c>
      <c r="AI152" s="85">
        <f t="shared" si="21"/>
        <v>4.180167431184878E-3</v>
      </c>
      <c r="AJ152" s="85">
        <f t="shared" si="22"/>
        <v>3.7340559879704485E-3</v>
      </c>
    </row>
    <row r="153" spans="32:36" x14ac:dyDescent="0.2">
      <c r="AF153" s="89">
        <f>_xll.qlCalendarAdvance(Calendar,AF152,"1d","mf",,Trigger)</f>
        <v>42475</v>
      </c>
      <c r="AG153" s="90">
        <f>_xll.qlDayCounterYearFraction(DayCounter,SettlementDate,AF153,,,Trigger)</f>
        <v>0.60277777777777775</v>
      </c>
      <c r="AH153" s="85">
        <f t="shared" si="20"/>
        <v>4.6361454099052846E-3</v>
      </c>
      <c r="AI153" s="85">
        <f t="shared" si="21"/>
        <v>4.1661373395319419E-3</v>
      </c>
      <c r="AJ153" s="85">
        <f t="shared" si="22"/>
        <v>3.7215339552903828E-3</v>
      </c>
    </row>
    <row r="154" spans="32:36" x14ac:dyDescent="0.2">
      <c r="AF154" s="89">
        <f>_xll.qlCalendarAdvance(Calendar,AF153,"1d","mf",,Trigger)</f>
        <v>42478</v>
      </c>
      <c r="AG154" s="90">
        <f>_xll.qlDayCounterYearFraction(DayCounter,SettlementDate,AF154,,,Trigger)</f>
        <v>0.61111111111111116</v>
      </c>
      <c r="AH154" s="85">
        <f t="shared" si="20"/>
        <v>4.6361454099052846E-3</v>
      </c>
      <c r="AI154" s="85">
        <f t="shared" si="21"/>
        <v>4.1240470645731338E-3</v>
      </c>
      <c r="AJ154" s="85">
        <f t="shared" si="22"/>
        <v>3.6844504009634926E-3</v>
      </c>
    </row>
    <row r="155" spans="32:36" x14ac:dyDescent="0.2">
      <c r="AF155" s="89">
        <f>_xll.qlCalendarAdvance(Calendar,AF154,"1d","mf",,Trigger)</f>
        <v>42479</v>
      </c>
      <c r="AG155" s="90">
        <f>_xll.qlDayCounterYearFraction(DayCounter,SettlementDate,AF155,,,Trigger)</f>
        <v>0.61388888888888893</v>
      </c>
      <c r="AH155" s="85">
        <f t="shared" si="20"/>
        <v>4.6361454099052846E-3</v>
      </c>
      <c r="AI155" s="85">
        <f t="shared" si="21"/>
        <v>4.1100169729201986E-3</v>
      </c>
      <c r="AJ155" s="85">
        <f t="shared" si="22"/>
        <v>3.672250064092298E-3</v>
      </c>
    </row>
    <row r="156" spans="32:36" x14ac:dyDescent="0.2">
      <c r="AF156" s="89">
        <f>_xll.qlCalendarAdvance(Calendar,AF155,"1d","mf",,Trigger)</f>
        <v>42480</v>
      </c>
      <c r="AG156" s="90">
        <f>_xll.qlDayCounterYearFraction(DayCounter,SettlementDate,AF156,,,Trigger)</f>
        <v>0.6166666666666667</v>
      </c>
      <c r="AH156" s="85">
        <f t="shared" si="20"/>
        <v>4.6361454099052846E-3</v>
      </c>
      <c r="AI156" s="85">
        <f t="shared" si="21"/>
        <v>4.0959868812672634E-3</v>
      </c>
      <c r="AJ156" s="85">
        <f t="shared" si="22"/>
        <v>3.6601301511733223E-3</v>
      </c>
    </row>
    <row r="157" spans="32:36" x14ac:dyDescent="0.2">
      <c r="AF157" s="89">
        <f>_xll.qlCalendarAdvance(Calendar,AF156,"1d","mf",,Trigger)</f>
        <v>42481</v>
      </c>
      <c r="AG157" s="90">
        <f>_xll.qlDayCounterYearFraction(DayCounter,SettlementDate,AF157,,,Trigger)</f>
        <v>0.61944444444444446</v>
      </c>
      <c r="AH157" s="85">
        <f t="shared" si="20"/>
        <v>4.6361454099052846E-3</v>
      </c>
      <c r="AI157" s="85">
        <f t="shared" si="21"/>
        <v>4.0819567896143273E-3</v>
      </c>
      <c r="AJ157" s="85">
        <f t="shared" si="22"/>
        <v>3.6480906622065631E-3</v>
      </c>
    </row>
    <row r="158" spans="32:36" x14ac:dyDescent="0.2">
      <c r="AF158" s="89">
        <f>_xll.qlCalendarAdvance(Calendar,AF157,"1d","mf",,Trigger)</f>
        <v>42482</v>
      </c>
      <c r="AG158" s="90">
        <f>_xll.qlDayCounterYearFraction(DayCounter,SettlementDate,AF158,,,Trigger)</f>
        <v>0.62222222222222223</v>
      </c>
      <c r="AH158" s="85">
        <f t="shared" si="20"/>
        <v>4.6361454099052846E-3</v>
      </c>
      <c r="AI158" s="85">
        <f t="shared" si="21"/>
        <v>4.0679266979613913E-3</v>
      </c>
      <c r="AJ158" s="85">
        <f t="shared" si="22"/>
        <v>3.6361315971920219E-3</v>
      </c>
    </row>
    <row r="159" spans="32:36" x14ac:dyDescent="0.2">
      <c r="AF159" s="89">
        <f>_xll.qlCalendarAdvance(Calendar,AF158,"1d","mf",,Trigger)</f>
        <v>42485</v>
      </c>
      <c r="AG159" s="90">
        <f>_xll.qlDayCounterYearFraction(DayCounter,SettlementDate,AF159,,,Trigger)</f>
        <v>0.63055555555555554</v>
      </c>
      <c r="AH159" s="85">
        <f t="shared" si="20"/>
        <v>4.6361454099052846E-3</v>
      </c>
      <c r="AI159" s="85">
        <f t="shared" si="21"/>
        <v>4.0258364230025849E-3</v>
      </c>
      <c r="AJ159" s="85">
        <f t="shared" si="22"/>
        <v>3.6007369458617047E-3</v>
      </c>
    </row>
    <row r="160" spans="32:36" x14ac:dyDescent="0.2">
      <c r="AF160" s="89">
        <f>_xll.qlCalendarAdvance(Calendar,AF159,"1d","mf",,Trigger)</f>
        <v>42486</v>
      </c>
      <c r="AG160" s="90">
        <f>_xll.qlDayCounterYearFraction(DayCounter,SettlementDate,AF160,,,Trigger)</f>
        <v>0.6333333333333333</v>
      </c>
      <c r="AH160" s="85">
        <f t="shared" si="20"/>
        <v>4.6361454099052846E-3</v>
      </c>
      <c r="AI160" s="85">
        <f t="shared" si="21"/>
        <v>4.0118063313496488E-3</v>
      </c>
      <c r="AJ160" s="85">
        <f t="shared" si="22"/>
        <v>3.5890995766560347E-3</v>
      </c>
    </row>
    <row r="161" spans="32:36" x14ac:dyDescent="0.2">
      <c r="AF161" s="89">
        <f>_xll.qlCalendarAdvance(Calendar,AF160,"1d","mf",,Trigger)</f>
        <v>42487</v>
      </c>
      <c r="AG161" s="90">
        <f>_xll.qlDayCounterYearFraction(DayCounter,SettlementDate,AF161,,,Trigger)</f>
        <v>0.63611111111111107</v>
      </c>
      <c r="AH161" s="85">
        <f t="shared" si="20"/>
        <v>4.6361454099052846E-3</v>
      </c>
      <c r="AI161" s="85">
        <f t="shared" si="21"/>
        <v>3.9977762396967136E-3</v>
      </c>
      <c r="AJ161" s="85">
        <f t="shared" si="22"/>
        <v>3.577542631402583E-3</v>
      </c>
    </row>
    <row r="162" spans="32:36" x14ac:dyDescent="0.2">
      <c r="AF162" s="89">
        <f>_xll.qlCalendarAdvance(Calendar,AF161,"1d","mf",,Trigger)</f>
        <v>42488</v>
      </c>
      <c r="AG162" s="90">
        <f>_xll.qlDayCounterYearFraction(DayCounter,SettlementDate,AF162,,,Trigger)</f>
        <v>0.63888888888888884</v>
      </c>
      <c r="AH162" s="85">
        <f t="shared" si="20"/>
        <v>4.6361454099052846E-3</v>
      </c>
      <c r="AI162" s="85">
        <f t="shared" si="21"/>
        <v>3.9837461480437784E-3</v>
      </c>
      <c r="AJ162" s="85">
        <f t="shared" si="22"/>
        <v>3.5660661101013487E-3</v>
      </c>
    </row>
    <row r="163" spans="32:36" x14ac:dyDescent="0.2">
      <c r="AF163" s="89">
        <f>_xll.qlCalendarAdvance(Calendar,AF162,"1d","mf",,Trigger)</f>
        <v>42489</v>
      </c>
      <c r="AG163" s="90">
        <f>_xll.qlDayCounterYearFraction(DayCounter,SettlementDate,AF163,,,Trigger)</f>
        <v>0.64166666666666672</v>
      </c>
      <c r="AH163" s="85">
        <f t="shared" si="20"/>
        <v>4.6361454099052846E-3</v>
      </c>
      <c r="AI163" s="85">
        <f t="shared" si="21"/>
        <v>3.9697160563908415E-3</v>
      </c>
      <c r="AJ163" s="85">
        <f t="shared" si="22"/>
        <v>3.5546700127523307E-3</v>
      </c>
    </row>
    <row r="164" spans="32:36" x14ac:dyDescent="0.2">
      <c r="AF164" s="89">
        <f>_xll.qlCalendarAdvance(Calendar,AF163,"1d","mf",,Trigger)</f>
        <v>42493</v>
      </c>
      <c r="AG164" s="90">
        <f>_xll.qlDayCounterYearFraction(DayCounter,SettlementDate,AF164,,,Trigger)</f>
        <v>0.65277777777777779</v>
      </c>
      <c r="AH164" s="85">
        <f t="shared" si="20"/>
        <v>4.6361454099052846E-3</v>
      </c>
      <c r="AI164" s="85">
        <f t="shared" si="21"/>
        <v>3.913595689779099E-3</v>
      </c>
      <c r="AJ164" s="85">
        <f t="shared" si="22"/>
        <v>3.5098898628784419E-3</v>
      </c>
    </row>
    <row r="165" spans="32:36" x14ac:dyDescent="0.2">
      <c r="AF165" s="89">
        <f>_xll.qlCalendarAdvance(Calendar,AF164,"1d","mf",,Trigger)</f>
        <v>42494</v>
      </c>
      <c r="AG165" s="90">
        <f>_xll.qlDayCounterYearFraction(DayCounter,SettlementDate,AF165,,,Trigger)</f>
        <v>0.65555555555555556</v>
      </c>
      <c r="AH165" s="85">
        <f t="shared" si="20"/>
        <v>4.6361454099052846E-3</v>
      </c>
      <c r="AI165" s="85">
        <f t="shared" si="21"/>
        <v>3.8995655981261634E-3</v>
      </c>
      <c r="AJ165" s="85">
        <f t="shared" si="22"/>
        <v>3.4988958852905138E-3</v>
      </c>
    </row>
    <row r="166" spans="32:36" x14ac:dyDescent="0.2">
      <c r="AF166" s="89">
        <f>_xll.qlCalendarAdvance(Calendar,AF165,"1d","mf",,Trigger)</f>
        <v>42495</v>
      </c>
      <c r="AG166" s="90">
        <f>_xll.qlDayCounterYearFraction(DayCounter,SettlementDate,AF166,,,Trigger)</f>
        <v>0.65833333333333333</v>
      </c>
      <c r="AH166" s="85">
        <f t="shared" si="20"/>
        <v>4.6361454099052846E-3</v>
      </c>
      <c r="AI166" s="85">
        <f t="shared" si="21"/>
        <v>3.8855355064732278E-3</v>
      </c>
      <c r="AJ166" s="85">
        <f t="shared" si="22"/>
        <v>3.4879823316548036E-3</v>
      </c>
    </row>
    <row r="167" spans="32:36" x14ac:dyDescent="0.2">
      <c r="AF167" s="89">
        <f>_xll.qlCalendarAdvance(Calendar,AF166,"1d","mf",,Trigger)</f>
        <v>42496</v>
      </c>
      <c r="AG167" s="90">
        <f>_xll.qlDayCounterYearFraction(DayCounter,SettlementDate,AF167,,,Trigger)</f>
        <v>0.66111111111111109</v>
      </c>
      <c r="AH167" s="85">
        <f t="shared" si="20"/>
        <v>4.6361454099052846E-3</v>
      </c>
      <c r="AI167" s="85">
        <f t="shared" si="21"/>
        <v>3.8715054148202922E-3</v>
      </c>
      <c r="AJ167" s="85">
        <f t="shared" si="22"/>
        <v>3.4771492019713122E-3</v>
      </c>
    </row>
    <row r="168" spans="32:36" x14ac:dyDescent="0.2">
      <c r="AF168" s="89">
        <f>_xll.qlCalendarAdvance(Calendar,AF167,"1d","mf",,Trigger)</f>
        <v>42499</v>
      </c>
      <c r="AG168" s="90">
        <f>_xll.qlDayCounterYearFraction(DayCounter,SettlementDate,AF168,,,Trigger)</f>
        <v>0.6694444444444444</v>
      </c>
      <c r="AH168" s="85">
        <f t="shared" si="20"/>
        <v>4.6361454099052846E-3</v>
      </c>
      <c r="AI168" s="85">
        <f t="shared" si="21"/>
        <v>3.8294151398614853E-3</v>
      </c>
      <c r="AJ168" s="85">
        <f t="shared" si="22"/>
        <v>3.4451323566341411E-3</v>
      </c>
    </row>
    <row r="169" spans="32:36" x14ac:dyDescent="0.2">
      <c r="AF169" s="89">
        <f>_xll.qlCalendarAdvance(Calendar,AF168,"1d","mf",,Trigger)</f>
        <v>42500</v>
      </c>
      <c r="AG169" s="90">
        <f>_xll.qlDayCounterYearFraction(DayCounter,SettlementDate,AF169,,,Trigger)</f>
        <v>0.67222222222222228</v>
      </c>
      <c r="AH169" s="85">
        <f t="shared" si="20"/>
        <v>4.6361454099052846E-3</v>
      </c>
      <c r="AI169" s="85">
        <f t="shared" si="21"/>
        <v>3.8153850482085493E-3</v>
      </c>
      <c r="AJ169" s="85">
        <f t="shared" si="22"/>
        <v>3.4346209227595196E-3</v>
      </c>
    </row>
    <row r="170" spans="32:36" x14ac:dyDescent="0.2">
      <c r="AF170" s="89">
        <f>_xll.qlCalendarAdvance(Calendar,AF169,"1d","mf",,Trigger)</f>
        <v>42501</v>
      </c>
      <c r="AG170" s="90">
        <f>_xll.qlDayCounterYearFraction(DayCounter,SettlementDate,AF170,,,Trigger)</f>
        <v>0.67500000000000004</v>
      </c>
      <c r="AH170" s="85">
        <f t="shared" si="20"/>
        <v>4.6361454099052846E-3</v>
      </c>
      <c r="AI170" s="85">
        <f t="shared" si="21"/>
        <v>3.8013549565556136E-3</v>
      </c>
      <c r="AJ170" s="85">
        <f t="shared" si="22"/>
        <v>3.424189912837116E-3</v>
      </c>
    </row>
    <row r="171" spans="32:36" x14ac:dyDescent="0.2">
      <c r="AF171" s="89">
        <f>_xll.qlCalendarAdvance(Calendar,AF170,"1d","mf",,Trigger)</f>
        <v>42502</v>
      </c>
      <c r="AG171" s="90">
        <f>_xll.qlDayCounterYearFraction(DayCounter,SettlementDate,AF171,,,Trigger)</f>
        <v>0.67777777777777781</v>
      </c>
      <c r="AH171" s="85">
        <f t="shared" si="20"/>
        <v>4.6361454099052846E-3</v>
      </c>
      <c r="AI171" s="85">
        <f t="shared" si="21"/>
        <v>3.787324864902678E-3</v>
      </c>
      <c r="AJ171" s="85">
        <f t="shared" si="22"/>
        <v>3.4138393268669303E-3</v>
      </c>
    </row>
    <row r="172" spans="32:36" x14ac:dyDescent="0.2">
      <c r="AF172" s="89">
        <f>_xll.qlCalendarAdvance(Calendar,AF171,"1d","mf",,Trigger)</f>
        <v>42503</v>
      </c>
      <c r="AG172" s="90">
        <f>_xll.qlDayCounterYearFraction(DayCounter,SettlementDate,AF172,,,Trigger)</f>
        <v>0.68055555555555558</v>
      </c>
      <c r="AH172" s="85">
        <f t="shared" si="20"/>
        <v>4.6361454099052846E-3</v>
      </c>
      <c r="AI172" s="85">
        <f t="shared" si="21"/>
        <v>3.7732947732497424E-3</v>
      </c>
      <c r="AJ172" s="85">
        <f t="shared" si="22"/>
        <v>3.4035691648489621E-3</v>
      </c>
    </row>
    <row r="173" spans="32:36" x14ac:dyDescent="0.2">
      <c r="AF173" s="89">
        <f>_xll.qlCalendarAdvance(Calendar,AF172,"1d","mf",,Trigger)</f>
        <v>42506</v>
      </c>
      <c r="AG173" s="90">
        <f>_xll.qlDayCounterYearFraction(DayCounter,SettlementDate,AF173,,,Trigger)</f>
        <v>0.68888888888888888</v>
      </c>
      <c r="AH173" s="85">
        <f t="shared" si="20"/>
        <v>4.6361454099052846E-3</v>
      </c>
      <c r="AI173" s="85">
        <f t="shared" si="21"/>
        <v>3.7312044982909351E-3</v>
      </c>
      <c r="AJ173" s="85">
        <f t="shared" si="22"/>
        <v>3.3732412225083654E-3</v>
      </c>
    </row>
    <row r="174" spans="32:36" x14ac:dyDescent="0.2">
      <c r="AF174" s="89">
        <f>_xll.qlCalendarAdvance(Calendar,AF173,"1d","mf",,Trigger)</f>
        <v>42507</v>
      </c>
      <c r="AG174" s="90">
        <f>_xll.qlDayCounterYearFraction(DayCounter,SettlementDate,AF174,,,Trigger)</f>
        <v>0.69166666666666665</v>
      </c>
      <c r="AH174" s="85">
        <f t="shared" si="20"/>
        <v>4.6361454099052846E-3</v>
      </c>
      <c r="AI174" s="85">
        <f t="shared" si="21"/>
        <v>3.7171744066379995E-3</v>
      </c>
      <c r="AJ174" s="85">
        <f t="shared" si="22"/>
        <v>3.3632927562992684E-3</v>
      </c>
    </row>
    <row r="175" spans="32:36" x14ac:dyDescent="0.2">
      <c r="AF175" s="89">
        <f>_xll.qlCalendarAdvance(Calendar,AF174,"1d","mf",,Trigger)</f>
        <v>42508</v>
      </c>
      <c r="AG175" s="90">
        <f>_xll.qlDayCounterYearFraction(DayCounter,SettlementDate,AF175,,,Trigger)</f>
        <v>0.69444444444444442</v>
      </c>
      <c r="AH175" s="85">
        <f t="shared" si="20"/>
        <v>4.6361454099052846E-3</v>
      </c>
      <c r="AI175" s="85">
        <f t="shared" si="21"/>
        <v>3.7031443149850639E-3</v>
      </c>
      <c r="AJ175" s="85">
        <f t="shared" si="22"/>
        <v>3.3534247140423893E-3</v>
      </c>
    </row>
    <row r="176" spans="32:36" x14ac:dyDescent="0.2">
      <c r="AF176" s="89">
        <f>_xll.qlCalendarAdvance(Calendar,AF175,"1d","mf",,Trigger)</f>
        <v>42509</v>
      </c>
      <c r="AG176" s="90">
        <f>_xll.qlDayCounterYearFraction(DayCounter,SettlementDate,AF176,,,Trigger)</f>
        <v>0.69722222222222219</v>
      </c>
      <c r="AH176" s="85">
        <f t="shared" si="20"/>
        <v>4.6361454099052846E-3</v>
      </c>
      <c r="AI176" s="85">
        <f t="shared" si="21"/>
        <v>3.6891142233321282E-3</v>
      </c>
      <c r="AJ176" s="85">
        <f t="shared" si="22"/>
        <v>3.3436370957377276E-3</v>
      </c>
    </row>
    <row r="177" spans="32:36" x14ac:dyDescent="0.2">
      <c r="AF177" s="89">
        <f>_xll.qlCalendarAdvance(Calendar,AF176,"1d","mf",,Trigger)</f>
        <v>42510</v>
      </c>
      <c r="AG177" s="90">
        <f>_xll.qlDayCounterYearFraction(DayCounter,SettlementDate,AF177,,,Trigger)</f>
        <v>0.7</v>
      </c>
      <c r="AH177" s="85">
        <f t="shared" si="20"/>
        <v>4.6361454099052846E-3</v>
      </c>
      <c r="AI177" s="85">
        <f t="shared" si="21"/>
        <v>3.6750841316791926E-3</v>
      </c>
      <c r="AJ177" s="85">
        <f t="shared" si="22"/>
        <v>3.3339299013852839E-3</v>
      </c>
    </row>
    <row r="178" spans="32:36" x14ac:dyDescent="0.2">
      <c r="AF178" s="89">
        <f>_xll.qlCalendarAdvance(Calendar,AF177,"1d","mf",,Trigger)</f>
        <v>42513</v>
      </c>
      <c r="AG178" s="90">
        <f>_xll.qlDayCounterYearFraction(DayCounter,SettlementDate,AF178,,,Trigger)</f>
        <v>0.70833333333333337</v>
      </c>
      <c r="AH178" s="85">
        <f t="shared" si="20"/>
        <v>4.6361454099052846E-3</v>
      </c>
      <c r="AI178" s="85">
        <f t="shared" si="21"/>
        <v>3.6329938567203853E-3</v>
      </c>
      <c r="AJ178" s="85">
        <f t="shared" si="22"/>
        <v>3.3052908620412593E-3</v>
      </c>
    </row>
    <row r="179" spans="32:36" x14ac:dyDescent="0.2">
      <c r="AF179" s="89">
        <f>_xll.qlCalendarAdvance(Calendar,AF178,"1d","mf",,Trigger)</f>
        <v>42514</v>
      </c>
      <c r="AG179" s="90">
        <f>_xll.qlDayCounterYearFraction(DayCounter,SettlementDate,AF179,,,Trigger)</f>
        <v>0.71111111111111114</v>
      </c>
      <c r="AH179" s="85">
        <f t="shared" si="20"/>
        <v>4.6361454099052846E-3</v>
      </c>
      <c r="AI179" s="85">
        <f t="shared" si="21"/>
        <v>3.6189637650674497E-3</v>
      </c>
      <c r="AJ179" s="85">
        <f t="shared" si="22"/>
        <v>3.2959053634976864E-3</v>
      </c>
    </row>
    <row r="180" spans="32:36" x14ac:dyDescent="0.2">
      <c r="AF180" s="89">
        <f>_xll.qlCalendarAdvance(Calendar,AF179,"1d","mf",,Trigger)</f>
        <v>42515</v>
      </c>
      <c r="AG180" s="90">
        <f>_xll.qlDayCounterYearFraction(DayCounter,SettlementDate,AF180,,,Trigger)</f>
        <v>0.71388888888888891</v>
      </c>
      <c r="AH180" s="85">
        <f t="shared" si="20"/>
        <v>4.6361454099052846E-3</v>
      </c>
      <c r="AI180" s="85">
        <f t="shared" si="21"/>
        <v>3.6049336734145141E-3</v>
      </c>
      <c r="AJ180" s="85">
        <f t="shared" si="22"/>
        <v>3.2866002889063318E-3</v>
      </c>
    </row>
    <row r="181" spans="32:36" x14ac:dyDescent="0.2">
      <c r="AF181" s="89">
        <f>_xll.qlCalendarAdvance(Calendar,AF180,"1d","mf",,Trigger)</f>
        <v>42516</v>
      </c>
      <c r="AG181" s="90">
        <f>_xll.qlDayCounterYearFraction(DayCounter,SettlementDate,AF181,,,Trigger)</f>
        <v>0.71666666666666667</v>
      </c>
      <c r="AH181" s="85">
        <f t="shared" si="20"/>
        <v>4.6361454099052846E-3</v>
      </c>
      <c r="AI181" s="85">
        <f t="shared" si="21"/>
        <v>3.5909035817615785E-3</v>
      </c>
      <c r="AJ181" s="85">
        <f t="shared" si="22"/>
        <v>3.2773756382671955E-3</v>
      </c>
    </row>
    <row r="182" spans="32:36" x14ac:dyDescent="0.2">
      <c r="AF182" s="89">
        <f>_xll.qlCalendarAdvance(Calendar,AF181,"1d","mf",,Trigger)</f>
        <v>42517</v>
      </c>
      <c r="AG182" s="90">
        <f>_xll.qlDayCounterYearFraction(DayCounter,SettlementDate,AF182,,,Trigger)</f>
        <v>0.71944444444444444</v>
      </c>
      <c r="AH182" s="85">
        <f t="shared" si="20"/>
        <v>4.6361454099052846E-3</v>
      </c>
      <c r="AI182" s="85">
        <f t="shared" si="21"/>
        <v>3.5768734901086429E-3</v>
      </c>
      <c r="AJ182" s="85">
        <f t="shared" si="22"/>
        <v>3.2682314115802759E-3</v>
      </c>
    </row>
    <row r="183" spans="32:36" x14ac:dyDescent="0.2">
      <c r="AF183" s="89">
        <f>_xll.qlCalendarAdvance(Calendar,AF182,"1d","mf",,Trigger)</f>
        <v>42521</v>
      </c>
      <c r="AG183" s="90">
        <f>_xll.qlDayCounterYearFraction(DayCounter,SettlementDate,AF183,,,Trigger)</f>
        <v>0.73055555555555551</v>
      </c>
      <c r="AH183" s="85">
        <f t="shared" si="20"/>
        <v>4.6361454099052846E-3</v>
      </c>
      <c r="AI183" s="85">
        <f t="shared" si="21"/>
        <v>3.5207531234969004E-3</v>
      </c>
      <c r="AJ183" s="85">
        <f t="shared" si="22"/>
        <v>3.2324587443547772E-3</v>
      </c>
    </row>
    <row r="184" spans="32:36" x14ac:dyDescent="0.2">
      <c r="AF184" s="89">
        <f>_xll.qlCalendarAdvance(Calendar,AF183,"1d","mf",,Trigger)</f>
        <v>42522</v>
      </c>
      <c r="AG184" s="90">
        <f>_xll.qlDayCounterYearFraction(DayCounter,SettlementDate,AF184,,,Trigger)</f>
        <v>0.73333333333333328</v>
      </c>
      <c r="AH184" s="85">
        <f t="shared" si="20"/>
        <v>4.6361454099052846E-3</v>
      </c>
      <c r="AI184" s="85">
        <f t="shared" si="21"/>
        <v>3.5067230318439647E-3</v>
      </c>
      <c r="AJ184" s="85">
        <f t="shared" si="22"/>
        <v>3.2237166374289457E-3</v>
      </c>
    </row>
    <row r="185" spans="32:36" x14ac:dyDescent="0.2">
      <c r="AF185" s="89">
        <f>_xll.qlCalendarAdvance(Calendar,AF184,"1d","mf",,Trigger)</f>
        <v>42523</v>
      </c>
      <c r="AG185" s="90">
        <f>_xll.qlDayCounterYearFraction(DayCounter,SettlementDate,AF185,,,Trigger)</f>
        <v>0.73611111111111116</v>
      </c>
      <c r="AH185" s="85">
        <f t="shared" si="20"/>
        <v>4.6361454099052846E-3</v>
      </c>
      <c r="AI185" s="85">
        <f t="shared" si="21"/>
        <v>3.4926929401910283E-3</v>
      </c>
      <c r="AJ185" s="85">
        <f t="shared" si="22"/>
        <v>3.2150549544553335E-3</v>
      </c>
    </row>
    <row r="186" spans="32:36" x14ac:dyDescent="0.2">
      <c r="AF186" s="89">
        <f>_xll.qlCalendarAdvance(Calendar,AF185,"1d","mf",,Trigger)</f>
        <v>42524</v>
      </c>
      <c r="AG186" s="90">
        <f>_xll.qlDayCounterYearFraction(DayCounter,SettlementDate,AF186,,,Trigger)</f>
        <v>0.73888888888888893</v>
      </c>
      <c r="AH186" s="85">
        <f t="shared" si="20"/>
        <v>4.6361454099052846E-3</v>
      </c>
      <c r="AI186" s="85">
        <f t="shared" si="21"/>
        <v>3.4786628485380926E-3</v>
      </c>
      <c r="AJ186" s="85">
        <f t="shared" si="22"/>
        <v>3.2064736954339392E-3</v>
      </c>
    </row>
    <row r="187" spans="32:36" x14ac:dyDescent="0.2">
      <c r="AF187" s="89">
        <f>_xll.qlCalendarAdvance(Calendar,AF186,"1d","mf",,Trigger)</f>
        <v>42527</v>
      </c>
      <c r="AG187" s="90">
        <f>_xll.qlDayCounterYearFraction(DayCounter,SettlementDate,AF187,,,Trigger)</f>
        <v>0.74722222222222223</v>
      </c>
      <c r="AH187" s="85">
        <f t="shared" si="20"/>
        <v>4.6361454099052846E-3</v>
      </c>
      <c r="AI187" s="85">
        <f t="shared" si="21"/>
        <v>3.4365725735792858E-3</v>
      </c>
      <c r="AJ187" s="85">
        <f t="shared" si="22"/>
        <v>3.1812124620830599E-3</v>
      </c>
    </row>
    <row r="188" spans="32:36" x14ac:dyDescent="0.2">
      <c r="AF188" s="89">
        <f>_xll.qlCalendarAdvance(Calendar,AF187,"1d","mf",,Trigger)</f>
        <v>42528</v>
      </c>
      <c r="AG188" s="90">
        <f>_xll.qlDayCounterYearFraction(DayCounter,SettlementDate,AF188,,,Trigger)</f>
        <v>0.75</v>
      </c>
      <c r="AH188" s="85">
        <f t="shared" si="20"/>
        <v>4.6361454099052846E-3</v>
      </c>
      <c r="AI188" s="85">
        <f t="shared" si="21"/>
        <v>3.4225424819263502E-3</v>
      </c>
      <c r="AJ188" s="85">
        <f t="shared" si="22"/>
        <v>3.1729528988705367E-3</v>
      </c>
    </row>
    <row r="189" spans="32:36" x14ac:dyDescent="0.2">
      <c r="AF189" s="89">
        <f>_xll.qlCalendarAdvance(Calendar,AF188,"1d","mf",,Trigger)</f>
        <v>42529</v>
      </c>
      <c r="AG189" s="90">
        <f>_xll.qlDayCounterYearFraction(DayCounter,SettlementDate,AF189,,,Trigger)</f>
        <v>0.75277777777777777</v>
      </c>
      <c r="AH189" s="85">
        <f t="shared" si="20"/>
        <v>4.6361454099052846E-3</v>
      </c>
      <c r="AI189" s="85">
        <f t="shared" si="21"/>
        <v>3.4085123902734145E-3</v>
      </c>
      <c r="AJ189" s="85">
        <f t="shared" si="22"/>
        <v>3.1647737596102316E-3</v>
      </c>
    </row>
    <row r="190" spans="32:36" x14ac:dyDescent="0.2">
      <c r="AF190" s="89">
        <f>_xll.qlCalendarAdvance(Calendar,AF189,"1d","mf",,Trigger)</f>
        <v>42530</v>
      </c>
      <c r="AG190" s="90">
        <f>_xll.qlDayCounterYearFraction(DayCounter,SettlementDate,AF190,,,Trigger)</f>
        <v>0.75555555555555554</v>
      </c>
      <c r="AH190" s="85">
        <f t="shared" si="20"/>
        <v>4.6361454099052846E-3</v>
      </c>
      <c r="AI190" s="85">
        <f t="shared" si="21"/>
        <v>3.3944822986204789E-3</v>
      </c>
      <c r="AJ190" s="85">
        <f t="shared" si="22"/>
        <v>3.1566750443021421E-3</v>
      </c>
    </row>
    <row r="191" spans="32:36" x14ac:dyDescent="0.2">
      <c r="AF191" s="89">
        <f>_xll.qlCalendarAdvance(Calendar,AF190,"1d","mf",,Trigger)</f>
        <v>42531</v>
      </c>
      <c r="AG191" s="90">
        <f>_xll.qlDayCounterYearFraction(DayCounter,SettlementDate,AF191,,,Trigger)</f>
        <v>0.7583333333333333</v>
      </c>
      <c r="AH191" s="85">
        <f t="shared" si="20"/>
        <v>4.6361454099052846E-3</v>
      </c>
      <c r="AI191" s="85">
        <f t="shared" si="21"/>
        <v>3.3804522069675433E-3</v>
      </c>
      <c r="AJ191" s="85">
        <f t="shared" si="22"/>
        <v>3.1486567529462727E-3</v>
      </c>
    </row>
    <row r="192" spans="32:36" x14ac:dyDescent="0.2">
      <c r="AF192" s="89">
        <f>_xll.qlCalendarAdvance(Calendar,AF191,"1d","mf",,Trigger)</f>
        <v>42534</v>
      </c>
      <c r="AG192" s="90">
        <f>_xll.qlDayCounterYearFraction(DayCounter,SettlementDate,AF192,,,Trigger)</f>
        <v>0.76666666666666672</v>
      </c>
      <c r="AH192" s="85">
        <f t="shared" si="20"/>
        <v>4.6361454099052846E-3</v>
      </c>
      <c r="AI192" s="85">
        <f t="shared" si="21"/>
        <v>3.3383619320087356E-3</v>
      </c>
      <c r="AJ192" s="85">
        <f t="shared" si="22"/>
        <v>3.1250844225919673E-3</v>
      </c>
    </row>
    <row r="193" spans="32:36" x14ac:dyDescent="0.2">
      <c r="AF193" s="89">
        <f>_xll.qlCalendarAdvance(Calendar,AF192,"1d","mf",,Trigger)</f>
        <v>42535</v>
      </c>
      <c r="AG193" s="90">
        <f>_xll.qlDayCounterYearFraction(DayCounter,SettlementDate,AF193,,,Trigger)</f>
        <v>0.76944444444444449</v>
      </c>
      <c r="AH193" s="85">
        <f t="shared" si="20"/>
        <v>4.6361454099052846E-3</v>
      </c>
      <c r="AI193" s="85">
        <f t="shared" si="21"/>
        <v>3.3243318403558E-3</v>
      </c>
      <c r="AJ193" s="85">
        <f t="shared" si="22"/>
        <v>3.1173878270449669E-3</v>
      </c>
    </row>
    <row r="194" spans="32:36" x14ac:dyDescent="0.2">
      <c r="AF194" s="89">
        <f>_xll.qlCalendarAdvance(Calendar,AF193,"1d","mf",,Trigger)</f>
        <v>42536</v>
      </c>
      <c r="AG194" s="90">
        <f>_xll.qlDayCounterYearFraction(DayCounter,SettlementDate,AF194,,,Trigger)</f>
        <v>0.77222222222222225</v>
      </c>
      <c r="AH194" s="85">
        <f t="shared" si="20"/>
        <v>4.6361454099052846E-3</v>
      </c>
      <c r="AI194" s="85">
        <f t="shared" si="21"/>
        <v>3.3103017487028643E-3</v>
      </c>
      <c r="AJ194" s="85">
        <f t="shared" si="22"/>
        <v>3.1097716554501858E-3</v>
      </c>
    </row>
    <row r="195" spans="32:36" x14ac:dyDescent="0.2">
      <c r="AF195" s="89">
        <f>_xll.qlCalendarAdvance(Calendar,AF194,"1d","mf",,Trigger)</f>
        <v>42537</v>
      </c>
      <c r="AG195" s="90">
        <f>_xll.qlDayCounterYearFraction(DayCounter,SettlementDate,AF195,,,Trigger)</f>
        <v>0.77500000000000002</v>
      </c>
      <c r="AH195" s="85">
        <f t="shared" ref="AH195:AH253" si="23">$W$13</f>
        <v>4.6361454099052846E-3</v>
      </c>
      <c r="AI195" s="85">
        <f t="shared" si="21"/>
        <v>3.2962716570499291E-3</v>
      </c>
      <c r="AJ195" s="85">
        <f t="shared" si="22"/>
        <v>3.1022359078076212E-3</v>
      </c>
    </row>
    <row r="196" spans="32:36" x14ac:dyDescent="0.2">
      <c r="AF196" s="89">
        <f>_xll.qlCalendarAdvance(Calendar,AF195,"1d","mf",,Trigger)</f>
        <v>42538</v>
      </c>
      <c r="AG196" s="90">
        <f>_xll.qlDayCounterYearFraction(DayCounter,SettlementDate,AF196,,,Trigger)</f>
        <v>0.77777777777777779</v>
      </c>
      <c r="AH196" s="85">
        <f t="shared" si="23"/>
        <v>4.6361454099052846E-3</v>
      </c>
      <c r="AI196" s="85">
        <f t="shared" si="21"/>
        <v>3.2822415653969931E-3</v>
      </c>
      <c r="AJ196" s="85">
        <f t="shared" si="22"/>
        <v>3.0947805841172759E-3</v>
      </c>
    </row>
    <row r="197" spans="32:36" x14ac:dyDescent="0.2">
      <c r="AF197" s="89">
        <f>_xll.qlCalendarAdvance(Calendar,AF196,"1d","mf",,Trigger)</f>
        <v>42541</v>
      </c>
      <c r="AG197" s="90">
        <f>_xll.qlDayCounterYearFraction(DayCounter,SettlementDate,AF197,,,Trigger)</f>
        <v>0.78611111111111109</v>
      </c>
      <c r="AH197" s="85">
        <f t="shared" si="23"/>
        <v>4.6361454099052846E-3</v>
      </c>
      <c r="AI197" s="85">
        <f t="shared" si="21"/>
        <v>3.2401512904381867E-3</v>
      </c>
      <c r="AJ197" s="85">
        <f t="shared" si="22"/>
        <v>3.0728971567595448E-3</v>
      </c>
    </row>
    <row r="198" spans="32:36" x14ac:dyDescent="0.2">
      <c r="AF198" s="89">
        <f>_xll.qlCalendarAdvance(Calendar,AF197,"1d","mf",,Trigger)</f>
        <v>42542</v>
      </c>
      <c r="AG198" s="90">
        <f>_xll.qlDayCounterYearFraction(DayCounter,SettlementDate,AF198,,,Trigger)</f>
        <v>0.78888888888888886</v>
      </c>
      <c r="AH198" s="85">
        <f t="shared" si="23"/>
        <v>4.6361454099052846E-3</v>
      </c>
      <c r="AI198" s="85">
        <f t="shared" si="21"/>
        <v>3.2261211987852506E-3</v>
      </c>
      <c r="AJ198" s="85">
        <f t="shared" si="22"/>
        <v>3.0657635288780685E-3</v>
      </c>
    </row>
    <row r="199" spans="32:36" x14ac:dyDescent="0.2">
      <c r="AF199" s="89">
        <f>_xll.qlCalendarAdvance(Calendar,AF198,"1d","mf",,Trigger)</f>
        <v>42543</v>
      </c>
      <c r="AG199" s="90">
        <f>_xll.qlDayCounterYearFraction(DayCounter,SettlementDate,AF199,,,Trigger)</f>
        <v>0.79166666666666663</v>
      </c>
      <c r="AH199" s="85">
        <f t="shared" si="23"/>
        <v>4.6361454099052846E-3</v>
      </c>
      <c r="AI199" s="85">
        <f t="shared" si="21"/>
        <v>3.2120911071323154E-3</v>
      </c>
      <c r="AJ199" s="85">
        <f t="shared" si="22"/>
        <v>3.0587103249488119E-3</v>
      </c>
    </row>
    <row r="200" spans="32:36" x14ac:dyDescent="0.2">
      <c r="AF200" s="89">
        <f>_xll.qlCalendarAdvance(Calendar,AF199,"1d","mf",,Trigger)</f>
        <v>42544</v>
      </c>
      <c r="AG200" s="90">
        <f>_xll.qlDayCounterYearFraction(DayCounter,SettlementDate,AF200,,,Trigger)</f>
        <v>0.7944444444444444</v>
      </c>
      <c r="AH200" s="85">
        <f t="shared" si="23"/>
        <v>4.6361454099052846E-3</v>
      </c>
      <c r="AI200" s="85">
        <f t="shared" si="21"/>
        <v>3.1980610154793794E-3</v>
      </c>
      <c r="AJ200" s="85">
        <f t="shared" si="22"/>
        <v>3.0517375449717714E-3</v>
      </c>
    </row>
    <row r="201" spans="32:36" x14ac:dyDescent="0.2">
      <c r="AF201" s="89">
        <f>_xll.qlCalendarAdvance(Calendar,AF200,"1d","mf",,Trigger)</f>
        <v>42545</v>
      </c>
      <c r="AG201" s="90">
        <f>_xll.qlDayCounterYearFraction(DayCounter,SettlementDate,AF201,,,Trigger)</f>
        <v>0.79722222222222228</v>
      </c>
      <c r="AH201" s="85">
        <f t="shared" si="23"/>
        <v>4.6361454099052846E-3</v>
      </c>
      <c r="AI201" s="85">
        <f t="shared" si="21"/>
        <v>3.1840309238264433E-3</v>
      </c>
      <c r="AJ201" s="85">
        <f t="shared" si="22"/>
        <v>3.0448451889469497E-3</v>
      </c>
    </row>
    <row r="202" spans="32:36" x14ac:dyDescent="0.2">
      <c r="AF202" s="89">
        <f>_xll.qlCalendarAdvance(Calendar,AF201,"1d","mf",,Trigger)</f>
        <v>42548</v>
      </c>
      <c r="AG202" s="90">
        <f>_xll.qlDayCounterYearFraction(DayCounter,SettlementDate,AF202,,,Trigger)</f>
        <v>0.80555555555555558</v>
      </c>
      <c r="AH202" s="85">
        <f t="shared" si="23"/>
        <v>4.6361454099052846E-3</v>
      </c>
      <c r="AI202" s="85">
        <f t="shared" si="21"/>
        <v>3.141940648867636E-3</v>
      </c>
      <c r="AJ202" s="85">
        <f t="shared" si="22"/>
        <v>3.0246506645857916E-3</v>
      </c>
    </row>
    <row r="203" spans="32:36" x14ac:dyDescent="0.2">
      <c r="AF203" s="89">
        <f>_xll.qlCalendarAdvance(Calendar,AF202,"1d","mf",,Trigger)</f>
        <v>42549</v>
      </c>
      <c r="AG203" s="90">
        <f>_xll.qlDayCounterYearFraction(DayCounter,SettlementDate,AF203,,,Trigger)</f>
        <v>0.80833333333333335</v>
      </c>
      <c r="AH203" s="85">
        <f t="shared" si="23"/>
        <v>4.6361454099052846E-3</v>
      </c>
      <c r="AI203" s="85">
        <f t="shared" si="21"/>
        <v>3.1279105572147008E-3</v>
      </c>
      <c r="AJ203" s="85">
        <f t="shared" si="22"/>
        <v>3.0180800043698415E-3</v>
      </c>
    </row>
    <row r="204" spans="32:36" x14ac:dyDescent="0.2">
      <c r="AF204" s="89">
        <f>_xll.qlCalendarAdvance(Calendar,AF203,"1d","mf",,Trigger)</f>
        <v>42550</v>
      </c>
      <c r="AG204" s="90">
        <f>_xll.qlDayCounterYearFraction(DayCounter,SettlementDate,AF204,,,Trigger)</f>
        <v>0.81111111111111112</v>
      </c>
      <c r="AH204" s="85">
        <f t="shared" si="23"/>
        <v>4.6361454099052846E-3</v>
      </c>
      <c r="AI204" s="85">
        <f t="shared" si="21"/>
        <v>3.1138804655617648E-3</v>
      </c>
      <c r="AJ204" s="85">
        <f t="shared" si="22"/>
        <v>3.0115897681061081E-3</v>
      </c>
    </row>
    <row r="205" spans="32:36" x14ac:dyDescent="0.2">
      <c r="AF205" s="89">
        <f>_xll.qlCalendarAdvance(Calendar,AF204,"1d","mf",,Trigger)</f>
        <v>42551</v>
      </c>
      <c r="AG205" s="90">
        <f>_xll.qlDayCounterYearFraction(DayCounter,SettlementDate,AF205,,,Trigger)</f>
        <v>0.81388888888888888</v>
      </c>
      <c r="AH205" s="85">
        <f t="shared" si="23"/>
        <v>4.6361454099052846E-3</v>
      </c>
      <c r="AI205" s="85">
        <f t="shared" ref="AI205:AI253" si="24">$W$10+$W$9*AG205</f>
        <v>3.0998503739088296E-3</v>
      </c>
      <c r="AJ205" s="85">
        <f t="shared" ref="AJ205:AJ253" si="25">($W$5+$W$4*AG205+$W$3*AG205^2)</f>
        <v>3.0051799557945934E-3</v>
      </c>
    </row>
    <row r="206" spans="32:36" x14ac:dyDescent="0.2">
      <c r="AF206" s="89">
        <f>_xll.qlCalendarAdvance(Calendar,AF205,"1d","mf",,Trigger)</f>
        <v>42552</v>
      </c>
      <c r="AG206" s="90">
        <f>_xll.qlDayCounterYearFraction(DayCounter,SettlementDate,AF206,,,Trigger)</f>
        <v>0.81666666666666665</v>
      </c>
      <c r="AH206" s="85">
        <f t="shared" si="23"/>
        <v>4.6361454099052846E-3</v>
      </c>
      <c r="AI206" s="85">
        <f t="shared" si="24"/>
        <v>3.0858202822558935E-3</v>
      </c>
      <c r="AJ206" s="85">
        <f t="shared" si="25"/>
        <v>2.9988505674352953E-3</v>
      </c>
    </row>
    <row r="207" spans="32:36" x14ac:dyDescent="0.2">
      <c r="AF207" s="89">
        <f>_xll.qlCalendarAdvance(Calendar,AF206,"1d","mf",,Trigger)</f>
        <v>42555</v>
      </c>
      <c r="AG207" s="90">
        <f>_xll.qlDayCounterYearFraction(DayCounter,SettlementDate,AF207,,,Trigger)</f>
        <v>0.82499999999999996</v>
      </c>
      <c r="AH207" s="85">
        <f t="shared" si="23"/>
        <v>4.6361454099052846E-3</v>
      </c>
      <c r="AI207" s="85">
        <f t="shared" si="24"/>
        <v>3.0437300072970871E-3</v>
      </c>
      <c r="AJ207" s="85">
        <f t="shared" si="25"/>
        <v>2.9803449460707103E-3</v>
      </c>
    </row>
    <row r="208" spans="32:36" x14ac:dyDescent="0.2">
      <c r="AF208" s="89">
        <f>_xll.qlCalendarAdvance(Calendar,AF207,"1d","mf",,Trigger)</f>
        <v>42556</v>
      </c>
      <c r="AG208" s="90">
        <f>_xll.qlDayCounterYearFraction(DayCounter,SettlementDate,AF208,,,Trigger)</f>
        <v>0.82777777777777772</v>
      </c>
      <c r="AH208" s="85">
        <f t="shared" si="23"/>
        <v>4.6361454099052846E-3</v>
      </c>
      <c r="AI208" s="85">
        <f t="shared" si="24"/>
        <v>3.0296999156441511E-3</v>
      </c>
      <c r="AJ208" s="85">
        <f t="shared" si="25"/>
        <v>2.9743372535202847E-3</v>
      </c>
    </row>
    <row r="209" spans="32:36" x14ac:dyDescent="0.2">
      <c r="AF209" s="89">
        <f>_xll.qlCalendarAdvance(Calendar,AF208,"1d","mf",,Trigger)</f>
        <v>42557</v>
      </c>
      <c r="AG209" s="90">
        <f>_xll.qlDayCounterYearFraction(DayCounter,SettlementDate,AF209,,,Trigger)</f>
        <v>0.8305555555555556</v>
      </c>
      <c r="AH209" s="85">
        <f t="shared" si="23"/>
        <v>4.6361454099052846E-3</v>
      </c>
      <c r="AI209" s="85">
        <f t="shared" si="24"/>
        <v>3.015669823991215E-3</v>
      </c>
      <c r="AJ209" s="85">
        <f t="shared" si="25"/>
        <v>2.9684099849220762E-3</v>
      </c>
    </row>
    <row r="210" spans="32:36" x14ac:dyDescent="0.2">
      <c r="AF210" s="89">
        <f>_xll.qlCalendarAdvance(Calendar,AF209,"1d","mf",,Trigger)</f>
        <v>42558</v>
      </c>
      <c r="AG210" s="90">
        <f>_xll.qlDayCounterYearFraction(DayCounter,SettlementDate,AF210,,,Trigger)</f>
        <v>0.83333333333333337</v>
      </c>
      <c r="AH210" s="85">
        <f t="shared" si="23"/>
        <v>4.6361454099052846E-3</v>
      </c>
      <c r="AI210" s="85">
        <f t="shared" si="24"/>
        <v>3.001639732338279E-3</v>
      </c>
      <c r="AJ210" s="85">
        <f t="shared" si="25"/>
        <v>2.9625631402760842E-3</v>
      </c>
    </row>
    <row r="211" spans="32:36" x14ac:dyDescent="0.2">
      <c r="AF211" s="89">
        <f>_xll.qlCalendarAdvance(Calendar,AF210,"1d","mf",,Trigger)</f>
        <v>42559</v>
      </c>
      <c r="AG211" s="90">
        <f>_xll.qlDayCounterYearFraction(DayCounter,SettlementDate,AF211,,,Trigger)</f>
        <v>0.83611111111111114</v>
      </c>
      <c r="AH211" s="85">
        <f t="shared" si="23"/>
        <v>4.6361454099052846E-3</v>
      </c>
      <c r="AI211" s="85">
        <f t="shared" si="24"/>
        <v>2.9876096406853438E-3</v>
      </c>
      <c r="AJ211" s="85">
        <f t="shared" si="25"/>
        <v>2.956796719582312E-3</v>
      </c>
    </row>
    <row r="212" spans="32:36" x14ac:dyDescent="0.2">
      <c r="AF212" s="89">
        <f>_xll.qlCalendarAdvance(Calendar,AF211,"1d","mf",,Trigger)</f>
        <v>42562</v>
      </c>
      <c r="AG212" s="90">
        <f>_xll.qlDayCounterYearFraction(DayCounter,SettlementDate,AF212,,,Trigger)</f>
        <v>0.84444444444444444</v>
      </c>
      <c r="AH212" s="85">
        <f t="shared" si="23"/>
        <v>4.6361454099052846E-3</v>
      </c>
      <c r="AI212" s="85">
        <f t="shared" si="24"/>
        <v>2.9455193657265365E-3</v>
      </c>
      <c r="AJ212" s="85">
        <f t="shared" si="25"/>
        <v>2.9399800012142982E-3</v>
      </c>
    </row>
    <row r="213" spans="32:36" x14ac:dyDescent="0.2">
      <c r="AF213" s="89">
        <f>_xll.qlCalendarAdvance(Calendar,AF212,"1d","mf",,Trigger)</f>
        <v>42563</v>
      </c>
      <c r="AG213" s="90">
        <f>_xll.qlDayCounterYearFraction(DayCounter,SettlementDate,AF213,,,Trigger)</f>
        <v>0.84722222222222221</v>
      </c>
      <c r="AH213" s="85">
        <f t="shared" si="23"/>
        <v>4.6361454099052846E-3</v>
      </c>
      <c r="AI213" s="85">
        <f t="shared" si="24"/>
        <v>2.9314892740736013E-3</v>
      </c>
      <c r="AJ213" s="85">
        <f t="shared" si="25"/>
        <v>2.9345352763293976E-3</v>
      </c>
    </row>
    <row r="214" spans="32:36" x14ac:dyDescent="0.2">
      <c r="AF214" s="89">
        <f>_xll.qlCalendarAdvance(Calendar,AF213,"1d","mf",,Trigger)</f>
        <v>42564</v>
      </c>
      <c r="AG214" s="90">
        <f>_xll.qlDayCounterYearFraction(DayCounter,SettlementDate,AF214,,,Trigger)</f>
        <v>0.85</v>
      </c>
      <c r="AH214" s="85">
        <f t="shared" si="23"/>
        <v>4.6361454099052846E-3</v>
      </c>
      <c r="AI214" s="85">
        <f t="shared" si="24"/>
        <v>2.9174591824206652E-3</v>
      </c>
      <c r="AJ214" s="85">
        <f t="shared" si="25"/>
        <v>2.9291709753967135E-3</v>
      </c>
    </row>
    <row r="215" spans="32:36" x14ac:dyDescent="0.2">
      <c r="AF215" s="89">
        <f>_xll.qlCalendarAdvance(Calendar,AF214,"1d","mf",,Trigger)</f>
        <v>42565</v>
      </c>
      <c r="AG215" s="90">
        <f>_xll.qlDayCounterYearFraction(DayCounter,SettlementDate,AF215,,,Trigger)</f>
        <v>0.85277777777777775</v>
      </c>
      <c r="AH215" s="85">
        <f t="shared" si="23"/>
        <v>4.6361454099052846E-3</v>
      </c>
      <c r="AI215" s="85">
        <f t="shared" si="24"/>
        <v>2.90342909076773E-3</v>
      </c>
      <c r="AJ215" s="85">
        <f t="shared" si="25"/>
        <v>2.9238870984162465E-3</v>
      </c>
    </row>
    <row r="216" spans="32:36" x14ac:dyDescent="0.2">
      <c r="AF216" s="89">
        <f>_xll.qlCalendarAdvance(Calendar,AF215,"1d","mf",,Trigger)</f>
        <v>42566</v>
      </c>
      <c r="AG216" s="90">
        <f>_xll.qlDayCounterYearFraction(DayCounter,SettlementDate,AF216,,,Trigger)</f>
        <v>0.85555555555555551</v>
      </c>
      <c r="AH216" s="85">
        <f t="shared" si="23"/>
        <v>4.6361454099052846E-3</v>
      </c>
      <c r="AI216" s="85">
        <f t="shared" si="24"/>
        <v>2.889398999114794E-3</v>
      </c>
      <c r="AJ216" s="85">
        <f t="shared" si="25"/>
        <v>2.9186836453879987E-3</v>
      </c>
    </row>
    <row r="217" spans="32:36" x14ac:dyDescent="0.2">
      <c r="AF217" s="89">
        <f>_xll.qlCalendarAdvance(Calendar,AF216,"1d","mf",,Trigger)</f>
        <v>42569</v>
      </c>
      <c r="AG217" s="90">
        <f>_xll.qlDayCounterYearFraction(DayCounter,SettlementDate,AF217,,,Trigger)</f>
        <v>0.86388888888888893</v>
      </c>
      <c r="AH217" s="85">
        <f t="shared" si="23"/>
        <v>4.6361454099052846E-3</v>
      </c>
      <c r="AI217" s="85">
        <f t="shared" si="24"/>
        <v>2.8473087241559867E-3</v>
      </c>
      <c r="AJ217" s="85">
        <f t="shared" si="25"/>
        <v>2.9035558300165593E-3</v>
      </c>
    </row>
    <row r="218" spans="32:36" x14ac:dyDescent="0.2">
      <c r="AF218" s="89">
        <f>_xll.qlCalendarAdvance(Calendar,AF217,"1d","mf",,Trigger)</f>
        <v>42570</v>
      </c>
      <c r="AG218" s="90">
        <f>_xll.qlDayCounterYearFraction(DayCounter,SettlementDate,AF218,,,Trigger)</f>
        <v>0.8666666666666667</v>
      </c>
      <c r="AH218" s="85">
        <f t="shared" si="23"/>
        <v>4.6361454099052846E-3</v>
      </c>
      <c r="AI218" s="85">
        <f t="shared" si="24"/>
        <v>2.8332786325030515E-3</v>
      </c>
      <c r="AJ218" s="85">
        <f t="shared" si="25"/>
        <v>2.898674072797181E-3</v>
      </c>
    </row>
    <row r="219" spans="32:36" x14ac:dyDescent="0.2">
      <c r="AF219" s="89">
        <f>_xll.qlCalendarAdvance(Calendar,AF218,"1d","mf",,Trigger)</f>
        <v>42571</v>
      </c>
      <c r="AG219" s="90">
        <f>_xll.qlDayCounterYearFraction(DayCounter,SettlementDate,AF219,,,Trigger)</f>
        <v>0.86944444444444446</v>
      </c>
      <c r="AH219" s="85">
        <f t="shared" si="23"/>
        <v>4.6361454099052846E-3</v>
      </c>
      <c r="AI219" s="85">
        <f t="shared" si="24"/>
        <v>2.8192485408501155E-3</v>
      </c>
      <c r="AJ219" s="85">
        <f t="shared" si="25"/>
        <v>2.8938727395300219E-3</v>
      </c>
    </row>
    <row r="220" spans="32:36" x14ac:dyDescent="0.2">
      <c r="AF220" s="89">
        <f>_xll.qlCalendarAdvance(Calendar,AF219,"1d","mf",,Trigger)</f>
        <v>42572</v>
      </c>
      <c r="AG220" s="90">
        <f>_xll.qlDayCounterYearFraction(DayCounter,SettlementDate,AF220,,,Trigger)</f>
        <v>0.87222222222222223</v>
      </c>
      <c r="AH220" s="85">
        <f t="shared" si="23"/>
        <v>4.6361454099052846E-3</v>
      </c>
      <c r="AI220" s="85">
        <f t="shared" si="24"/>
        <v>2.8052184491971803E-3</v>
      </c>
      <c r="AJ220" s="85">
        <f t="shared" si="25"/>
        <v>2.8891518302150794E-3</v>
      </c>
    </row>
    <row r="221" spans="32:36" x14ac:dyDescent="0.2">
      <c r="AF221" s="89">
        <f>_xll.qlCalendarAdvance(Calendar,AF220,"1d","mf",,Trigger)</f>
        <v>42573</v>
      </c>
      <c r="AG221" s="90">
        <f>_xll.qlDayCounterYearFraction(DayCounter,SettlementDate,AF221,,,Trigger)</f>
        <v>0.875</v>
      </c>
      <c r="AH221" s="85">
        <f t="shared" si="23"/>
        <v>4.6361454099052846E-3</v>
      </c>
      <c r="AI221" s="85">
        <f t="shared" si="24"/>
        <v>2.7911883575442442E-3</v>
      </c>
      <c r="AJ221" s="85">
        <f t="shared" si="25"/>
        <v>2.8845113448523552E-3</v>
      </c>
    </row>
    <row r="222" spans="32:36" x14ac:dyDescent="0.2">
      <c r="AF222" s="89">
        <f>_xll.qlCalendarAdvance(Calendar,AF221,"1d","mf",,Trigger)</f>
        <v>42576</v>
      </c>
      <c r="AG222" s="90">
        <f>_xll.qlDayCounterYearFraction(DayCounter,SettlementDate,AF222,,,Trigger)</f>
        <v>0.8833333333333333</v>
      </c>
      <c r="AH222" s="85">
        <f t="shared" si="23"/>
        <v>4.6361454099052846E-3</v>
      </c>
      <c r="AI222" s="85">
        <f t="shared" si="24"/>
        <v>2.7490980825854369E-3</v>
      </c>
      <c r="AJ222" s="85">
        <f t="shared" si="25"/>
        <v>2.8710724324774893E-3</v>
      </c>
    </row>
    <row r="223" spans="32:36" x14ac:dyDescent="0.2">
      <c r="AF223" s="89">
        <f>_xll.qlCalendarAdvance(Calendar,AF222,"1d","mf",,Trigger)</f>
        <v>42577</v>
      </c>
      <c r="AG223" s="90">
        <f>_xll.qlDayCounterYearFraction(DayCounter,SettlementDate,AF223,,,Trigger)</f>
        <v>0.88611111111111107</v>
      </c>
      <c r="AH223" s="85">
        <f t="shared" si="23"/>
        <v>4.6361454099052846E-3</v>
      </c>
      <c r="AI223" s="85">
        <f t="shared" si="24"/>
        <v>2.7350679909325017E-3</v>
      </c>
      <c r="AJ223" s="85">
        <f t="shared" si="25"/>
        <v>2.8667536429236359E-3</v>
      </c>
    </row>
    <row r="224" spans="32:36" x14ac:dyDescent="0.2">
      <c r="AF224" s="89">
        <f>_xll.qlCalendarAdvance(Calendar,AF223,"1d","mf",,Trigger)</f>
        <v>42578</v>
      </c>
      <c r="AG224" s="90">
        <f>_xll.qlDayCounterYearFraction(DayCounter,SettlementDate,AF224,,,Trigger)</f>
        <v>0.88888888888888884</v>
      </c>
      <c r="AH224" s="85">
        <f t="shared" si="23"/>
        <v>4.6361454099052846E-3</v>
      </c>
      <c r="AI224" s="85">
        <f t="shared" si="24"/>
        <v>2.7210378992795657E-3</v>
      </c>
      <c r="AJ224" s="85">
        <f t="shared" si="25"/>
        <v>2.8625152773220008E-3</v>
      </c>
    </row>
    <row r="225" spans="32:36" x14ac:dyDescent="0.2">
      <c r="AF225" s="89">
        <f>_xll.qlCalendarAdvance(Calendar,AF224,"1d","mf",,Trigger)</f>
        <v>42579</v>
      </c>
      <c r="AG225" s="90">
        <f>_xll.qlDayCounterYearFraction(DayCounter,SettlementDate,AF225,,,Trigger)</f>
        <v>0.89166666666666672</v>
      </c>
      <c r="AH225" s="85">
        <f t="shared" si="23"/>
        <v>4.6361454099052846E-3</v>
      </c>
      <c r="AI225" s="85">
        <f t="shared" si="24"/>
        <v>2.7070078076266296E-3</v>
      </c>
      <c r="AJ225" s="85">
        <f t="shared" si="25"/>
        <v>2.8583573356725832E-3</v>
      </c>
    </row>
    <row r="226" spans="32:36" x14ac:dyDescent="0.2">
      <c r="AF226" s="89">
        <f>_xll.qlCalendarAdvance(Calendar,AF225,"1d","mf",,Trigger)</f>
        <v>42580</v>
      </c>
      <c r="AG226" s="90">
        <f>_xll.qlDayCounterYearFraction(DayCounter,SettlementDate,AF226,,,Trigger)</f>
        <v>0.89444444444444449</v>
      </c>
      <c r="AH226" s="85">
        <f t="shared" si="23"/>
        <v>4.6361454099052846E-3</v>
      </c>
      <c r="AI226" s="85">
        <f t="shared" si="24"/>
        <v>2.6929777159736944E-3</v>
      </c>
      <c r="AJ226" s="85">
        <f t="shared" si="25"/>
        <v>2.8542798179753822E-3</v>
      </c>
    </row>
    <row r="227" spans="32:36" x14ac:dyDescent="0.2">
      <c r="AF227" s="89">
        <f>_xll.qlCalendarAdvance(Calendar,AF226,"1d","mf",,Trigger)</f>
        <v>42583</v>
      </c>
      <c r="AG227" s="90">
        <f>_xll.qlDayCounterYearFraction(DayCounter,SettlementDate,AF227,,,Trigger)</f>
        <v>0.90277777777777779</v>
      </c>
      <c r="AH227" s="85">
        <f t="shared" si="23"/>
        <v>4.6361454099052846E-3</v>
      </c>
      <c r="AI227" s="85">
        <f t="shared" si="24"/>
        <v>2.6508874410148871E-3</v>
      </c>
      <c r="AJ227" s="85">
        <f t="shared" si="25"/>
        <v>2.8425298085970893E-3</v>
      </c>
    </row>
    <row r="228" spans="32:36" x14ac:dyDescent="0.2">
      <c r="AF228" s="89">
        <f>_xll.qlCalendarAdvance(Calendar,AF227,"1d","mf",,Trigger)</f>
        <v>42584</v>
      </c>
      <c r="AG228" s="90">
        <f>_xll.qlDayCounterYearFraction(DayCounter,SettlementDate,AF228,,,Trigger)</f>
        <v>0.90555555555555556</v>
      </c>
      <c r="AH228" s="85">
        <f t="shared" si="23"/>
        <v>4.6361454099052846E-3</v>
      </c>
      <c r="AI228" s="85">
        <f t="shared" si="24"/>
        <v>2.636857349361952E-3</v>
      </c>
      <c r="AJ228" s="85">
        <f t="shared" si="25"/>
        <v>2.8387739867087617E-3</v>
      </c>
    </row>
    <row r="229" spans="32:36" x14ac:dyDescent="0.2">
      <c r="AF229" s="89">
        <f>_xll.qlCalendarAdvance(Calendar,AF228,"1d","mf",,Trigger)</f>
        <v>42585</v>
      </c>
      <c r="AG229" s="90">
        <f>_xll.qlDayCounterYearFraction(DayCounter,SettlementDate,AF229,,,Trigger)</f>
        <v>0.90833333333333333</v>
      </c>
      <c r="AH229" s="85">
        <f t="shared" si="23"/>
        <v>4.6361454099052846E-3</v>
      </c>
      <c r="AI229" s="85">
        <f t="shared" si="24"/>
        <v>2.6228272577090159E-3</v>
      </c>
      <c r="AJ229" s="85">
        <f t="shared" si="25"/>
        <v>2.8350985887726499E-3</v>
      </c>
    </row>
    <row r="230" spans="32:36" x14ac:dyDescent="0.2">
      <c r="AF230" s="89">
        <f>_xll.qlCalendarAdvance(Calendar,AF229,"1d","mf",,Trigger)</f>
        <v>42586</v>
      </c>
      <c r="AG230" s="90">
        <f>_xll.qlDayCounterYearFraction(DayCounter,SettlementDate,AF230,,,Trigger)</f>
        <v>0.91111111111111109</v>
      </c>
      <c r="AH230" s="85">
        <f t="shared" si="23"/>
        <v>4.6361454099052846E-3</v>
      </c>
      <c r="AI230" s="85">
        <f t="shared" si="24"/>
        <v>2.6087971660560807E-3</v>
      </c>
      <c r="AJ230" s="85">
        <f t="shared" si="25"/>
        <v>2.8315036147887572E-3</v>
      </c>
    </row>
    <row r="231" spans="32:36" x14ac:dyDescent="0.2">
      <c r="AF231" s="89">
        <f>_xll.qlCalendarAdvance(Calendar,AF230,"1d","mf",,Trigger)</f>
        <v>42587</v>
      </c>
      <c r="AG231" s="90">
        <f>_xll.qlDayCounterYearFraction(DayCounter,SettlementDate,AF231,,,Trigger)</f>
        <v>0.91388888888888886</v>
      </c>
      <c r="AH231" s="85">
        <f t="shared" si="23"/>
        <v>4.6361454099052846E-3</v>
      </c>
      <c r="AI231" s="85">
        <f t="shared" si="24"/>
        <v>2.5947670744031447E-3</v>
      </c>
      <c r="AJ231" s="85">
        <f t="shared" si="25"/>
        <v>2.8279890647570803E-3</v>
      </c>
    </row>
    <row r="232" spans="32:36" x14ac:dyDescent="0.2">
      <c r="AF232" s="89">
        <f>_xll.qlCalendarAdvance(Calendar,AF231,"1d","mf",,Trigger)</f>
        <v>42590</v>
      </c>
      <c r="AG232" s="90">
        <f>_xll.qlDayCounterYearFraction(DayCounter,SettlementDate,AF232,,,Trigger)</f>
        <v>0.92222222222222228</v>
      </c>
      <c r="AH232" s="85">
        <f t="shared" si="23"/>
        <v>4.6361454099052846E-3</v>
      </c>
      <c r="AI232" s="85">
        <f t="shared" si="24"/>
        <v>2.5526767994443374E-3</v>
      </c>
      <c r="AJ232" s="85">
        <f t="shared" si="25"/>
        <v>2.8179279583753604E-3</v>
      </c>
    </row>
    <row r="233" spans="32:36" x14ac:dyDescent="0.2">
      <c r="AF233" s="89">
        <f>_xll.qlCalendarAdvance(Calendar,AF232,"1d","mf",,Trigger)</f>
        <v>42591</v>
      </c>
      <c r="AG233" s="90">
        <f>_xll.qlDayCounterYearFraction(DayCounter,SettlementDate,AF233,,,Trigger)</f>
        <v>0.92500000000000004</v>
      </c>
      <c r="AH233" s="85">
        <f t="shared" si="23"/>
        <v>4.6361454099052846E-3</v>
      </c>
      <c r="AI233" s="85">
        <f t="shared" si="24"/>
        <v>2.5386467077914013E-3</v>
      </c>
      <c r="AJ233" s="85">
        <f t="shared" si="25"/>
        <v>2.8147351041525569E-3</v>
      </c>
    </row>
    <row r="234" spans="32:36" x14ac:dyDescent="0.2">
      <c r="AF234" s="89">
        <f>_xll.qlCalendarAdvance(Calendar,AF233,"1d","mf",,Trigger)</f>
        <v>42592</v>
      </c>
      <c r="AG234" s="90">
        <f>_xll.qlDayCounterYearFraction(DayCounter,SettlementDate,AF234,,,Trigger)</f>
        <v>0.92777777777777781</v>
      </c>
      <c r="AH234" s="85">
        <f t="shared" si="23"/>
        <v>4.6361454099052846E-3</v>
      </c>
      <c r="AI234" s="85">
        <f t="shared" si="24"/>
        <v>2.5246166161384661E-3</v>
      </c>
      <c r="AJ234" s="85">
        <f t="shared" si="25"/>
        <v>2.8116226738819691E-3</v>
      </c>
    </row>
    <row r="235" spans="32:36" x14ac:dyDescent="0.2">
      <c r="AF235" s="89">
        <f>_xll.qlCalendarAdvance(Calendar,AF234,"1d","mf",,Trigger)</f>
        <v>42593</v>
      </c>
      <c r="AG235" s="90">
        <f>_xll.qlDayCounterYearFraction(DayCounter,SettlementDate,AF235,,,Trigger)</f>
        <v>0.93055555555555558</v>
      </c>
      <c r="AH235" s="85">
        <f t="shared" si="23"/>
        <v>4.6361454099052846E-3</v>
      </c>
      <c r="AI235" s="85">
        <f t="shared" si="24"/>
        <v>2.5105865244855301E-3</v>
      </c>
      <c r="AJ235" s="85">
        <f t="shared" si="25"/>
        <v>2.8085906675636013E-3</v>
      </c>
    </row>
    <row r="236" spans="32:36" x14ac:dyDescent="0.2">
      <c r="AF236" s="89">
        <f>_xll.qlCalendarAdvance(Calendar,AF235,"1d","mf",,Trigger)</f>
        <v>42594</v>
      </c>
      <c r="AG236" s="90">
        <f>_xll.qlDayCounterYearFraction(DayCounter,SettlementDate,AF236,,,Trigger)</f>
        <v>0.93333333333333335</v>
      </c>
      <c r="AH236" s="85">
        <f t="shared" si="23"/>
        <v>4.6361454099052846E-3</v>
      </c>
      <c r="AI236" s="85">
        <f t="shared" si="24"/>
        <v>2.4965564328325949E-3</v>
      </c>
      <c r="AJ236" s="85">
        <f t="shared" si="25"/>
        <v>2.8056390851974511E-3</v>
      </c>
    </row>
    <row r="237" spans="32:36" x14ac:dyDescent="0.2">
      <c r="AF237" s="89">
        <f>_xll.qlCalendarAdvance(Calendar,AF236,"1d","mf",,Trigger)</f>
        <v>42597</v>
      </c>
      <c r="AG237" s="90">
        <f>_xll.qlDayCounterYearFraction(DayCounter,SettlementDate,AF237,,,Trigger)</f>
        <v>0.94166666666666665</v>
      </c>
      <c r="AH237" s="85">
        <f t="shared" si="23"/>
        <v>4.6361454099052846E-3</v>
      </c>
      <c r="AI237" s="85">
        <f t="shared" si="24"/>
        <v>2.4544661578737876E-3</v>
      </c>
      <c r="AJ237" s="85">
        <f t="shared" si="25"/>
        <v>2.7972668818123025E-3</v>
      </c>
    </row>
    <row r="238" spans="32:36" x14ac:dyDescent="0.2">
      <c r="AF238" s="89">
        <f>_xll.qlCalendarAdvance(Calendar,AF237,"1d","mf",,Trigger)</f>
        <v>42598</v>
      </c>
      <c r="AG238" s="90">
        <f>_xll.qlDayCounterYearFraction(DayCounter,SettlementDate,AF238,,,Trigger)</f>
        <v>0.94444444444444442</v>
      </c>
      <c r="AH238" s="85">
        <f t="shared" si="23"/>
        <v>4.6361454099052846E-3</v>
      </c>
      <c r="AI238" s="85">
        <f t="shared" si="24"/>
        <v>2.4404360662208524E-3</v>
      </c>
      <c r="AJ238" s="85">
        <f t="shared" si="25"/>
        <v>2.7946369952550239E-3</v>
      </c>
    </row>
    <row r="239" spans="32:36" x14ac:dyDescent="0.2">
      <c r="AF239" s="89">
        <f>_xll.qlCalendarAdvance(Calendar,AF238,"1d","mf",,Trigger)</f>
        <v>42599</v>
      </c>
      <c r="AG239" s="90">
        <f>_xll.qlDayCounterYearFraction(DayCounter,SettlementDate,AF239,,,Trigger)</f>
        <v>0.94722222222222219</v>
      </c>
      <c r="AH239" s="85">
        <f t="shared" si="23"/>
        <v>4.6361454099052846E-3</v>
      </c>
      <c r="AI239" s="85">
        <f t="shared" si="24"/>
        <v>2.4264059745679164E-3</v>
      </c>
      <c r="AJ239" s="85">
        <f t="shared" si="25"/>
        <v>2.7920875326499627E-3</v>
      </c>
    </row>
    <row r="240" spans="32:36" x14ac:dyDescent="0.2">
      <c r="AF240" s="89">
        <f>_xll.qlCalendarAdvance(Calendar,AF239,"1d","mf",,Trigger)</f>
        <v>42600</v>
      </c>
      <c r="AG240" s="90">
        <f>_xll.qlDayCounterYearFraction(DayCounter,SettlementDate,AF240,,,Trigger)</f>
        <v>0.95</v>
      </c>
      <c r="AH240" s="85">
        <f t="shared" si="23"/>
        <v>4.6361454099052846E-3</v>
      </c>
      <c r="AI240" s="85">
        <f t="shared" si="24"/>
        <v>2.4123758829149812E-3</v>
      </c>
      <c r="AJ240" s="85">
        <f t="shared" si="25"/>
        <v>2.7896184939971173E-3</v>
      </c>
    </row>
    <row r="241" spans="32:36" x14ac:dyDescent="0.2">
      <c r="AF241" s="89">
        <f>_xll.qlCalendarAdvance(Calendar,AF240,"1d","mf",,Trigger)</f>
        <v>42601</v>
      </c>
      <c r="AG241" s="90">
        <f>_xll.qlDayCounterYearFraction(DayCounter,SettlementDate,AF241,,,Trigger)</f>
        <v>0.95277777777777772</v>
      </c>
      <c r="AH241" s="85">
        <f t="shared" si="23"/>
        <v>4.6361454099052846E-3</v>
      </c>
      <c r="AI241" s="85">
        <f t="shared" si="24"/>
        <v>2.3983457912620451E-3</v>
      </c>
      <c r="AJ241" s="85">
        <f t="shared" si="25"/>
        <v>2.7872298792964902E-3</v>
      </c>
    </row>
    <row r="242" spans="32:36" x14ac:dyDescent="0.2">
      <c r="AF242" s="89">
        <f>_xll.qlCalendarAdvance(Calendar,AF241,"1d","mf",,Trigger)</f>
        <v>42604</v>
      </c>
      <c r="AG242" s="90">
        <f>_xll.qlDayCounterYearFraction(DayCounter,SettlementDate,AF242,,,Trigger)</f>
        <v>0.96111111111111114</v>
      </c>
      <c r="AH242" s="85">
        <f t="shared" si="23"/>
        <v>4.6361454099052846E-3</v>
      </c>
      <c r="AI242" s="85">
        <f t="shared" si="24"/>
        <v>2.3562555163032378E-3</v>
      </c>
      <c r="AJ242" s="85">
        <f t="shared" si="25"/>
        <v>2.7805465789079173E-3</v>
      </c>
    </row>
    <row r="243" spans="32:36" x14ac:dyDescent="0.2">
      <c r="AF243" s="89">
        <f>_xll.qlCalendarAdvance(Calendar,AF242,"1d","mf",,Trigger)</f>
        <v>42605</v>
      </c>
      <c r="AG243" s="90">
        <f>_xll.qlDayCounterYearFraction(DayCounter,SettlementDate,AF243,,,Trigger)</f>
        <v>0.96388888888888891</v>
      </c>
      <c r="AH243" s="85">
        <f t="shared" si="23"/>
        <v>4.6361454099052846E-3</v>
      </c>
      <c r="AI243" s="85">
        <f t="shared" si="24"/>
        <v>2.3422254246503018E-3</v>
      </c>
      <c r="AJ243" s="85">
        <f t="shared" si="25"/>
        <v>2.7784796600161601E-3</v>
      </c>
    </row>
    <row r="244" spans="32:36" x14ac:dyDescent="0.2">
      <c r="AF244" s="89">
        <f>_xll.qlCalendarAdvance(Calendar,AF243,"1d","mf",,Trigger)</f>
        <v>42606</v>
      </c>
      <c r="AG244" s="90">
        <f>_xll.qlDayCounterYearFraction(DayCounter,SettlementDate,AF244,,,Trigger)</f>
        <v>0.96666666666666667</v>
      </c>
      <c r="AH244" s="85">
        <f t="shared" si="23"/>
        <v>4.6361454099052846E-3</v>
      </c>
      <c r="AI244" s="85">
        <f t="shared" si="24"/>
        <v>2.3281953329973666E-3</v>
      </c>
      <c r="AJ244" s="85">
        <f t="shared" si="25"/>
        <v>2.776493165076623E-3</v>
      </c>
    </row>
    <row r="245" spans="32:36" x14ac:dyDescent="0.2">
      <c r="AF245" s="89">
        <f>_xll.qlCalendarAdvance(Calendar,AF244,"1d","mf",,Trigger)</f>
        <v>42607</v>
      </c>
      <c r="AG245" s="90">
        <f>_xll.qlDayCounterYearFraction(DayCounter,SettlementDate,AF245,,,Trigger)</f>
        <v>0.96944444444444444</v>
      </c>
      <c r="AH245" s="85">
        <f t="shared" si="23"/>
        <v>4.6361454099052846E-3</v>
      </c>
      <c r="AI245" s="85">
        <f t="shared" si="24"/>
        <v>2.3141652413444305E-3</v>
      </c>
      <c r="AJ245" s="85">
        <f t="shared" si="25"/>
        <v>2.7745870940893017E-3</v>
      </c>
    </row>
    <row r="246" spans="32:36" x14ac:dyDescent="0.2">
      <c r="AF246" s="89">
        <f>_xll.qlCalendarAdvance(Calendar,AF245,"1d","mf",,Trigger)</f>
        <v>42608</v>
      </c>
      <c r="AG246" s="90">
        <f>_xll.qlDayCounterYearFraction(DayCounter,SettlementDate,AF246,,,Trigger)</f>
        <v>0.97222222222222221</v>
      </c>
      <c r="AH246" s="85">
        <f t="shared" si="23"/>
        <v>4.6361454099052846E-3</v>
      </c>
      <c r="AI246" s="85">
        <f t="shared" si="24"/>
        <v>2.3001351496914953E-3</v>
      </c>
      <c r="AJ246" s="85">
        <f t="shared" si="25"/>
        <v>2.7727614470542004E-3</v>
      </c>
    </row>
    <row r="247" spans="32:36" x14ac:dyDescent="0.2">
      <c r="AF247" s="89">
        <f>_xll.qlCalendarAdvance(Calendar,AF246,"1d","mf",,Trigger)</f>
        <v>42612</v>
      </c>
      <c r="AG247" s="90">
        <f>_xll.qlDayCounterYearFraction(DayCounter,SettlementDate,AF247,,,Trigger)</f>
        <v>0.98333333333333328</v>
      </c>
      <c r="AH247" s="85">
        <f t="shared" si="23"/>
        <v>4.6361454099052846E-3</v>
      </c>
      <c r="AI247" s="85">
        <f t="shared" si="24"/>
        <v>2.2440147830797529E-3</v>
      </c>
      <c r="AJ247" s="85">
        <f t="shared" si="25"/>
        <v>2.7662630984359683E-3</v>
      </c>
    </row>
    <row r="248" spans="32:36" x14ac:dyDescent="0.2">
      <c r="AF248" s="89">
        <f>_xll.qlCalendarAdvance(Calendar,AF247,"1d","mf",,Trigger)</f>
        <v>42613</v>
      </c>
      <c r="AG248" s="90">
        <f>_xll.qlDayCounterYearFraction(DayCounter,SettlementDate,AF248,,,Trigger)</f>
        <v>0.98611111111111116</v>
      </c>
      <c r="AH248" s="85">
        <f t="shared" si="23"/>
        <v>4.6361454099052846E-3</v>
      </c>
      <c r="AI248" s="85">
        <f t="shared" si="24"/>
        <v>2.2299846914268168E-3</v>
      </c>
      <c r="AJ248" s="85">
        <f t="shared" si="25"/>
        <v>2.7648395711619552E-3</v>
      </c>
    </row>
    <row r="249" spans="32:36" x14ac:dyDescent="0.2">
      <c r="AF249" s="89">
        <f>_xll.qlCalendarAdvance(Calendar,AF248,"1d","mf",,Trigger)</f>
        <v>42614</v>
      </c>
      <c r="AG249" s="90">
        <f>_xll.qlDayCounterYearFraction(DayCounter,SettlementDate,AF249,,,Trigger)</f>
        <v>0.98888888888888893</v>
      </c>
      <c r="AH249" s="85">
        <f t="shared" si="23"/>
        <v>4.6361454099052846E-3</v>
      </c>
      <c r="AI249" s="85">
        <f t="shared" si="24"/>
        <v>2.2159545997738807E-3</v>
      </c>
      <c r="AJ249" s="85">
        <f t="shared" si="25"/>
        <v>2.7634964678401597E-3</v>
      </c>
    </row>
    <row r="250" spans="32:36" x14ac:dyDescent="0.2">
      <c r="AF250" s="89">
        <f>_xll.qlCalendarAdvance(Calendar,AF249,"1d","mf",,Trigger)</f>
        <v>42615</v>
      </c>
      <c r="AG250" s="90">
        <f>_xll.qlDayCounterYearFraction(DayCounter,SettlementDate,AF250,,,Trigger)</f>
        <v>0.9916666666666667</v>
      </c>
      <c r="AH250" s="85">
        <f t="shared" si="23"/>
        <v>4.6361454099052846E-3</v>
      </c>
      <c r="AI250" s="85">
        <f t="shared" si="24"/>
        <v>2.2019245081209456E-3</v>
      </c>
      <c r="AJ250" s="85">
        <f t="shared" si="25"/>
        <v>2.7622337884705807E-3</v>
      </c>
    </row>
    <row r="251" spans="32:36" x14ac:dyDescent="0.2">
      <c r="AF251" s="89">
        <f>_xll.qlCalendarAdvance(Calendar,AF250,"1d","mf",,Trigger)</f>
        <v>42618</v>
      </c>
      <c r="AG251" s="90">
        <f>_xll.qlDayCounterYearFraction(DayCounter,SettlementDate,AF251,,,Trigger)</f>
        <v>1</v>
      </c>
      <c r="AH251" s="85">
        <f t="shared" si="23"/>
        <v>4.6361454099052846E-3</v>
      </c>
      <c r="AI251" s="85">
        <f t="shared" si="24"/>
        <v>2.1598342331621383E-3</v>
      </c>
      <c r="AJ251" s="85">
        <f t="shared" si="25"/>
        <v>2.7589282940751539E-3</v>
      </c>
    </row>
    <row r="252" spans="32:36" x14ac:dyDescent="0.2">
      <c r="AF252" s="89">
        <f>_xll.qlCalendarAdvance(Calendar,AF251,"1d","mf",,Trigger)</f>
        <v>42619</v>
      </c>
      <c r="AG252" s="90">
        <f>_xll.qlDayCounterYearFraction(DayCounter,SettlementDate,AF252,,,Trigger)</f>
        <v>1.0027777777777778</v>
      </c>
      <c r="AH252" s="85">
        <f t="shared" si="23"/>
        <v>4.6361454099052846E-3</v>
      </c>
      <c r="AI252" s="85">
        <f t="shared" si="24"/>
        <v>2.1458041415092022E-3</v>
      </c>
      <c r="AJ252" s="85">
        <f t="shared" si="25"/>
        <v>2.7579873105144483E-3</v>
      </c>
    </row>
    <row r="253" spans="32:36" x14ac:dyDescent="0.2">
      <c r="AF253" s="372">
        <f>_xll.qlCalendarAdvance(Calendar,AF252,"1d","mf",,Trigger)</f>
        <v>42620</v>
      </c>
      <c r="AG253" s="368">
        <f>_xll.qlDayCounterYearFraction(DayCounter,SettlementDate,AF253,,,Trigger)</f>
        <v>1.0055555555555555</v>
      </c>
      <c r="AH253" s="91">
        <f t="shared" si="23"/>
        <v>4.6361454099052846E-3</v>
      </c>
      <c r="AI253" s="91">
        <f t="shared" si="24"/>
        <v>2.131774049856267E-3</v>
      </c>
      <c r="AJ253" s="91">
        <f t="shared" si="25"/>
        <v>2.7571267509059576E-3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23" customWidth="1"/>
    <col min="2" max="2" width="7.83203125" style="223" customWidth="1"/>
    <col min="3" max="3" width="36.6640625" style="223" bestFit="1" customWidth="1"/>
    <col min="4" max="4" width="35.83203125" style="223" customWidth="1"/>
    <col min="5" max="5" width="25.6640625" style="223" customWidth="1"/>
    <col min="6" max="6" width="4.33203125" style="223" customWidth="1"/>
    <col min="7" max="7" width="7.83203125" style="223" customWidth="1"/>
    <col min="8" max="8" width="10.5" style="223" bestFit="1" customWidth="1"/>
    <col min="9" max="9" width="3.1640625" style="223" customWidth="1"/>
    <col min="10" max="10" width="10.5" style="223" bestFit="1" customWidth="1"/>
    <col min="11" max="11" width="3.1640625" style="223" customWidth="1"/>
    <col min="12" max="12" width="11.6640625" style="223" bestFit="1" customWidth="1"/>
    <col min="13" max="13" width="10.5" style="223" bestFit="1" customWidth="1"/>
    <col min="14" max="14" width="5.83203125" style="223" customWidth="1"/>
    <col min="15" max="16384" width="9.33203125" style="222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0"/>
      <c r="B2" s="211"/>
      <c r="C2" s="212" t="str">
        <f>Currency&amp;"_015_SyntheticQuotes"&amp;".xml"</f>
        <v>USD_015_SyntheticQuotes.xml</v>
      </c>
      <c r="D2" s="213" t="str">
        <f>IF(Serialize,_xll.ohObjectSave(D3:D84,SerializationPath&amp;C2,FileOverwrite,Serialize),"---")</f>
        <v>---</v>
      </c>
      <c r="E2" s="213" t="s">
        <v>87</v>
      </c>
      <c r="F2" s="29"/>
      <c r="G2" s="218"/>
      <c r="H2" s="219" t="s">
        <v>50</v>
      </c>
      <c r="I2" s="30"/>
      <c r="J2" s="220" t="s">
        <v>51</v>
      </c>
      <c r="K2" s="30"/>
      <c r="L2" s="218" t="s">
        <v>52</v>
      </c>
      <c r="M2" s="221" t="s">
        <v>53</v>
      </c>
      <c r="N2" s="70">
        <f>_xll.ohTrigger(M3:M7)</f>
        <v>1</v>
      </c>
    </row>
    <row r="3" spans="1:14" x14ac:dyDescent="0.2">
      <c r="A3" s="214">
        <v>1</v>
      </c>
      <c r="B3" s="224" t="s">
        <v>54</v>
      </c>
      <c r="C3" s="225" t="str">
        <f t="shared" ref="C3" si="0">Currency&amp;$B3&amp;"_SYNTH"&amp;Tenor1M&amp;QuoteSuffix</f>
        <v>USDSND_SYNTH1M_Quote</v>
      </c>
      <c r="D3" s="226" t="str">
        <f>_xll.qlSimpleQuote(C3,,RateTickValue,Permanent,EvaluationDate,ObjectOverwrite)</f>
        <v>USDSND_SYNTH1M_Quote#0000</v>
      </c>
      <c r="E3" s="227" t="str">
        <f>_xll.ohRangeRetrieveError(D3)</f>
        <v/>
      </c>
      <c r="F3" s="29"/>
      <c r="G3" s="241" t="s">
        <v>54</v>
      </c>
      <c r="H3" s="242">
        <f>'1MSynthDepo'!C23</f>
        <v>1.7884027410985937E-3</v>
      </c>
      <c r="I3" s="32" t="s">
        <v>55</v>
      </c>
      <c r="J3" s="263">
        <v>2.1510744428088202E-3</v>
      </c>
      <c r="K3" s="30"/>
      <c r="L3" s="270">
        <f t="array" ref="L3:L84">QuoteLive</f>
        <v>1.7884027410985937E-3</v>
      </c>
      <c r="M3" s="271">
        <f>_xll.qlSimpleQuoteSetValue(D3,ROUND($L3,6),EvaluationDate)</f>
        <v>0</v>
      </c>
      <c r="N3" s="31"/>
    </row>
    <row r="4" spans="1:14" x14ac:dyDescent="0.2">
      <c r="A4" s="215" t="str">
        <f>_xll.qlPeriodEquivalent(Months1M&amp;"M")</f>
        <v>1M</v>
      </c>
      <c r="B4" s="228" t="s">
        <v>56</v>
      </c>
      <c r="C4" s="229" t="str">
        <f t="shared" ref="C4:C7" si="1">Currency&amp;$B4&amp;"_SYNTH"&amp;Tenor1M&amp;QuoteSuffix</f>
        <v>USDSWD_SYNTH1M_Quote</v>
      </c>
      <c r="D4" s="230" t="str">
        <f>_xll.qlSimpleQuote(C4,,RateTickValue,Permanent,EvaluationDate,ObjectOverwrite)</f>
        <v>USDSWD_SYNTH1M_Quote#0000</v>
      </c>
      <c r="E4" s="231" t="str">
        <f>_xll.ohRangeRetrieveError(D4)</f>
        <v/>
      </c>
      <c r="F4" s="29"/>
      <c r="G4" s="241" t="s">
        <v>56</v>
      </c>
      <c r="H4" s="242">
        <f>'1MSynthDepo'!C24</f>
        <v>1.582335491240475E-3</v>
      </c>
      <c r="I4" s="32" t="s">
        <v>55</v>
      </c>
      <c r="J4" s="263">
        <v>1.8036559482873368E-3</v>
      </c>
      <c r="K4" s="30"/>
      <c r="L4" s="270">
        <v>1.582335491240475E-3</v>
      </c>
      <c r="M4" s="271">
        <f>_xll.qlSimpleQuoteSetValue(D4,ROUND($L4,6),EvaluationDate)</f>
        <v>0</v>
      </c>
      <c r="N4" s="31"/>
    </row>
    <row r="5" spans="1:14" x14ac:dyDescent="0.2">
      <c r="A5" s="62"/>
      <c r="B5" s="228" t="s">
        <v>57</v>
      </c>
      <c r="C5" s="229" t="str">
        <f t="shared" si="1"/>
        <v>USD2WD_SYNTH1M_Quote</v>
      </c>
      <c r="D5" s="230" t="str">
        <f>_xll.qlSimpleQuote(C5,,RateTickValue,Permanent,EvaluationDate,ObjectOverwrite)</f>
        <v>USD2WD_SYNTH1M_Quote#0000</v>
      </c>
      <c r="E5" s="231" t="str">
        <f>_xll.ohRangeRetrieveError(D5)</f>
        <v/>
      </c>
      <c r="F5" s="29"/>
      <c r="G5" s="241" t="s">
        <v>57</v>
      </c>
      <c r="H5" s="242">
        <f>'1MSynthDepo'!C25</f>
        <v>1.8428177998318163E-3</v>
      </c>
      <c r="I5" s="32" t="s">
        <v>55</v>
      </c>
      <c r="J5" s="263">
        <v>1.8291661924901043E-3</v>
      </c>
      <c r="K5" s="30"/>
      <c r="L5" s="270">
        <v>1.8428177998318163E-3</v>
      </c>
      <c r="M5" s="271">
        <f>_xll.qlSimpleQuoteSetValue(D5,ROUND($L5,6),EvaluationDate)</f>
        <v>0</v>
      </c>
      <c r="N5" s="31"/>
    </row>
    <row r="6" spans="1:14" x14ac:dyDescent="0.2">
      <c r="A6" s="62"/>
      <c r="B6" s="228" t="s">
        <v>58</v>
      </c>
      <c r="C6" s="229" t="str">
        <f t="shared" si="1"/>
        <v>USD3WD_SYNTH1M_Quote</v>
      </c>
      <c r="D6" s="230" t="str">
        <f>_xll.qlSimpleQuote(C6,,RateTickValue,Permanent,EvaluationDate,ObjectOverwrite)</f>
        <v>USD3WD_SYNTH1M_Quote#0000</v>
      </c>
      <c r="E6" s="231" t="str">
        <f>_xll.ohRangeRetrieveError(D6)</f>
        <v/>
      </c>
      <c r="F6" s="29"/>
      <c r="G6" s="243" t="s">
        <v>58</v>
      </c>
      <c r="H6" s="242">
        <f>'1MSynthDepo'!C26</f>
        <v>1.9613121544307228E-3</v>
      </c>
      <c r="I6" s="32" t="s">
        <v>55</v>
      </c>
      <c r="J6" s="264">
        <v>1.8349680020409867E-3</v>
      </c>
      <c r="K6" s="30"/>
      <c r="L6" s="272">
        <v>1.9613121544307228E-3</v>
      </c>
      <c r="M6" s="273">
        <f>_xll.qlSimpleQuoteSetValue(D6,ROUND($L6,6),EvaluationDate)</f>
        <v>0</v>
      </c>
      <c r="N6" s="31"/>
    </row>
    <row r="7" spans="1:14" ht="12" thickBot="1" x14ac:dyDescent="0.25">
      <c r="A7" s="63"/>
      <c r="B7" s="232" t="s">
        <v>59</v>
      </c>
      <c r="C7" s="233" t="str">
        <f t="shared" si="1"/>
        <v>USD1MD_SYNTH1M_Quote</v>
      </c>
      <c r="D7" s="234" t="str">
        <f>_xll.qlSimpleQuote(C7,,RateTickValue,Permanent,EvaluationDate,ObjectOverwrite)</f>
        <v>USD1MD_SYNTH1M_Quote#0000</v>
      </c>
      <c r="E7" s="235" t="str">
        <f>_xll.ohRangeRetrieveError(D7)</f>
        <v/>
      </c>
      <c r="F7" s="60"/>
      <c r="G7" s="244" t="s">
        <v>59</v>
      </c>
      <c r="H7" s="245">
        <f>'1MSynthDepo'!C27</f>
        <v>2.0488077265263947E-3</v>
      </c>
      <c r="I7" s="61" t="s">
        <v>55</v>
      </c>
      <c r="J7" s="265">
        <v>1.8599999999988626E-3</v>
      </c>
      <c r="K7" s="60"/>
      <c r="L7" s="274">
        <v>2.0488077265263947E-3</v>
      </c>
      <c r="M7" s="275">
        <f>_xll.qlSimpleQuoteSetValue(D7,ROUND($L7,6),EvaluationDate)</f>
        <v>0</v>
      </c>
      <c r="N7" s="60"/>
    </row>
    <row r="8" spans="1:14" x14ac:dyDescent="0.2">
      <c r="A8" s="214">
        <v>3</v>
      </c>
      <c r="B8" s="224" t="s">
        <v>54</v>
      </c>
      <c r="C8" s="225" t="str">
        <f t="shared" ref="C8:C14" si="2">Currency&amp;$B8&amp;"_SYNTH"&amp;Tenor3M&amp;QuoteSuffix</f>
        <v>USDSND_SYNTH3M_Quote</v>
      </c>
      <c r="D8" s="226" t="str">
        <f>_xll.qlSimpleQuote(C8,,RateTickValue,Permanent,EvaluationDate,ObjectOverwrite)</f>
        <v>USDSND_SYNTH3M_Quote#0000</v>
      </c>
      <c r="E8" s="227"/>
      <c r="F8" s="36"/>
      <c r="G8" s="246" t="s">
        <v>54</v>
      </c>
      <c r="H8" s="247">
        <f>'3MSynthDepo'!C25</f>
        <v>2.7957930672961595E-3</v>
      </c>
      <c r="I8" s="37"/>
      <c r="J8" s="266">
        <v>2.9326878263447043E-3</v>
      </c>
      <c r="K8" s="35"/>
      <c r="L8" s="276">
        <v>2.7957930672961595E-3</v>
      </c>
      <c r="M8" s="277">
        <f>_xll.qlSimpleQuoteSetValue(D8,ROUND($L8,6),EvaluationDate)</f>
        <v>0</v>
      </c>
      <c r="N8" s="71">
        <f>_xll.ohTrigger(M8:M14)</f>
        <v>1</v>
      </c>
    </row>
    <row r="9" spans="1:14" x14ac:dyDescent="0.2">
      <c r="A9" s="215" t="str">
        <f>_xll.qlPeriodEquivalent(Months3M&amp;"M")</f>
        <v>3M</v>
      </c>
      <c r="B9" s="228" t="s">
        <v>56</v>
      </c>
      <c r="C9" s="229" t="str">
        <f t="shared" si="2"/>
        <v>USDSWD_SYNTH3M_Quote</v>
      </c>
      <c r="D9" s="230" t="str">
        <f>_xll.qlSimpleQuote(C9,,RateTickValue,Permanent,EvaluationDate,ObjectOverwrite)</f>
        <v>USDSWD_SYNTH3M_Quote#0000</v>
      </c>
      <c r="E9" s="231"/>
      <c r="F9" s="36"/>
      <c r="G9" s="248" t="s">
        <v>56</v>
      </c>
      <c r="H9" s="242">
        <f>'3MSynthDepo'!C26</f>
        <v>2.5733198346257679E-3</v>
      </c>
      <c r="I9" s="37"/>
      <c r="J9" s="263">
        <v>2.5879064445571182E-3</v>
      </c>
      <c r="K9" s="35"/>
      <c r="L9" s="270">
        <v>2.5733198346257679E-3</v>
      </c>
      <c r="M9" s="271">
        <f>_xll.qlSimpleQuoteSetValue(D9,ROUND($L9,6),EvaluationDate)</f>
        <v>0</v>
      </c>
      <c r="N9" s="31"/>
    </row>
    <row r="10" spans="1:14" x14ac:dyDescent="0.2">
      <c r="A10" s="33"/>
      <c r="B10" s="228" t="s">
        <v>57</v>
      </c>
      <c r="C10" s="229" t="str">
        <f t="shared" si="2"/>
        <v>USD2WD_SYNTH3M_Quote</v>
      </c>
      <c r="D10" s="230" t="str">
        <f>_xll.qlSimpleQuote(C10,,RateTickValue,Permanent,EvaluationDate,ObjectOverwrite)</f>
        <v>USD2WD_SYNTH3M_Quote#0000</v>
      </c>
      <c r="E10" s="231"/>
      <c r="F10" s="36"/>
      <c r="G10" s="248" t="s">
        <v>57</v>
      </c>
      <c r="H10" s="242">
        <f>'3MSynthDepo'!C27</f>
        <v>2.8064205938121184E-3</v>
      </c>
      <c r="I10" s="37"/>
      <c r="J10" s="263">
        <v>2.6164884249167486E-3</v>
      </c>
      <c r="K10" s="35"/>
      <c r="L10" s="270">
        <v>2.8064205938121184E-3</v>
      </c>
      <c r="M10" s="271">
        <f>_xll.qlSimpleQuoteSetValue(D10,ROUND($L10,6),EvaluationDate)</f>
        <v>0</v>
      </c>
      <c r="N10" s="31"/>
    </row>
    <row r="11" spans="1:14" x14ac:dyDescent="0.2">
      <c r="A11" s="33"/>
      <c r="B11" s="228" t="s">
        <v>58</v>
      </c>
      <c r="C11" s="229" t="str">
        <f t="shared" si="2"/>
        <v>USD3WD_SYNTH3M_Quote</v>
      </c>
      <c r="D11" s="230" t="str">
        <f>_xll.qlSimpleQuote(C11,,RateTickValue,Permanent,EvaluationDate,ObjectOverwrite)</f>
        <v>USD3WD_SYNTH3M_Quote#0000</v>
      </c>
      <c r="E11" s="231"/>
      <c r="F11" s="36"/>
      <c r="G11" s="249" t="s">
        <v>58</v>
      </c>
      <c r="H11" s="250">
        <f>'3MSynthDepo'!C28</f>
        <v>2.8992099357592694E-3</v>
      </c>
      <c r="I11" s="37"/>
      <c r="J11" s="264">
        <v>2.625354790783011E-3</v>
      </c>
      <c r="K11" s="35"/>
      <c r="L11" s="272">
        <v>2.8992099357592694E-3</v>
      </c>
      <c r="M11" s="273">
        <f>_xll.qlSimpleQuoteSetValue(D11,ROUND($L11,6),EvaluationDate)</f>
        <v>0</v>
      </c>
      <c r="N11" s="31"/>
    </row>
    <row r="12" spans="1:14" x14ac:dyDescent="0.2">
      <c r="A12" s="33"/>
      <c r="B12" s="228" t="s">
        <v>59</v>
      </c>
      <c r="C12" s="229" t="str">
        <f t="shared" si="2"/>
        <v>USD1MD_SYNTH3M_Quote</v>
      </c>
      <c r="D12" s="236" t="str">
        <f>_xll.qlSimpleQuote(C12,,RateTickValue,Permanent,EvaluationDate,ObjectOverwrite)</f>
        <v>USD1MD_SYNTH3M_Quote#0000</v>
      </c>
      <c r="E12" s="231"/>
      <c r="F12" s="36"/>
      <c r="G12" s="248" t="s">
        <v>59</v>
      </c>
      <c r="H12" s="242">
        <f>'3MSynthDepo'!C29</f>
        <v>2.9528906968928088E-3</v>
      </c>
      <c r="I12" s="37"/>
      <c r="J12" s="263">
        <v>2.654317989539301E-3</v>
      </c>
      <c r="K12" s="35"/>
      <c r="L12" s="270">
        <v>2.9528906968928088E-3</v>
      </c>
      <c r="M12" s="271">
        <f>_xll.qlSimpleQuoteSetValue(D12,ROUND($L12,6),EvaluationDate)</f>
        <v>0</v>
      </c>
      <c r="N12" s="31"/>
    </row>
    <row r="13" spans="1:14" x14ac:dyDescent="0.2">
      <c r="A13" s="33"/>
      <c r="B13" s="228" t="s">
        <v>60</v>
      </c>
      <c r="C13" s="229" t="str">
        <f t="shared" si="2"/>
        <v>USD2MD_SYNTH3M_Quote</v>
      </c>
      <c r="D13" s="236" t="str">
        <f>_xll.qlSimpleQuote(C13,,RateTickValue,Permanent,EvaluationDate,ObjectOverwrite)</f>
        <v>USD2MD_SYNTH3M_Quote#0000</v>
      </c>
      <c r="E13" s="231"/>
      <c r="F13" s="36"/>
      <c r="G13" s="248" t="s">
        <v>60</v>
      </c>
      <c r="H13" s="242">
        <f>'3MSynthDepo'!C30</f>
        <v>3.1522112278473805E-3</v>
      </c>
      <c r="I13" s="37"/>
      <c r="J13" s="263">
        <v>2.6873779552070154E-3</v>
      </c>
      <c r="K13" s="35"/>
      <c r="L13" s="270">
        <v>3.1522112278473805E-3</v>
      </c>
      <c r="M13" s="271">
        <f>_xll.qlSimpleQuoteSetValue(D13,ROUND($L13,6),EvaluationDate)</f>
        <v>0</v>
      </c>
      <c r="N13" s="31"/>
    </row>
    <row r="14" spans="1:14" ht="12" thickBot="1" x14ac:dyDescent="0.25">
      <c r="A14" s="33"/>
      <c r="B14" s="237" t="s">
        <v>61</v>
      </c>
      <c r="C14" s="233" t="str">
        <f t="shared" si="2"/>
        <v>USD3MD_SYNTH3M_Quote</v>
      </c>
      <c r="D14" s="234" t="str">
        <f>_xll.qlSimpleQuote(C14,,RateTickValue,Permanent,EvaluationDate,ObjectOverwrite)</f>
        <v>USD3MD_SYNTH3M_Quote#0000</v>
      </c>
      <c r="E14" s="235"/>
      <c r="F14" s="36"/>
      <c r="G14" s="251" t="s">
        <v>61</v>
      </c>
      <c r="H14" s="252">
        <f>'3MSynthDepo'!C31</f>
        <v>3.329999999999899E-3</v>
      </c>
      <c r="I14" s="37"/>
      <c r="J14" s="265">
        <v>2.8199999999997069E-3</v>
      </c>
      <c r="K14" s="35"/>
      <c r="L14" s="274">
        <v>3.329999999999899E-3</v>
      </c>
      <c r="M14" s="275">
        <f>_xll.qlSimpleQuoteSetValue(D14,ROUND($L14,6),EvaluationDate)</f>
        <v>0</v>
      </c>
      <c r="N14" s="31"/>
    </row>
    <row r="15" spans="1:14" x14ac:dyDescent="0.2">
      <c r="A15" s="214">
        <v>6</v>
      </c>
      <c r="B15" s="238" t="s">
        <v>54</v>
      </c>
      <c r="C15" s="225" t="str">
        <f t="shared" ref="C15:C24" si="3">Currency&amp;$B15&amp;"_SYNTH"&amp;Tenor6M&amp;QuoteSuffix</f>
        <v>USDSND_SYNTH6M_Quote</v>
      </c>
      <c r="D15" s="226" t="str">
        <f>_xll.qlSimpleQuote(C15,,RateTickValue,Permanent,EvaluationDate,ObjectOverwrite)</f>
        <v>USDSND_SYNTH6M_Quote#0000</v>
      </c>
      <c r="E15" s="227" t="str">
        <f>_xll.ohRangeRetrieveError(D15)</f>
        <v/>
      </c>
      <c r="F15" s="36"/>
      <c r="G15" s="246" t="s">
        <v>54</v>
      </c>
      <c r="H15" s="247">
        <f>'6MSynthDepo'!C28</f>
        <v>5.4465897934985463E-3</v>
      </c>
      <c r="I15" s="37"/>
      <c r="J15" s="266">
        <v>4.3079026630721273E-3</v>
      </c>
      <c r="K15" s="35"/>
      <c r="L15" s="276">
        <v>5.4465897934985463E-3</v>
      </c>
      <c r="M15" s="277">
        <f>_xll.qlSimpleQuoteSetValue(D15,ROUND($L15,6),EvaluationDate)</f>
        <v>0</v>
      </c>
      <c r="N15" s="72">
        <f>_xll.ohTrigger(M15:M24)</f>
        <v>1</v>
      </c>
    </row>
    <row r="16" spans="1:14" x14ac:dyDescent="0.2">
      <c r="A16" s="215" t="str">
        <f>_xll.qlPeriodEquivalent(Months6M&amp;"M")</f>
        <v>6M</v>
      </c>
      <c r="B16" s="239" t="s">
        <v>56</v>
      </c>
      <c r="C16" s="229" t="str">
        <f t="shared" si="3"/>
        <v>USDSWD_SYNTH6M_Quote</v>
      </c>
      <c r="D16" s="230" t="str">
        <f>_xll.qlSimpleQuote(C16,,RateTickValue,Permanent,EvaluationDate,ObjectOverwrite)</f>
        <v>USDSWD_SYNTH6M_Quote#0000</v>
      </c>
      <c r="E16" s="231" t="str">
        <f>_xll.ohRangeRetrieveError(D16)</f>
        <v/>
      </c>
      <c r="F16" s="36"/>
      <c r="G16" s="248" t="s">
        <v>56</v>
      </c>
      <c r="H16" s="242">
        <f>'6MSynthDepo'!C29</f>
        <v>5.1734057902854047E-3</v>
      </c>
      <c r="I16" s="37"/>
      <c r="J16" s="263">
        <v>3.9539908758014419E-3</v>
      </c>
      <c r="K16" s="35"/>
      <c r="L16" s="270">
        <v>5.1734057902854047E-3</v>
      </c>
      <c r="M16" s="271">
        <f>_xll.qlSimpleQuoteSetValue(D16,ROUND($L16,6),EvaluationDate)</f>
        <v>0</v>
      </c>
      <c r="N16" s="38"/>
    </row>
    <row r="17" spans="1:14" x14ac:dyDescent="0.2">
      <c r="A17" s="64"/>
      <c r="B17" s="239" t="s">
        <v>57</v>
      </c>
      <c r="C17" s="229" t="str">
        <f t="shared" si="3"/>
        <v>USD2WD_SYNTH6M_Quote</v>
      </c>
      <c r="D17" s="230" t="str">
        <f>_xll.qlSimpleQuote(C17,,RateTickValue,Permanent,EvaluationDate,ObjectOverwrite)</f>
        <v>USD2WD_SYNTH6M_Quote#0000</v>
      </c>
      <c r="E17" s="231" t="str">
        <f>_xll.ohRangeRetrieveError(D17)</f>
        <v/>
      </c>
      <c r="F17" s="34"/>
      <c r="G17" s="248" t="s">
        <v>57</v>
      </c>
      <c r="H17" s="242">
        <f>'6MSynthDepo'!C30</f>
        <v>5.3202199885297018E-3</v>
      </c>
      <c r="I17" s="37"/>
      <c r="J17" s="263">
        <v>3.9717607830442548E-3</v>
      </c>
      <c r="K17" s="35"/>
      <c r="L17" s="270">
        <v>5.3202199885297018E-3</v>
      </c>
      <c r="M17" s="271">
        <f>_xll.qlSimpleQuoteSetValue(D17,ROUND($L17,6),EvaluationDate)</f>
        <v>0</v>
      </c>
      <c r="N17" s="38"/>
    </row>
    <row r="18" spans="1:14" x14ac:dyDescent="0.2">
      <c r="A18" s="65"/>
      <c r="B18" s="239" t="s">
        <v>58</v>
      </c>
      <c r="C18" s="229" t="str">
        <f t="shared" si="3"/>
        <v>USD3WD_SYNTH6M_Quote</v>
      </c>
      <c r="D18" s="230" t="str">
        <f>_xll.qlSimpleQuote(C18,,RateTickValue,Permanent,EvaluationDate,ObjectOverwrite)</f>
        <v>USD3WD_SYNTH6M_Quote#0000</v>
      </c>
      <c r="E18" s="231" t="str">
        <f>_xll.ohRangeRetrieveError(D18)</f>
        <v/>
      </c>
      <c r="F18" s="34"/>
      <c r="G18" s="248" t="s">
        <v>58</v>
      </c>
      <c r="H18" s="242">
        <f>'6MSynthDepo'!C31</f>
        <v>5.329812052977191E-3</v>
      </c>
      <c r="I18" s="37"/>
      <c r="J18" s="263">
        <v>3.9696394550566994E-3</v>
      </c>
      <c r="K18" s="35"/>
      <c r="L18" s="270">
        <v>5.329812052977191E-3</v>
      </c>
      <c r="M18" s="271">
        <f>_xll.qlSimpleQuoteSetValue(D18,ROUND($L18,6),EvaluationDate)</f>
        <v>0</v>
      </c>
      <c r="N18" s="38"/>
    </row>
    <row r="19" spans="1:14" x14ac:dyDescent="0.2">
      <c r="A19" s="65"/>
      <c r="B19" s="239" t="s">
        <v>59</v>
      </c>
      <c r="C19" s="229" t="str">
        <f t="shared" si="3"/>
        <v>USD1MD_SYNTH6M_Quote</v>
      </c>
      <c r="D19" s="230" t="str">
        <f>_xll.qlSimpleQuote(C19,,RateTickValue,Permanent,EvaluationDate,ObjectOverwrite)</f>
        <v>USD1MD_SYNTH6M_Quote#0000</v>
      </c>
      <c r="E19" s="231" t="str">
        <f>_xll.ohRangeRetrieveError(D19)</f>
        <v/>
      </c>
      <c r="F19" s="34"/>
      <c r="G19" s="253" t="s">
        <v>59</v>
      </c>
      <c r="H19" s="254">
        <f>'6MSynthDepo'!C32</f>
        <v>5.2699960276042694E-3</v>
      </c>
      <c r="I19" s="132"/>
      <c r="J19" s="267">
        <v>3.9842202076627586E-3</v>
      </c>
      <c r="K19" s="133"/>
      <c r="L19" s="278">
        <v>5.2699960276042694E-3</v>
      </c>
      <c r="M19" s="279">
        <f>_xll.qlSimpleQuoteSetValue(D19,ROUND($L19,6),EvaluationDate)</f>
        <v>0</v>
      </c>
      <c r="N19" s="38"/>
    </row>
    <row r="20" spans="1:14" x14ac:dyDescent="0.2">
      <c r="A20" s="65"/>
      <c r="B20" s="239" t="s">
        <v>60</v>
      </c>
      <c r="C20" s="229" t="str">
        <f t="shared" si="3"/>
        <v>USD2MD_SYNTH6M_Quote</v>
      </c>
      <c r="D20" s="230" t="str">
        <f>_xll.qlSimpleQuote(C20,,RateTickValue,Permanent,EvaluationDate,ObjectOverwrite)</f>
        <v>USD2MD_SYNTH6M_Quote#0000</v>
      </c>
      <c r="E20" s="231" t="str">
        <f>_xll.ohRangeRetrieveError(D20)</f>
        <v/>
      </c>
      <c r="F20" s="34"/>
      <c r="G20" s="248" t="s">
        <v>60</v>
      </c>
      <c r="H20" s="242">
        <f>'6MSynthDepo'!C33</f>
        <v>5.1667295375873714E-3</v>
      </c>
      <c r="I20" s="37"/>
      <c r="J20" s="263">
        <v>3.9672407561313072E-3</v>
      </c>
      <c r="K20" s="35"/>
      <c r="L20" s="270">
        <v>5.1667295375873714E-3</v>
      </c>
      <c r="M20" s="271">
        <f>_xll.qlSimpleQuoteSetValue(D20,ROUND($L20,6),EvaluationDate)</f>
        <v>0</v>
      </c>
      <c r="N20" s="38"/>
    </row>
    <row r="21" spans="1:14" x14ac:dyDescent="0.2">
      <c r="A21" s="65"/>
      <c r="B21" s="239" t="s">
        <v>61</v>
      </c>
      <c r="C21" s="229" t="str">
        <f t="shared" si="3"/>
        <v>USD3MD_SYNTH6M_Quote</v>
      </c>
      <c r="D21" s="230" t="str">
        <f>_xll.qlSimpleQuote(C21,,RateTickValue,Permanent,EvaluationDate,ObjectOverwrite)</f>
        <v>USD3MD_SYNTH6M_Quote#0000</v>
      </c>
      <c r="E21" s="231" t="str">
        <f>_xll.ohRangeRetrieveError(D21)</f>
        <v/>
      </c>
      <c r="F21" s="34"/>
      <c r="G21" s="248" t="s">
        <v>61</v>
      </c>
      <c r="H21" s="242">
        <f>'6MSynthDepo'!C34</f>
        <v>5.098818580280615E-3</v>
      </c>
      <c r="I21" s="37"/>
      <c r="J21" s="263">
        <v>4.0429658432234138E-3</v>
      </c>
      <c r="K21" s="35"/>
      <c r="L21" s="270">
        <v>5.098818580280615E-3</v>
      </c>
      <c r="M21" s="271">
        <f>_xll.qlSimpleQuoteSetValue(D21,ROUND($L21,6),EvaluationDate)</f>
        <v>0</v>
      </c>
      <c r="N21" s="38"/>
    </row>
    <row r="22" spans="1:14" x14ac:dyDescent="0.2">
      <c r="A22" s="65"/>
      <c r="B22" s="239" t="s">
        <v>62</v>
      </c>
      <c r="C22" s="229" t="str">
        <f t="shared" si="3"/>
        <v>USD4MD_SYNTH6M_Quote</v>
      </c>
      <c r="D22" s="230" t="str">
        <f>_xll.qlSimpleQuote(C22,,RateTickValue,Permanent,EvaluationDate,ObjectOverwrite)</f>
        <v>USD4MD_SYNTH6M_Quote#0000</v>
      </c>
      <c r="E22" s="231" t="str">
        <f>_xll.ohRangeRetrieveError(D22)</f>
        <v/>
      </c>
      <c r="F22" s="34"/>
      <c r="G22" s="248" t="s">
        <v>62</v>
      </c>
      <c r="H22" s="242">
        <f>'6MSynthDepo'!C35</f>
        <v>5.1839968434512149E-3</v>
      </c>
      <c r="I22" s="37"/>
      <c r="J22" s="263">
        <v>4.1671716056508393E-3</v>
      </c>
      <c r="K22" s="35"/>
      <c r="L22" s="270">
        <v>5.1839968434512149E-3</v>
      </c>
      <c r="M22" s="271">
        <f>_xll.qlSimpleQuoteSetValue(D22,ROUND($L22,6),EvaluationDate)</f>
        <v>0</v>
      </c>
      <c r="N22" s="38"/>
    </row>
    <row r="23" spans="1:14" x14ac:dyDescent="0.2">
      <c r="A23" s="65"/>
      <c r="B23" s="239" t="s">
        <v>63</v>
      </c>
      <c r="C23" s="229" t="str">
        <f t="shared" si="3"/>
        <v>USD5MD_SYNTH6M_Quote</v>
      </c>
      <c r="D23" s="230" t="str">
        <f>_xll.qlSimpleQuote(C23,,RateTickValue,Permanent,EvaluationDate,ObjectOverwrite)</f>
        <v>USD5MD_SYNTH6M_Quote#0000</v>
      </c>
      <c r="E23" s="231" t="str">
        <f>_xll.ohRangeRetrieveError(D23)</f>
        <v/>
      </c>
      <c r="F23" s="34"/>
      <c r="G23" s="248" t="s">
        <v>63</v>
      </c>
      <c r="H23" s="242">
        <f>'6MSynthDepo'!C36</f>
        <v>5.2839545610716037E-3</v>
      </c>
      <c r="I23" s="37"/>
      <c r="J23" s="263">
        <v>4.310617157875089E-3</v>
      </c>
      <c r="K23" s="35"/>
      <c r="L23" s="270">
        <v>5.2839545610716037E-3</v>
      </c>
      <c r="M23" s="271">
        <f>_xll.qlSimpleQuoteSetValue(D23,ROUND($L23,6),EvaluationDate)</f>
        <v>0</v>
      </c>
      <c r="N23" s="38"/>
    </row>
    <row r="24" spans="1:14" ht="12" thickBot="1" x14ac:dyDescent="0.25">
      <c r="A24" s="66"/>
      <c r="B24" s="232" t="s">
        <v>64</v>
      </c>
      <c r="C24" s="233" t="str">
        <f t="shared" si="3"/>
        <v>USD6MD_SYNTH6M_Quote</v>
      </c>
      <c r="D24" s="240" t="str">
        <f>_xll.qlSimpleQuote(C24,,RateTickValue,Permanent,EvaluationDate,ObjectOverwrite)</f>
        <v>USD6MD_SYNTH6M_Quote#0000</v>
      </c>
      <c r="E24" s="235" t="str">
        <f>_xll.ohRangeRetrieveError(D24)</f>
        <v/>
      </c>
      <c r="F24" s="34"/>
      <c r="G24" s="251" t="s">
        <v>64</v>
      </c>
      <c r="H24" s="252">
        <f>'6MSynthDepo'!C37</f>
        <v>5.3899999999998671E-3</v>
      </c>
      <c r="I24" s="37"/>
      <c r="J24" s="265">
        <v>4.4705000000000439E-3</v>
      </c>
      <c r="K24" s="35"/>
      <c r="L24" s="274">
        <v>5.3899999999998671E-3</v>
      </c>
      <c r="M24" s="275">
        <f>_xll.qlSimpleQuoteSetValue(D24,ROUND($L24,6),EvaluationDate)</f>
        <v>0</v>
      </c>
      <c r="N24" s="38"/>
    </row>
    <row r="25" spans="1:14" x14ac:dyDescent="0.2">
      <c r="A25" s="214">
        <v>12</v>
      </c>
      <c r="B25" s="224" t="s">
        <v>54</v>
      </c>
      <c r="C25" s="225" t="str">
        <f t="shared" ref="C25:C40" si="4">Currency&amp;$B25&amp;"_SYNTH"&amp;Tenor12M&amp;QuoteSuffix</f>
        <v>USDSND_SYNTH1Y_Quote</v>
      </c>
      <c r="D25" s="226" t="str">
        <f>_xll.qlSimpleQuote(C25,,RateTickValue,Permanent,EvaluationDate,ObjectOverwrite)</f>
        <v>USDSND_SYNTH1Y_Quote#0000</v>
      </c>
      <c r="E25" s="227" t="str">
        <f>_xll.ohRangeRetrieveError(D25)</f>
        <v/>
      </c>
      <c r="F25" s="36"/>
      <c r="G25" s="255" t="s">
        <v>54</v>
      </c>
      <c r="H25" s="247">
        <f>'1YSynthDepo'!C34</f>
        <v>8.8900312745199273E-3</v>
      </c>
      <c r="I25" s="37"/>
      <c r="J25" s="266">
        <v>5.7345473077319298E-3</v>
      </c>
      <c r="K25" s="35"/>
      <c r="L25" s="276">
        <v>8.8900312745199273E-3</v>
      </c>
      <c r="M25" s="277">
        <f>_xll.qlSimpleQuoteSetValue(D25,ROUND($L25,6),EvaluationDate)</f>
        <v>0</v>
      </c>
      <c r="N25" s="72">
        <f>_xll.ohTrigger(M25:M40)</f>
        <v>1</v>
      </c>
    </row>
    <row r="26" spans="1:14" x14ac:dyDescent="0.2">
      <c r="A26" s="215" t="str">
        <f>_xll.qlPeriodEquivalent(Months12M&amp;"M")</f>
        <v>1Y</v>
      </c>
      <c r="B26" s="228" t="s">
        <v>56</v>
      </c>
      <c r="C26" s="229" t="str">
        <f t="shared" si="4"/>
        <v>USDSWD_SYNTH1Y_Quote</v>
      </c>
      <c r="D26" s="230" t="str">
        <f>_xll.qlSimpleQuote(C26,,RateTickValue,Permanent,EvaluationDate,ObjectOverwrite)</f>
        <v>USDSWD_SYNTH1Y_Quote#0000</v>
      </c>
      <c r="E26" s="231" t="str">
        <f>_xll.ohRangeRetrieveError(D26)</f>
        <v/>
      </c>
      <c r="F26" s="36"/>
      <c r="G26" s="256" t="s">
        <v>56</v>
      </c>
      <c r="H26" s="242">
        <f>'1YSynthDepo'!C35</f>
        <v>8.6322652693012914E-3</v>
      </c>
      <c r="I26" s="37"/>
      <c r="J26" s="263">
        <v>5.3917216314961335E-3</v>
      </c>
      <c r="K26" s="35"/>
      <c r="L26" s="270">
        <v>8.6322652693012914E-3</v>
      </c>
      <c r="M26" s="271">
        <f>_xll.qlSimpleQuoteSetValue(D26,ROUND($L26,6),EvaluationDate)</f>
        <v>0</v>
      </c>
      <c r="N26" s="38"/>
    </row>
    <row r="27" spans="1:14" x14ac:dyDescent="0.2">
      <c r="A27" s="65"/>
      <c r="B27" s="228" t="s">
        <v>57</v>
      </c>
      <c r="C27" s="229" t="str">
        <f t="shared" si="4"/>
        <v>USD2WD_SYNTH1Y_Quote</v>
      </c>
      <c r="D27" s="230" t="str">
        <f>_xll.qlSimpleQuote(C27,,RateTickValue,Permanent,EvaluationDate,ObjectOverwrite)</f>
        <v>USD2WD_SYNTH1Y_Quote#0000</v>
      </c>
      <c r="E27" s="231" t="str">
        <f>_xll.ohRangeRetrieveError(D27)</f>
        <v/>
      </c>
      <c r="F27" s="34"/>
      <c r="G27" s="256" t="s">
        <v>57</v>
      </c>
      <c r="H27" s="242">
        <f>'1YSynthDepo'!C36</f>
        <v>8.803907802619193E-3</v>
      </c>
      <c r="I27" s="37"/>
      <c r="J27" s="263">
        <v>5.4223276720038217E-3</v>
      </c>
      <c r="K27" s="35"/>
      <c r="L27" s="270">
        <v>8.803907802619193E-3</v>
      </c>
      <c r="M27" s="271">
        <f>_xll.qlSimpleQuoteSetValue(D27,ROUND($L27,6),EvaluationDate)</f>
        <v>0</v>
      </c>
      <c r="N27" s="38"/>
    </row>
    <row r="28" spans="1:14" x14ac:dyDescent="0.2">
      <c r="A28" s="65"/>
      <c r="B28" s="228" t="s">
        <v>58</v>
      </c>
      <c r="C28" s="229" t="str">
        <f t="shared" si="4"/>
        <v>USD3WD_SYNTH1Y_Quote</v>
      </c>
      <c r="D28" s="230" t="str">
        <f>_xll.qlSimpleQuote(C28,,RateTickValue,Permanent,EvaluationDate,ObjectOverwrite)</f>
        <v>USD3WD_SYNTH1Y_Quote#0000</v>
      </c>
      <c r="E28" s="231" t="str">
        <f>_xll.ohRangeRetrieveError(D28)</f>
        <v/>
      </c>
      <c r="F28" s="34"/>
      <c r="G28" s="257" t="s">
        <v>58</v>
      </c>
      <c r="H28" s="250">
        <f>'1YSynthDepo'!C37</f>
        <v>8.8355360681153482E-3</v>
      </c>
      <c r="I28" s="37"/>
      <c r="J28" s="264">
        <v>5.4329337671202693E-3</v>
      </c>
      <c r="K28" s="35"/>
      <c r="L28" s="272">
        <v>8.8355360681153482E-3</v>
      </c>
      <c r="M28" s="273">
        <f>_xll.qlSimpleQuoteSetValue(D28,ROUND($L28,6),EvaluationDate)</f>
        <v>0</v>
      </c>
      <c r="N28" s="38"/>
    </row>
    <row r="29" spans="1:14" x14ac:dyDescent="0.2">
      <c r="A29" s="65"/>
      <c r="B29" s="228" t="s">
        <v>59</v>
      </c>
      <c r="C29" s="229" t="str">
        <f t="shared" si="4"/>
        <v>USD1MD_SYNTH1Y_Quote</v>
      </c>
      <c r="D29" s="230" t="str">
        <f>_xll.qlSimpleQuote(C29,,RateTickValue,Permanent,EvaluationDate,ObjectOverwrite)</f>
        <v>USD1MD_SYNTH1Y_Quote#0000</v>
      </c>
      <c r="E29" s="231" t="str">
        <f>_xll.ohRangeRetrieveError(D29)</f>
        <v/>
      </c>
      <c r="F29" s="34"/>
      <c r="G29" s="256" t="s">
        <v>59</v>
      </c>
      <c r="H29" s="242">
        <f>'1YSynthDepo'!C38</f>
        <v>8.8023477157594954E-3</v>
      </c>
      <c r="I29" s="37"/>
      <c r="J29" s="263">
        <v>5.463721515805986E-3</v>
      </c>
      <c r="K29" s="35"/>
      <c r="L29" s="270">
        <v>8.8023477157594954E-3</v>
      </c>
      <c r="M29" s="271">
        <f>_xll.qlSimpleQuoteSetValue(D29,ROUND($L29,6),EvaluationDate)</f>
        <v>0</v>
      </c>
      <c r="N29" s="38"/>
    </row>
    <row r="30" spans="1:14" x14ac:dyDescent="0.2">
      <c r="A30" s="65"/>
      <c r="B30" s="228" t="s">
        <v>60</v>
      </c>
      <c r="C30" s="229" t="str">
        <f t="shared" si="4"/>
        <v>USD2MD_SYNTH1Y_Quote</v>
      </c>
      <c r="D30" s="230" t="str">
        <f>_xll.qlSimpleQuote(C30,,RateTickValue,Permanent,EvaluationDate,ObjectOverwrite)</f>
        <v>USD2MD_SYNTH1Y_Quote#0000</v>
      </c>
      <c r="E30" s="231" t="str">
        <f>_xll.ohRangeRetrieveError(D30)</f>
        <v/>
      </c>
      <c r="F30" s="34"/>
      <c r="G30" s="256" t="s">
        <v>60</v>
      </c>
      <c r="H30" s="242">
        <f>'1YSynthDepo'!C39</f>
        <v>8.7447865160957313E-3</v>
      </c>
      <c r="I30" s="37"/>
      <c r="J30" s="263">
        <v>5.4994661696521341E-3</v>
      </c>
      <c r="K30" s="35"/>
      <c r="L30" s="270">
        <v>8.7447865160957313E-3</v>
      </c>
      <c r="M30" s="271">
        <f>_xll.qlSimpleQuoteSetValue(D30,ROUND($L30,6),EvaluationDate)</f>
        <v>0</v>
      </c>
      <c r="N30" s="72"/>
    </row>
    <row r="31" spans="1:14" x14ac:dyDescent="0.2">
      <c r="A31" s="65"/>
      <c r="B31" s="228" t="s">
        <v>61</v>
      </c>
      <c r="C31" s="229" t="str">
        <f t="shared" si="4"/>
        <v>USD3MD_SYNTH1Y_Quote</v>
      </c>
      <c r="D31" s="230" t="str">
        <f>_xll.qlSimpleQuote(C31,,RateTickValue,Permanent,EvaluationDate,ObjectOverwrite)</f>
        <v>USD3MD_SYNTH1Y_Quote#0000</v>
      </c>
      <c r="E31" s="231" t="str">
        <f>_xll.ohRangeRetrieveError(D31)</f>
        <v/>
      </c>
      <c r="F31" s="34"/>
      <c r="G31" s="256" t="s">
        <v>61</v>
      </c>
      <c r="H31" s="242">
        <f>'1YSynthDepo'!C40</f>
        <v>8.6712355308605753E-3</v>
      </c>
      <c r="I31" s="37"/>
      <c r="J31" s="263">
        <v>5.6292724421573752E-3</v>
      </c>
      <c r="K31" s="35"/>
      <c r="L31" s="270">
        <v>8.6712355308605753E-3</v>
      </c>
      <c r="M31" s="271">
        <f>_xll.qlSimpleQuoteSetValue(D31,ROUND($L31,6),EvaluationDate)</f>
        <v>0</v>
      </c>
      <c r="N31" s="38"/>
    </row>
    <row r="32" spans="1:14" x14ac:dyDescent="0.2">
      <c r="A32" s="65"/>
      <c r="B32" s="228" t="s">
        <v>62</v>
      </c>
      <c r="C32" s="229" t="str">
        <f t="shared" si="4"/>
        <v>USD4MD_SYNTH1Y_Quote</v>
      </c>
      <c r="D32" s="230" t="str">
        <f>_xll.qlSimpleQuote(C32,,RateTickValue,Permanent,EvaluationDate,ObjectOverwrite)</f>
        <v>USD4MD_SYNTH1Y_Quote#0000</v>
      </c>
      <c r="E32" s="231" t="str">
        <f>_xll.ohRangeRetrieveError(D32)</f>
        <v/>
      </c>
      <c r="F32" s="34"/>
      <c r="G32" s="256" t="s">
        <v>62</v>
      </c>
      <c r="H32" s="242">
        <f>'1YSynthDepo'!C41</f>
        <v>8.696702629934475E-3</v>
      </c>
      <c r="I32" s="37"/>
      <c r="J32" s="263">
        <v>5.8021743279609529E-3</v>
      </c>
      <c r="K32" s="35"/>
      <c r="L32" s="270">
        <v>8.696702629934475E-3</v>
      </c>
      <c r="M32" s="271">
        <f>_xll.qlSimpleQuoteSetValue(D32,ROUND($L32,6),EvaluationDate)</f>
        <v>0</v>
      </c>
      <c r="N32" s="38"/>
    </row>
    <row r="33" spans="1:14" x14ac:dyDescent="0.2">
      <c r="A33" s="65"/>
      <c r="B33" s="228" t="s">
        <v>63</v>
      </c>
      <c r="C33" s="229" t="str">
        <f t="shared" si="4"/>
        <v>USD5MD_SYNTH1Y_Quote</v>
      </c>
      <c r="D33" s="230" t="str">
        <f>_xll.qlSimpleQuote(C33,,RateTickValue,Permanent,EvaluationDate,ObjectOverwrite)</f>
        <v>USD5MD_SYNTH1Y_Quote#0000</v>
      </c>
      <c r="E33" s="231" t="str">
        <f>_xll.ohRangeRetrieveError(D33)</f>
        <v/>
      </c>
      <c r="F33" s="36"/>
      <c r="G33" s="256" t="s">
        <v>63</v>
      </c>
      <c r="H33" s="242">
        <f>'1YSynthDepo'!C42</f>
        <v>8.6819842877820554E-3</v>
      </c>
      <c r="I33" s="37"/>
      <c r="J33" s="263">
        <v>5.9954175681284977E-3</v>
      </c>
      <c r="K33" s="35"/>
      <c r="L33" s="270">
        <v>8.6819842877820554E-3</v>
      </c>
      <c r="M33" s="271">
        <f>_xll.qlSimpleQuoteSetValue(D33,ROUND($L33,6),EvaluationDate)</f>
        <v>0</v>
      </c>
      <c r="N33" s="38"/>
    </row>
    <row r="34" spans="1:14" x14ac:dyDescent="0.2">
      <c r="A34" s="65"/>
      <c r="B34" s="228" t="s">
        <v>64</v>
      </c>
      <c r="C34" s="229" t="str">
        <f t="shared" si="4"/>
        <v>USD6MD_SYNTH1Y_Quote</v>
      </c>
      <c r="D34" s="230" t="str">
        <f>_xll.qlSimpleQuote(C34,,RateTickValue,Permanent,EvaluationDate,ObjectOverwrite)</f>
        <v>USD6MD_SYNTH1Y_Quote#0000</v>
      </c>
      <c r="E34" s="231" t="str">
        <f>_xll.ohRangeRetrieveError(D34)</f>
        <v/>
      </c>
      <c r="F34" s="36"/>
      <c r="G34" s="256" t="s">
        <v>64</v>
      </c>
      <c r="H34" s="242">
        <f>'1YSynthDepo'!C43</f>
        <v>8.6308903685599018E-3</v>
      </c>
      <c r="I34" s="37"/>
      <c r="J34" s="263">
        <v>6.1985396008274731E-3</v>
      </c>
      <c r="K34" s="35"/>
      <c r="L34" s="270">
        <v>8.6308903685599018E-3</v>
      </c>
      <c r="M34" s="271">
        <f>_xll.qlSimpleQuoteSetValue(D34,ROUND($L34,6),EvaluationDate)</f>
        <v>0</v>
      </c>
      <c r="N34" s="38"/>
    </row>
    <row r="35" spans="1:14" x14ac:dyDescent="0.2">
      <c r="A35" s="65"/>
      <c r="B35" s="228" t="s">
        <v>65</v>
      </c>
      <c r="C35" s="229" t="str">
        <f t="shared" si="4"/>
        <v>USD7MD_SYNTH1Y_Quote</v>
      </c>
      <c r="D35" s="230" t="str">
        <f>_xll.qlSimpleQuote(C35,,RateTickValue,Permanent,EvaluationDate,ObjectOverwrite)</f>
        <v>USD7MD_SYNTH1Y_Quote#0000</v>
      </c>
      <c r="E35" s="231" t="str">
        <f>_xll.ohRangeRetrieveError(D35)</f>
        <v/>
      </c>
      <c r="F35" s="36"/>
      <c r="G35" s="256" t="s">
        <v>65</v>
      </c>
      <c r="H35" s="242">
        <f>'1YSynthDepo'!C44</f>
        <v>8.6259318234563065E-3</v>
      </c>
      <c r="I35" s="37"/>
      <c r="J35" s="263">
        <v>6.442093174993912E-3</v>
      </c>
      <c r="K35" s="35"/>
      <c r="L35" s="270">
        <v>8.6259318234563065E-3</v>
      </c>
      <c r="M35" s="271">
        <f>_xll.qlSimpleQuoteSetValue(D35,ROUND($L35,6),EvaluationDate)</f>
        <v>0</v>
      </c>
      <c r="N35" s="38"/>
    </row>
    <row r="36" spans="1:14" x14ac:dyDescent="0.2">
      <c r="A36" s="65"/>
      <c r="B36" s="228" t="s">
        <v>66</v>
      </c>
      <c r="C36" s="229" t="str">
        <f t="shared" si="4"/>
        <v>USD8MD_SYNTH1Y_Quote</v>
      </c>
      <c r="D36" s="230" t="str">
        <f>_xll.qlSimpleQuote(C36,,RateTickValue,Permanent,EvaluationDate,ObjectOverwrite)</f>
        <v>USD8MD_SYNTH1Y_Quote#0000</v>
      </c>
      <c r="E36" s="231" t="str">
        <f>_xll.ohRangeRetrieveError(D36)</f>
        <v/>
      </c>
      <c r="F36" s="36"/>
      <c r="G36" s="256" t="s">
        <v>66</v>
      </c>
      <c r="H36" s="242">
        <f>'1YSynthDepo'!C45</f>
        <v>8.6077237782702203E-3</v>
      </c>
      <c r="I36" s="37"/>
      <c r="J36" s="263">
        <v>6.6958505649177807E-3</v>
      </c>
      <c r="K36" s="35"/>
      <c r="L36" s="270">
        <v>8.6077237782702203E-3</v>
      </c>
      <c r="M36" s="271">
        <f>_xll.qlSimpleQuoteSetValue(D36,ROUND($L36,6),EvaluationDate)</f>
        <v>0</v>
      </c>
      <c r="N36" s="38"/>
    </row>
    <row r="37" spans="1:14" x14ac:dyDescent="0.2">
      <c r="A37" s="67"/>
      <c r="B37" s="228" t="s">
        <v>67</v>
      </c>
      <c r="C37" s="229" t="str">
        <f t="shared" si="4"/>
        <v>USD9MD_SYNTH1Y_Quote</v>
      </c>
      <c r="D37" s="230" t="str">
        <f>_xll.qlSimpleQuote(C37,,RateTickValue,Permanent,EvaluationDate,ObjectOverwrite)</f>
        <v>USD9MD_SYNTH1Y_Quote#0000</v>
      </c>
      <c r="E37" s="231" t="str">
        <f>_xll.ohRangeRetrieveError(D37)</f>
        <v/>
      </c>
      <c r="F37" s="36"/>
      <c r="G37" s="256" t="s">
        <v>67</v>
      </c>
      <c r="H37" s="242">
        <f>'1YSynthDepo'!C46</f>
        <v>8.568443476359891E-3</v>
      </c>
      <c r="I37" s="37"/>
      <c r="J37" s="263">
        <v>6.9295187884036834E-3</v>
      </c>
      <c r="K37" s="35"/>
      <c r="L37" s="270">
        <v>8.568443476359891E-3</v>
      </c>
      <c r="M37" s="271">
        <f>_xll.qlSimpleQuoteSetValue(D37,ROUND($L37,6),EvaluationDate)</f>
        <v>0</v>
      </c>
      <c r="N37" s="38"/>
    </row>
    <row r="38" spans="1:14" x14ac:dyDescent="0.2">
      <c r="A38" s="68"/>
      <c r="B38" s="228" t="s">
        <v>68</v>
      </c>
      <c r="C38" s="229" t="str">
        <f t="shared" si="4"/>
        <v>USD10MD_SYNTH1Y_Quote</v>
      </c>
      <c r="D38" s="230" t="str">
        <f>_xll.qlSimpleQuote(C38,,RateTickValue,Permanent,EvaluationDate,ObjectOverwrite)</f>
        <v>USD10MD_SYNTH1Y_Quote#0000</v>
      </c>
      <c r="E38" s="231" t="str">
        <f>_xll.ohRangeRetrieveError(D38)</f>
        <v/>
      </c>
      <c r="F38" s="36"/>
      <c r="G38" s="256" t="s">
        <v>68</v>
      </c>
      <c r="H38" s="242">
        <f>'1YSynthDepo'!C47</f>
        <v>8.5739086257363116E-3</v>
      </c>
      <c r="I38" s="37"/>
      <c r="J38" s="263">
        <v>7.1936644556071455E-3</v>
      </c>
      <c r="K38" s="35"/>
      <c r="L38" s="270">
        <v>8.5739086257363116E-3</v>
      </c>
      <c r="M38" s="271">
        <f>_xll.qlSimpleQuoteSetValue(D38,ROUND($L38,6),EvaluationDate)</f>
        <v>0</v>
      </c>
      <c r="N38" s="38"/>
    </row>
    <row r="39" spans="1:14" x14ac:dyDescent="0.2">
      <c r="A39" s="65"/>
      <c r="B39" s="228" t="s">
        <v>69</v>
      </c>
      <c r="C39" s="229" t="str">
        <f t="shared" si="4"/>
        <v>USD11MD_SYNTH1Y_Quote</v>
      </c>
      <c r="D39" s="230" t="str">
        <f>_xll.qlSimpleQuote(C39,,RateTickValue,Permanent,EvaluationDate,ObjectOverwrite)</f>
        <v>USD11MD_SYNTH1Y_Quote#0000</v>
      </c>
      <c r="E39" s="231" t="str">
        <f>_xll.ohRangeRetrieveError(D39)</f>
        <v/>
      </c>
      <c r="F39" s="36"/>
      <c r="G39" s="256" t="s">
        <v>69</v>
      </c>
      <c r="H39" s="242">
        <f>'1YSynthDepo'!C48</f>
        <v>8.5683186254505699E-3</v>
      </c>
      <c r="I39" s="37"/>
      <c r="J39" s="263">
        <v>7.4781893774735946E-3</v>
      </c>
      <c r="K39" s="35"/>
      <c r="L39" s="270">
        <v>8.5683186254505699E-3</v>
      </c>
      <c r="M39" s="271">
        <f>_xll.qlSimpleQuoteSetValue(D39,ROUND($L39,6),EvaluationDate)</f>
        <v>0</v>
      </c>
      <c r="N39" s="38"/>
    </row>
    <row r="40" spans="1:14" ht="12" thickBot="1" x14ac:dyDescent="0.25">
      <c r="A40" s="69"/>
      <c r="B40" s="232" t="s">
        <v>70</v>
      </c>
      <c r="C40" s="233" t="str">
        <f t="shared" si="4"/>
        <v>USD1YD_SYNTH1Y_Quote</v>
      </c>
      <c r="D40" s="240" t="str">
        <f>_xll.qlSimpleQuote(C40,,RateTickValue,Permanent,EvaluationDate,ObjectOverwrite)</f>
        <v>USD1YD_SYNTH1Y_Quote#0000</v>
      </c>
      <c r="E40" s="235" t="str">
        <f>_xll.ohRangeRetrieveError(D40)</f>
        <v/>
      </c>
      <c r="F40" s="36"/>
      <c r="G40" s="258" t="s">
        <v>70</v>
      </c>
      <c r="H40" s="252">
        <f>'1YSynthDepo'!C49</f>
        <v>8.5455000000001051E-3</v>
      </c>
      <c r="I40" s="37"/>
      <c r="J40" s="265">
        <v>7.7424999999999274E-3</v>
      </c>
      <c r="K40" s="35"/>
      <c r="L40" s="274">
        <v>8.5455000000001051E-3</v>
      </c>
      <c r="M40" s="275">
        <f>_xll.qlSimpleQuoteSetValue(D40,ROUND($L40,6),EvaluationDate)</f>
        <v>0</v>
      </c>
      <c r="N40" s="72"/>
    </row>
    <row r="41" spans="1:14" x14ac:dyDescent="0.2">
      <c r="A41" s="216">
        <v>1</v>
      </c>
      <c r="B41" s="228" t="str">
        <f t="shared" ref="B41:B84" si="5">A41&amp;"x"&amp;A41+Months12M&amp;"F"</f>
        <v>1x13F</v>
      </c>
      <c r="C41" s="229" t="str">
        <f t="shared" ref="C41:C84" si="6">Currency&amp;$B41&amp;"_SYNTH"&amp;"1Y"&amp;"_Quote"</f>
        <v>USD1x13F_SYNTH1Y_Quote</v>
      </c>
      <c r="D41" s="230"/>
      <c r="E41" s="231" t="str">
        <f>_xll.ohRangeRetrieveError(D41)</f>
        <v/>
      </c>
      <c r="F41" s="34">
        <v>1</v>
      </c>
      <c r="G41" s="259" t="str">
        <f t="shared" ref="G41:G84" si="7">F41&amp;"x"&amp;(F41+Months12M)&amp;"F"</f>
        <v>1x13F</v>
      </c>
      <c r="H41" s="260"/>
      <c r="I41" s="43"/>
      <c r="J41" s="268">
        <v>0</v>
      </c>
      <c r="K41" s="44"/>
      <c r="L41" s="280">
        <v>0</v>
      </c>
      <c r="M41" s="281"/>
      <c r="N41" s="72">
        <f>_xll.ohTrigger(M41:M84)</f>
        <v>207</v>
      </c>
    </row>
    <row r="42" spans="1:14" x14ac:dyDescent="0.2">
      <c r="A42" s="216">
        <v>2</v>
      </c>
      <c r="B42" s="228" t="str">
        <f t="shared" si="5"/>
        <v>2x14F</v>
      </c>
      <c r="C42" s="229" t="str">
        <f t="shared" si="6"/>
        <v>USD2x14F_SYNTH1Y_Quote</v>
      </c>
      <c r="D42" s="230"/>
      <c r="E42" s="231" t="str">
        <f>_xll.ohRangeRetrieveError(D42)</f>
        <v/>
      </c>
      <c r="F42" s="34">
        <v>2</v>
      </c>
      <c r="G42" s="259" t="str">
        <f t="shared" si="7"/>
        <v>2x14F</v>
      </c>
      <c r="H42" s="260"/>
      <c r="I42" s="44"/>
      <c r="J42" s="268">
        <v>0</v>
      </c>
      <c r="K42" s="44"/>
      <c r="L42" s="280">
        <v>0</v>
      </c>
      <c r="M42" s="281"/>
      <c r="N42" s="38"/>
    </row>
    <row r="43" spans="1:14" x14ac:dyDescent="0.2">
      <c r="A43" s="216">
        <v>3</v>
      </c>
      <c r="B43" s="228" t="str">
        <f t="shared" si="5"/>
        <v>3x15F</v>
      </c>
      <c r="C43" s="229" t="str">
        <f t="shared" si="6"/>
        <v>USD3x15F_SYNTH1Y_Quote</v>
      </c>
      <c r="D43" s="230"/>
      <c r="E43" s="231" t="str">
        <f>_xll.ohRangeRetrieveError(D43)</f>
        <v/>
      </c>
      <c r="F43" s="34">
        <v>3</v>
      </c>
      <c r="G43" s="259" t="str">
        <f t="shared" si="7"/>
        <v>3x15F</v>
      </c>
      <c r="H43" s="260"/>
      <c r="I43" s="44"/>
      <c r="J43" s="268">
        <v>0</v>
      </c>
      <c r="K43" s="44"/>
      <c r="L43" s="280">
        <v>0</v>
      </c>
      <c r="M43" s="281"/>
      <c r="N43" s="38"/>
    </row>
    <row r="44" spans="1:14" x14ac:dyDescent="0.2">
      <c r="A44" s="216">
        <v>4</v>
      </c>
      <c r="B44" s="228" t="str">
        <f t="shared" si="5"/>
        <v>4x16F</v>
      </c>
      <c r="C44" s="229" t="str">
        <f t="shared" si="6"/>
        <v>USD4x16F_SYNTH1Y_Quote</v>
      </c>
      <c r="D44" s="230"/>
      <c r="E44" s="231" t="str">
        <f>_xll.ohRangeRetrieveError(D44)</f>
        <v/>
      </c>
      <c r="F44" s="34">
        <v>4</v>
      </c>
      <c r="G44" s="259" t="str">
        <f t="shared" si="7"/>
        <v>4x16F</v>
      </c>
      <c r="H44" s="260"/>
      <c r="I44" s="44"/>
      <c r="J44" s="268">
        <v>0</v>
      </c>
      <c r="K44" s="44"/>
      <c r="L44" s="280">
        <v>0</v>
      </c>
      <c r="M44" s="281"/>
      <c r="N44" s="38"/>
    </row>
    <row r="45" spans="1:14" x14ac:dyDescent="0.2">
      <c r="A45" s="216">
        <v>5</v>
      </c>
      <c r="B45" s="228" t="str">
        <f t="shared" si="5"/>
        <v>5x17F</v>
      </c>
      <c r="C45" s="229" t="str">
        <f t="shared" si="6"/>
        <v>USD5x17F_SYNTH1Y_Quote</v>
      </c>
      <c r="D45" s="230"/>
      <c r="E45" s="231" t="str">
        <f>_xll.ohRangeRetrieveError(D45)</f>
        <v/>
      </c>
      <c r="F45" s="34">
        <v>5</v>
      </c>
      <c r="G45" s="259" t="str">
        <f t="shared" si="7"/>
        <v>5x17F</v>
      </c>
      <c r="H45" s="260"/>
      <c r="I45" s="44"/>
      <c r="J45" s="268">
        <v>0</v>
      </c>
      <c r="K45" s="44"/>
      <c r="L45" s="280">
        <v>0</v>
      </c>
      <c r="M45" s="281"/>
      <c r="N45" s="38"/>
    </row>
    <row r="46" spans="1:14" x14ac:dyDescent="0.2">
      <c r="A46" s="216">
        <v>6</v>
      </c>
      <c r="B46" s="228" t="str">
        <f t="shared" si="5"/>
        <v>6x18F</v>
      </c>
      <c r="C46" s="229" t="str">
        <f t="shared" si="6"/>
        <v>USD6x18F_SYNTH1Y_Quote</v>
      </c>
      <c r="D46" s="230"/>
      <c r="E46" s="231" t="str">
        <f>_xll.ohRangeRetrieveError(D46)</f>
        <v/>
      </c>
      <c r="F46" s="34">
        <v>6</v>
      </c>
      <c r="G46" s="259" t="str">
        <f t="shared" si="7"/>
        <v>6x18F</v>
      </c>
      <c r="H46" s="260"/>
      <c r="I46" s="44"/>
      <c r="J46" s="268">
        <v>0</v>
      </c>
      <c r="K46" s="44"/>
      <c r="L46" s="280">
        <v>0</v>
      </c>
      <c r="M46" s="281"/>
      <c r="N46" s="38"/>
    </row>
    <row r="47" spans="1:14" x14ac:dyDescent="0.2">
      <c r="A47" s="216">
        <v>7</v>
      </c>
      <c r="B47" s="228" t="str">
        <f t="shared" si="5"/>
        <v>7x19F</v>
      </c>
      <c r="C47" s="229" t="str">
        <f t="shared" si="6"/>
        <v>USD7x19F_SYNTH1Y_Quote</v>
      </c>
      <c r="D47" s="230"/>
      <c r="E47" s="231" t="str">
        <f>_xll.ohRangeRetrieveError(D47)</f>
        <v/>
      </c>
      <c r="F47" s="34">
        <v>7</v>
      </c>
      <c r="G47" s="259" t="str">
        <f t="shared" si="7"/>
        <v>7x19F</v>
      </c>
      <c r="H47" s="260"/>
      <c r="I47" s="44"/>
      <c r="J47" s="268">
        <v>0</v>
      </c>
      <c r="K47" s="44"/>
      <c r="L47" s="280">
        <v>0</v>
      </c>
      <c r="M47" s="281"/>
      <c r="N47" s="38"/>
    </row>
    <row r="48" spans="1:14" x14ac:dyDescent="0.2">
      <c r="A48" s="216">
        <v>8</v>
      </c>
      <c r="B48" s="228" t="str">
        <f t="shared" si="5"/>
        <v>8x20F</v>
      </c>
      <c r="C48" s="229" t="str">
        <f t="shared" si="6"/>
        <v>USD8x20F_SYNTH1Y_Quote</v>
      </c>
      <c r="D48" s="230"/>
      <c r="E48" s="231" t="str">
        <f>_xll.ohRangeRetrieveError(D48)</f>
        <v/>
      </c>
      <c r="F48" s="34">
        <v>8</v>
      </c>
      <c r="G48" s="259" t="str">
        <f t="shared" si="7"/>
        <v>8x20F</v>
      </c>
      <c r="H48" s="260"/>
      <c r="I48" s="44"/>
      <c r="J48" s="268">
        <v>0</v>
      </c>
      <c r="K48" s="44"/>
      <c r="L48" s="280">
        <v>0</v>
      </c>
      <c r="M48" s="281"/>
      <c r="N48" s="38"/>
    </row>
    <row r="49" spans="1:14" x14ac:dyDescent="0.2">
      <c r="A49" s="216">
        <v>9</v>
      </c>
      <c r="B49" s="228" t="str">
        <f t="shared" si="5"/>
        <v>9x21F</v>
      </c>
      <c r="C49" s="229" t="str">
        <f t="shared" si="6"/>
        <v>USD9x21F_SYNTH1Y_Quote</v>
      </c>
      <c r="D49" s="230"/>
      <c r="E49" s="231" t="str">
        <f>_xll.ohRangeRetrieveError(D49)</f>
        <v/>
      </c>
      <c r="F49" s="34">
        <v>9</v>
      </c>
      <c r="G49" s="259" t="str">
        <f t="shared" si="7"/>
        <v>9x21F</v>
      </c>
      <c r="H49" s="260"/>
      <c r="I49" s="44"/>
      <c r="J49" s="268">
        <v>0</v>
      </c>
      <c r="K49" s="44"/>
      <c r="L49" s="280">
        <v>0</v>
      </c>
      <c r="M49" s="281"/>
      <c r="N49" s="38"/>
    </row>
    <row r="50" spans="1:14" x14ac:dyDescent="0.2">
      <c r="A50" s="216">
        <v>10</v>
      </c>
      <c r="B50" s="228" t="str">
        <f t="shared" si="5"/>
        <v>10x22F</v>
      </c>
      <c r="C50" s="229" t="str">
        <f t="shared" si="6"/>
        <v>USD10x22F_SYNTH1Y_Quote</v>
      </c>
      <c r="D50" s="230"/>
      <c r="E50" s="231" t="str">
        <f>_xll.ohRangeRetrieveError(D50)</f>
        <v/>
      </c>
      <c r="F50" s="34">
        <v>10</v>
      </c>
      <c r="G50" s="259" t="str">
        <f t="shared" si="7"/>
        <v>10x22F</v>
      </c>
      <c r="H50" s="260"/>
      <c r="I50" s="44"/>
      <c r="J50" s="268">
        <v>0</v>
      </c>
      <c r="K50" s="44"/>
      <c r="L50" s="280">
        <v>0</v>
      </c>
      <c r="M50" s="281"/>
      <c r="N50" s="38"/>
    </row>
    <row r="51" spans="1:14" x14ac:dyDescent="0.2">
      <c r="A51" s="216">
        <v>11</v>
      </c>
      <c r="B51" s="228" t="str">
        <f t="shared" si="5"/>
        <v>11x23F</v>
      </c>
      <c r="C51" s="229" t="str">
        <f t="shared" si="6"/>
        <v>USD11x23F_SYNTH1Y_Quote</v>
      </c>
      <c r="D51" s="230"/>
      <c r="E51" s="231" t="str">
        <f>_xll.ohRangeRetrieveError(D51)</f>
        <v/>
      </c>
      <c r="F51" s="34">
        <v>11</v>
      </c>
      <c r="G51" s="259" t="str">
        <f t="shared" si="7"/>
        <v>11x23F</v>
      </c>
      <c r="H51" s="260"/>
      <c r="I51" s="44"/>
      <c r="J51" s="268">
        <v>0</v>
      </c>
      <c r="K51" s="44"/>
      <c r="L51" s="280">
        <v>0</v>
      </c>
      <c r="M51" s="281"/>
      <c r="N51" s="38"/>
    </row>
    <row r="52" spans="1:14" x14ac:dyDescent="0.2">
      <c r="A52" s="216">
        <v>13</v>
      </c>
      <c r="B52" s="228" t="str">
        <f t="shared" si="5"/>
        <v>13x25F</v>
      </c>
      <c r="C52" s="229" t="str">
        <f t="shared" si="6"/>
        <v>USD13x25F_SYNTH1Y_Quote</v>
      </c>
      <c r="D52" s="230"/>
      <c r="E52" s="231" t="str">
        <f>_xll.ohRangeRetrieveError(D52)</f>
        <v/>
      </c>
      <c r="F52" s="34">
        <v>13</v>
      </c>
      <c r="G52" s="259" t="str">
        <f t="shared" si="7"/>
        <v>13x25F</v>
      </c>
      <c r="H52" s="260"/>
      <c r="I52" s="44"/>
      <c r="J52" s="268">
        <v>0</v>
      </c>
      <c r="K52" s="44"/>
      <c r="L52" s="280">
        <v>0</v>
      </c>
      <c r="M52" s="281"/>
      <c r="N52" s="38"/>
    </row>
    <row r="53" spans="1:14" x14ac:dyDescent="0.2">
      <c r="A53" s="216">
        <v>14</v>
      </c>
      <c r="B53" s="228" t="str">
        <f t="shared" si="5"/>
        <v>14x26F</v>
      </c>
      <c r="C53" s="229" t="str">
        <f t="shared" si="6"/>
        <v>USD14x26F_SYNTH1Y_Quote</v>
      </c>
      <c r="D53" s="230"/>
      <c r="E53" s="231" t="str">
        <f>_xll.ohRangeRetrieveError(D53)</f>
        <v/>
      </c>
      <c r="F53" s="34">
        <v>14</v>
      </c>
      <c r="G53" s="259" t="str">
        <f t="shared" si="7"/>
        <v>14x26F</v>
      </c>
      <c r="H53" s="260"/>
      <c r="I53" s="44"/>
      <c r="J53" s="268">
        <v>0</v>
      </c>
      <c r="K53" s="44"/>
      <c r="L53" s="280">
        <v>0</v>
      </c>
      <c r="M53" s="281"/>
      <c r="N53" s="38"/>
    </row>
    <row r="54" spans="1:14" x14ac:dyDescent="0.2">
      <c r="A54" s="216">
        <v>15</v>
      </c>
      <c r="B54" s="228" t="str">
        <f t="shared" si="5"/>
        <v>15x27F</v>
      </c>
      <c r="C54" s="229" t="str">
        <f t="shared" si="6"/>
        <v>USD15x27F_SYNTH1Y_Quote</v>
      </c>
      <c r="D54" s="230"/>
      <c r="E54" s="231" t="str">
        <f>_xll.ohRangeRetrieveError(D54)</f>
        <v/>
      </c>
      <c r="F54" s="34">
        <v>15</v>
      </c>
      <c r="G54" s="259" t="str">
        <f t="shared" si="7"/>
        <v>15x27F</v>
      </c>
      <c r="H54" s="260"/>
      <c r="I54" s="44"/>
      <c r="J54" s="268">
        <v>0</v>
      </c>
      <c r="K54" s="44"/>
      <c r="L54" s="280">
        <v>0</v>
      </c>
      <c r="M54" s="281"/>
      <c r="N54" s="38"/>
    </row>
    <row r="55" spans="1:14" x14ac:dyDescent="0.2">
      <c r="A55" s="216">
        <v>16</v>
      </c>
      <c r="B55" s="228" t="str">
        <f t="shared" si="5"/>
        <v>16x28F</v>
      </c>
      <c r="C55" s="229" t="str">
        <f t="shared" si="6"/>
        <v>USD16x28F_SYNTH1Y_Quote</v>
      </c>
      <c r="D55" s="230"/>
      <c r="E55" s="231" t="str">
        <f>_xll.ohRangeRetrieveError(D55)</f>
        <v/>
      </c>
      <c r="F55" s="34">
        <v>16</v>
      </c>
      <c r="G55" s="259" t="str">
        <f t="shared" si="7"/>
        <v>16x28F</v>
      </c>
      <c r="H55" s="260"/>
      <c r="I55" s="44"/>
      <c r="J55" s="268">
        <v>0</v>
      </c>
      <c r="K55" s="44"/>
      <c r="L55" s="280">
        <v>0</v>
      </c>
      <c r="M55" s="281"/>
      <c r="N55" s="38"/>
    </row>
    <row r="56" spans="1:14" x14ac:dyDescent="0.2">
      <c r="A56" s="216">
        <v>17</v>
      </c>
      <c r="B56" s="228" t="str">
        <f t="shared" si="5"/>
        <v>17x29F</v>
      </c>
      <c r="C56" s="229" t="str">
        <f t="shared" si="6"/>
        <v>USD17x29F_SYNTH1Y_Quote</v>
      </c>
      <c r="D56" s="230"/>
      <c r="E56" s="231" t="str">
        <f>_xll.ohRangeRetrieveError(D56)</f>
        <v/>
      </c>
      <c r="F56" s="34">
        <v>17</v>
      </c>
      <c r="G56" s="259" t="str">
        <f t="shared" si="7"/>
        <v>17x29F</v>
      </c>
      <c r="H56" s="260"/>
      <c r="I56" s="44"/>
      <c r="J56" s="268">
        <v>0</v>
      </c>
      <c r="K56" s="44"/>
      <c r="L56" s="280">
        <v>0</v>
      </c>
      <c r="M56" s="281"/>
      <c r="N56" s="38"/>
    </row>
    <row r="57" spans="1:14" x14ac:dyDescent="0.2">
      <c r="A57" s="216">
        <v>18</v>
      </c>
      <c r="B57" s="228" t="str">
        <f t="shared" si="5"/>
        <v>18x30F</v>
      </c>
      <c r="C57" s="229" t="str">
        <f t="shared" si="6"/>
        <v>USD18x30F_SYNTH1Y_Quote</v>
      </c>
      <c r="D57" s="230"/>
      <c r="E57" s="231" t="str">
        <f>_xll.ohRangeRetrieveError(D57)</f>
        <v/>
      </c>
      <c r="F57" s="34">
        <v>18</v>
      </c>
      <c r="G57" s="259" t="str">
        <f t="shared" si="7"/>
        <v>18x30F</v>
      </c>
      <c r="H57" s="260"/>
      <c r="I57" s="44"/>
      <c r="J57" s="268">
        <v>0</v>
      </c>
      <c r="K57" s="44"/>
      <c r="L57" s="280">
        <v>0</v>
      </c>
      <c r="M57" s="281"/>
      <c r="N57" s="38"/>
    </row>
    <row r="58" spans="1:14" x14ac:dyDescent="0.2">
      <c r="A58" s="216">
        <v>19</v>
      </c>
      <c r="B58" s="228" t="str">
        <f t="shared" si="5"/>
        <v>19x31F</v>
      </c>
      <c r="C58" s="229" t="str">
        <f t="shared" si="6"/>
        <v>USD19x31F_SYNTH1Y_Quote</v>
      </c>
      <c r="D58" s="230"/>
      <c r="E58" s="231" t="str">
        <f>_xll.ohRangeRetrieveError(D58)</f>
        <v/>
      </c>
      <c r="F58" s="34">
        <v>19</v>
      </c>
      <c r="G58" s="259" t="str">
        <f t="shared" si="7"/>
        <v>19x31F</v>
      </c>
      <c r="H58" s="260"/>
      <c r="I58" s="44"/>
      <c r="J58" s="268">
        <v>0</v>
      </c>
      <c r="K58" s="44"/>
      <c r="L58" s="280">
        <v>0</v>
      </c>
      <c r="M58" s="281"/>
      <c r="N58" s="38"/>
    </row>
    <row r="59" spans="1:14" x14ac:dyDescent="0.2">
      <c r="A59" s="216">
        <v>20</v>
      </c>
      <c r="B59" s="228" t="str">
        <f t="shared" si="5"/>
        <v>20x32F</v>
      </c>
      <c r="C59" s="229" t="str">
        <f t="shared" si="6"/>
        <v>USD20x32F_SYNTH1Y_Quote</v>
      </c>
      <c r="D59" s="230"/>
      <c r="E59" s="231" t="str">
        <f>_xll.ohRangeRetrieveError(D59)</f>
        <v/>
      </c>
      <c r="F59" s="34">
        <v>20</v>
      </c>
      <c r="G59" s="259" t="str">
        <f t="shared" si="7"/>
        <v>20x32F</v>
      </c>
      <c r="H59" s="260"/>
      <c r="I59" s="44"/>
      <c r="J59" s="268">
        <v>0</v>
      </c>
      <c r="K59" s="44"/>
      <c r="L59" s="280">
        <v>0</v>
      </c>
      <c r="M59" s="281"/>
      <c r="N59" s="38"/>
    </row>
    <row r="60" spans="1:14" x14ac:dyDescent="0.2">
      <c r="A60" s="216">
        <v>21</v>
      </c>
      <c r="B60" s="228" t="str">
        <f t="shared" si="5"/>
        <v>21x33F</v>
      </c>
      <c r="C60" s="229" t="str">
        <f t="shared" si="6"/>
        <v>USD21x33F_SYNTH1Y_Quote</v>
      </c>
      <c r="D60" s="230"/>
      <c r="E60" s="231" t="str">
        <f>_xll.ohRangeRetrieveError(D60)</f>
        <v/>
      </c>
      <c r="F60" s="34">
        <v>21</v>
      </c>
      <c r="G60" s="259" t="str">
        <f t="shared" si="7"/>
        <v>21x33F</v>
      </c>
      <c r="H60" s="260"/>
      <c r="I60" s="44"/>
      <c r="J60" s="268">
        <v>0</v>
      </c>
      <c r="K60" s="44"/>
      <c r="L60" s="280">
        <v>0</v>
      </c>
      <c r="M60" s="281"/>
      <c r="N60" s="38"/>
    </row>
    <row r="61" spans="1:14" x14ac:dyDescent="0.2">
      <c r="A61" s="216">
        <v>22</v>
      </c>
      <c r="B61" s="228" t="str">
        <f t="shared" si="5"/>
        <v>22x34F</v>
      </c>
      <c r="C61" s="229" t="str">
        <f t="shared" si="6"/>
        <v>USD22x34F_SYNTH1Y_Quote</v>
      </c>
      <c r="D61" s="230"/>
      <c r="E61" s="231" t="str">
        <f>_xll.ohRangeRetrieveError(D61)</f>
        <v/>
      </c>
      <c r="F61" s="34">
        <v>22</v>
      </c>
      <c r="G61" s="259" t="str">
        <f t="shared" si="7"/>
        <v>22x34F</v>
      </c>
      <c r="H61" s="260"/>
      <c r="I61" s="44"/>
      <c r="J61" s="268">
        <v>0</v>
      </c>
      <c r="K61" s="44"/>
      <c r="L61" s="280">
        <v>0</v>
      </c>
      <c r="M61" s="281"/>
      <c r="N61" s="38"/>
    </row>
    <row r="62" spans="1:14" x14ac:dyDescent="0.2">
      <c r="A62" s="216">
        <v>23</v>
      </c>
      <c r="B62" s="228" t="str">
        <f t="shared" si="5"/>
        <v>23x35F</v>
      </c>
      <c r="C62" s="229" t="str">
        <f t="shared" si="6"/>
        <v>USD23x35F_SYNTH1Y_Quote</v>
      </c>
      <c r="D62" s="230"/>
      <c r="E62" s="231" t="str">
        <f>_xll.ohRangeRetrieveError(D62)</f>
        <v/>
      </c>
      <c r="F62" s="34">
        <v>23</v>
      </c>
      <c r="G62" s="259" t="str">
        <f t="shared" si="7"/>
        <v>23x35F</v>
      </c>
      <c r="H62" s="260"/>
      <c r="I62" s="44"/>
      <c r="J62" s="268">
        <v>0</v>
      </c>
      <c r="K62" s="44"/>
      <c r="L62" s="280">
        <v>0</v>
      </c>
      <c r="M62" s="281"/>
      <c r="N62" s="38"/>
    </row>
    <row r="63" spans="1:14" x14ac:dyDescent="0.2">
      <c r="A63" s="216">
        <v>25</v>
      </c>
      <c r="B63" s="228" t="str">
        <f t="shared" si="5"/>
        <v>25x37F</v>
      </c>
      <c r="C63" s="229" t="str">
        <f t="shared" si="6"/>
        <v>USD25x37F_SYNTH1Y_Quote</v>
      </c>
      <c r="D63" s="230"/>
      <c r="E63" s="231" t="str">
        <f>_xll.ohRangeRetrieveError(D63)</f>
        <v/>
      </c>
      <c r="F63" s="34">
        <v>25</v>
      </c>
      <c r="G63" s="259" t="str">
        <f t="shared" si="7"/>
        <v>25x37F</v>
      </c>
      <c r="H63" s="260"/>
      <c r="I63" s="44"/>
      <c r="J63" s="268">
        <v>0</v>
      </c>
      <c r="K63" s="44"/>
      <c r="L63" s="280">
        <v>0</v>
      </c>
      <c r="M63" s="281"/>
      <c r="N63" s="38"/>
    </row>
    <row r="64" spans="1:14" x14ac:dyDescent="0.2">
      <c r="A64" s="216">
        <v>26</v>
      </c>
      <c r="B64" s="228" t="str">
        <f t="shared" si="5"/>
        <v>26x38F</v>
      </c>
      <c r="C64" s="229" t="str">
        <f t="shared" si="6"/>
        <v>USD26x38F_SYNTH1Y_Quote</v>
      </c>
      <c r="D64" s="230"/>
      <c r="E64" s="231" t="str">
        <f>_xll.ohRangeRetrieveError(D64)</f>
        <v/>
      </c>
      <c r="F64" s="34">
        <v>26</v>
      </c>
      <c r="G64" s="259" t="str">
        <f t="shared" si="7"/>
        <v>26x38F</v>
      </c>
      <c r="H64" s="260"/>
      <c r="I64" s="44"/>
      <c r="J64" s="268">
        <v>0</v>
      </c>
      <c r="K64" s="44"/>
      <c r="L64" s="280">
        <v>0</v>
      </c>
      <c r="M64" s="281"/>
      <c r="N64" s="38"/>
    </row>
    <row r="65" spans="1:14" x14ac:dyDescent="0.2">
      <c r="A65" s="216">
        <v>27</v>
      </c>
      <c r="B65" s="228" t="str">
        <f t="shared" si="5"/>
        <v>27x39F</v>
      </c>
      <c r="C65" s="229" t="str">
        <f t="shared" si="6"/>
        <v>USD27x39F_SYNTH1Y_Quote</v>
      </c>
      <c r="D65" s="230"/>
      <c r="E65" s="231" t="str">
        <f>_xll.ohRangeRetrieveError(D65)</f>
        <v/>
      </c>
      <c r="F65" s="34">
        <v>27</v>
      </c>
      <c r="G65" s="259" t="str">
        <f t="shared" si="7"/>
        <v>27x39F</v>
      </c>
      <c r="H65" s="260"/>
      <c r="I65" s="44"/>
      <c r="J65" s="268">
        <v>0</v>
      </c>
      <c r="K65" s="44"/>
      <c r="L65" s="280">
        <v>0</v>
      </c>
      <c r="M65" s="281"/>
      <c r="N65" s="38"/>
    </row>
    <row r="66" spans="1:14" x14ac:dyDescent="0.2">
      <c r="A66" s="216">
        <v>28</v>
      </c>
      <c r="B66" s="228" t="str">
        <f t="shared" si="5"/>
        <v>28x40F</v>
      </c>
      <c r="C66" s="229" t="str">
        <f t="shared" si="6"/>
        <v>USD28x40F_SYNTH1Y_Quote</v>
      </c>
      <c r="D66" s="230"/>
      <c r="E66" s="231" t="str">
        <f>_xll.ohRangeRetrieveError(D66)</f>
        <v/>
      </c>
      <c r="F66" s="34">
        <v>28</v>
      </c>
      <c r="G66" s="259" t="str">
        <f t="shared" si="7"/>
        <v>28x40F</v>
      </c>
      <c r="H66" s="260"/>
      <c r="I66" s="44"/>
      <c r="J66" s="268">
        <v>0</v>
      </c>
      <c r="K66" s="44"/>
      <c r="L66" s="280">
        <v>0</v>
      </c>
      <c r="M66" s="281"/>
      <c r="N66" s="38"/>
    </row>
    <row r="67" spans="1:14" x14ac:dyDescent="0.2">
      <c r="A67" s="216">
        <v>29</v>
      </c>
      <c r="B67" s="228" t="str">
        <f t="shared" si="5"/>
        <v>29x41F</v>
      </c>
      <c r="C67" s="229" t="str">
        <f t="shared" si="6"/>
        <v>USD29x41F_SYNTH1Y_Quote</v>
      </c>
      <c r="D67" s="230"/>
      <c r="E67" s="231" t="str">
        <f>_xll.ohRangeRetrieveError(D67)</f>
        <v/>
      </c>
      <c r="F67" s="34">
        <v>29</v>
      </c>
      <c r="G67" s="259" t="str">
        <f t="shared" si="7"/>
        <v>29x41F</v>
      </c>
      <c r="H67" s="260"/>
      <c r="I67" s="44"/>
      <c r="J67" s="268">
        <v>0</v>
      </c>
      <c r="K67" s="44"/>
      <c r="L67" s="280">
        <v>0</v>
      </c>
      <c r="M67" s="281"/>
      <c r="N67" s="38"/>
    </row>
    <row r="68" spans="1:14" x14ac:dyDescent="0.2">
      <c r="A68" s="216">
        <v>30</v>
      </c>
      <c r="B68" s="228" t="str">
        <f t="shared" si="5"/>
        <v>30x42F</v>
      </c>
      <c r="C68" s="229" t="str">
        <f t="shared" si="6"/>
        <v>USD30x42F_SYNTH1Y_Quote</v>
      </c>
      <c r="D68" s="230"/>
      <c r="E68" s="231" t="str">
        <f>_xll.ohRangeRetrieveError(D68)</f>
        <v/>
      </c>
      <c r="F68" s="34">
        <v>30</v>
      </c>
      <c r="G68" s="259" t="str">
        <f t="shared" si="7"/>
        <v>30x42F</v>
      </c>
      <c r="H68" s="260"/>
      <c r="I68" s="44"/>
      <c r="J68" s="268">
        <v>0</v>
      </c>
      <c r="K68" s="44"/>
      <c r="L68" s="280">
        <v>0</v>
      </c>
      <c r="M68" s="281"/>
      <c r="N68" s="38"/>
    </row>
    <row r="69" spans="1:14" x14ac:dyDescent="0.2">
      <c r="A69" s="216">
        <v>31</v>
      </c>
      <c r="B69" s="228" t="str">
        <f t="shared" si="5"/>
        <v>31x43F</v>
      </c>
      <c r="C69" s="229" t="str">
        <f t="shared" si="6"/>
        <v>USD31x43F_SYNTH1Y_Quote</v>
      </c>
      <c r="D69" s="230"/>
      <c r="E69" s="231" t="str">
        <f>_xll.ohRangeRetrieveError(D69)</f>
        <v/>
      </c>
      <c r="F69" s="34">
        <v>31</v>
      </c>
      <c r="G69" s="259" t="str">
        <f t="shared" si="7"/>
        <v>31x43F</v>
      </c>
      <c r="H69" s="260"/>
      <c r="I69" s="44"/>
      <c r="J69" s="268">
        <v>0</v>
      </c>
      <c r="K69" s="44"/>
      <c r="L69" s="280">
        <v>0</v>
      </c>
      <c r="M69" s="281"/>
      <c r="N69" s="38"/>
    </row>
    <row r="70" spans="1:14" x14ac:dyDescent="0.2">
      <c r="A70" s="216">
        <v>32</v>
      </c>
      <c r="B70" s="228" t="str">
        <f t="shared" si="5"/>
        <v>32x44F</v>
      </c>
      <c r="C70" s="229" t="str">
        <f t="shared" si="6"/>
        <v>USD32x44F_SYNTH1Y_Quote</v>
      </c>
      <c r="D70" s="230"/>
      <c r="E70" s="231" t="str">
        <f>_xll.ohRangeRetrieveError(D70)</f>
        <v/>
      </c>
      <c r="F70" s="34">
        <v>32</v>
      </c>
      <c r="G70" s="259" t="str">
        <f t="shared" si="7"/>
        <v>32x44F</v>
      </c>
      <c r="H70" s="260"/>
      <c r="I70" s="44"/>
      <c r="J70" s="268">
        <v>0</v>
      </c>
      <c r="K70" s="44"/>
      <c r="L70" s="280">
        <v>0</v>
      </c>
      <c r="M70" s="281"/>
      <c r="N70" s="38"/>
    </row>
    <row r="71" spans="1:14" x14ac:dyDescent="0.2">
      <c r="A71" s="216">
        <v>33</v>
      </c>
      <c r="B71" s="228" t="str">
        <f t="shared" si="5"/>
        <v>33x45F</v>
      </c>
      <c r="C71" s="229" t="str">
        <f t="shared" si="6"/>
        <v>USD33x45F_SYNTH1Y_Quote</v>
      </c>
      <c r="D71" s="230"/>
      <c r="E71" s="231" t="str">
        <f>_xll.ohRangeRetrieveError(D71)</f>
        <v/>
      </c>
      <c r="F71" s="34">
        <v>33</v>
      </c>
      <c r="G71" s="259" t="str">
        <f t="shared" si="7"/>
        <v>33x45F</v>
      </c>
      <c r="H71" s="260"/>
      <c r="I71" s="44"/>
      <c r="J71" s="268">
        <v>0</v>
      </c>
      <c r="K71" s="44"/>
      <c r="L71" s="280">
        <v>0</v>
      </c>
      <c r="M71" s="281"/>
      <c r="N71" s="38"/>
    </row>
    <row r="72" spans="1:14" x14ac:dyDescent="0.2">
      <c r="A72" s="216">
        <v>34</v>
      </c>
      <c r="B72" s="228" t="str">
        <f t="shared" si="5"/>
        <v>34x46F</v>
      </c>
      <c r="C72" s="229" t="str">
        <f t="shared" si="6"/>
        <v>USD34x46F_SYNTH1Y_Quote</v>
      </c>
      <c r="D72" s="230"/>
      <c r="E72" s="231" t="str">
        <f>_xll.ohRangeRetrieveError(D72)</f>
        <v/>
      </c>
      <c r="F72" s="34">
        <v>34</v>
      </c>
      <c r="G72" s="259" t="str">
        <f t="shared" si="7"/>
        <v>34x46F</v>
      </c>
      <c r="H72" s="260"/>
      <c r="I72" s="44"/>
      <c r="J72" s="268">
        <v>0</v>
      </c>
      <c r="K72" s="44"/>
      <c r="L72" s="280">
        <v>0</v>
      </c>
      <c r="M72" s="281"/>
      <c r="N72" s="38"/>
    </row>
    <row r="73" spans="1:14" x14ac:dyDescent="0.2">
      <c r="A73" s="216">
        <v>35</v>
      </c>
      <c r="B73" s="228" t="str">
        <f t="shared" si="5"/>
        <v>35x47F</v>
      </c>
      <c r="C73" s="229" t="str">
        <f t="shared" si="6"/>
        <v>USD35x47F_SYNTH1Y_Quote</v>
      </c>
      <c r="D73" s="230"/>
      <c r="E73" s="231" t="str">
        <f>_xll.ohRangeRetrieveError(D73)</f>
        <v/>
      </c>
      <c r="F73" s="34">
        <v>35</v>
      </c>
      <c r="G73" s="259" t="str">
        <f t="shared" si="7"/>
        <v>35x47F</v>
      </c>
      <c r="H73" s="260"/>
      <c r="I73" s="44"/>
      <c r="J73" s="268">
        <v>0</v>
      </c>
      <c r="K73" s="44"/>
      <c r="L73" s="280">
        <v>0</v>
      </c>
      <c r="M73" s="281"/>
      <c r="N73" s="38"/>
    </row>
    <row r="74" spans="1:14" x14ac:dyDescent="0.2">
      <c r="A74" s="216">
        <v>37</v>
      </c>
      <c r="B74" s="228" t="str">
        <f t="shared" si="5"/>
        <v>37x49F</v>
      </c>
      <c r="C74" s="229" t="str">
        <f t="shared" si="6"/>
        <v>USD37x49F_SYNTH1Y_Quote</v>
      </c>
      <c r="D74" s="230"/>
      <c r="E74" s="231" t="str">
        <f>_xll.ohRangeRetrieveError(D74)</f>
        <v/>
      </c>
      <c r="F74" s="34">
        <v>37</v>
      </c>
      <c r="G74" s="259" t="str">
        <f t="shared" si="7"/>
        <v>37x49F</v>
      </c>
      <c r="H74" s="260"/>
      <c r="I74" s="44"/>
      <c r="J74" s="268">
        <v>0</v>
      </c>
      <c r="K74" s="44"/>
      <c r="L74" s="280">
        <v>0</v>
      </c>
      <c r="M74" s="281"/>
      <c r="N74" s="38"/>
    </row>
    <row r="75" spans="1:14" x14ac:dyDescent="0.2">
      <c r="A75" s="216">
        <v>38</v>
      </c>
      <c r="B75" s="228" t="str">
        <f t="shared" si="5"/>
        <v>38x50F</v>
      </c>
      <c r="C75" s="229" t="str">
        <f t="shared" si="6"/>
        <v>USD38x50F_SYNTH1Y_Quote</v>
      </c>
      <c r="D75" s="230"/>
      <c r="E75" s="231" t="str">
        <f>_xll.ohRangeRetrieveError(D75)</f>
        <v/>
      </c>
      <c r="F75" s="34">
        <v>38</v>
      </c>
      <c r="G75" s="259" t="str">
        <f t="shared" si="7"/>
        <v>38x50F</v>
      </c>
      <c r="H75" s="260"/>
      <c r="I75" s="44"/>
      <c r="J75" s="268">
        <v>0</v>
      </c>
      <c r="K75" s="44"/>
      <c r="L75" s="280">
        <v>0</v>
      </c>
      <c r="M75" s="281"/>
      <c r="N75" s="38"/>
    </row>
    <row r="76" spans="1:14" x14ac:dyDescent="0.2">
      <c r="A76" s="216">
        <v>39</v>
      </c>
      <c r="B76" s="228" t="str">
        <f t="shared" si="5"/>
        <v>39x51F</v>
      </c>
      <c r="C76" s="229" t="str">
        <f t="shared" si="6"/>
        <v>USD39x51F_SYNTH1Y_Quote</v>
      </c>
      <c r="D76" s="230"/>
      <c r="E76" s="231" t="str">
        <f>_xll.ohRangeRetrieveError(D76)</f>
        <v/>
      </c>
      <c r="F76" s="34">
        <v>39</v>
      </c>
      <c r="G76" s="259" t="str">
        <f t="shared" si="7"/>
        <v>39x51F</v>
      </c>
      <c r="H76" s="260"/>
      <c r="I76" s="44"/>
      <c r="J76" s="268">
        <v>0</v>
      </c>
      <c r="K76" s="44"/>
      <c r="L76" s="280">
        <v>0</v>
      </c>
      <c r="M76" s="281"/>
      <c r="N76" s="38"/>
    </row>
    <row r="77" spans="1:14" x14ac:dyDescent="0.2">
      <c r="A77" s="216">
        <v>40</v>
      </c>
      <c r="B77" s="228" t="str">
        <f t="shared" si="5"/>
        <v>40x52F</v>
      </c>
      <c r="C77" s="229" t="str">
        <f t="shared" si="6"/>
        <v>USD40x52F_SYNTH1Y_Quote</v>
      </c>
      <c r="D77" s="230"/>
      <c r="E77" s="231" t="str">
        <f>_xll.ohRangeRetrieveError(D77)</f>
        <v/>
      </c>
      <c r="F77" s="34">
        <v>40</v>
      </c>
      <c r="G77" s="259" t="str">
        <f t="shared" si="7"/>
        <v>40x52F</v>
      </c>
      <c r="H77" s="260"/>
      <c r="I77" s="44"/>
      <c r="J77" s="268">
        <v>0</v>
      </c>
      <c r="K77" s="44"/>
      <c r="L77" s="280">
        <v>0</v>
      </c>
      <c r="M77" s="281"/>
      <c r="N77" s="38"/>
    </row>
    <row r="78" spans="1:14" x14ac:dyDescent="0.2">
      <c r="A78" s="216">
        <v>41</v>
      </c>
      <c r="B78" s="228" t="str">
        <f t="shared" si="5"/>
        <v>41x53F</v>
      </c>
      <c r="C78" s="229" t="str">
        <f t="shared" si="6"/>
        <v>USD41x53F_SYNTH1Y_Quote</v>
      </c>
      <c r="D78" s="230"/>
      <c r="E78" s="231" t="str">
        <f>_xll.ohRangeRetrieveError(D78)</f>
        <v/>
      </c>
      <c r="F78" s="34">
        <v>41</v>
      </c>
      <c r="G78" s="259" t="str">
        <f t="shared" si="7"/>
        <v>41x53F</v>
      </c>
      <c r="H78" s="260"/>
      <c r="I78" s="44"/>
      <c r="J78" s="268">
        <v>0</v>
      </c>
      <c r="K78" s="44"/>
      <c r="L78" s="280">
        <v>0</v>
      </c>
      <c r="M78" s="281"/>
      <c r="N78" s="38"/>
    </row>
    <row r="79" spans="1:14" x14ac:dyDescent="0.2">
      <c r="A79" s="216">
        <v>42</v>
      </c>
      <c r="B79" s="228" t="str">
        <f t="shared" si="5"/>
        <v>42x54F</v>
      </c>
      <c r="C79" s="229" t="str">
        <f t="shared" si="6"/>
        <v>USD42x54F_SYNTH1Y_Quote</v>
      </c>
      <c r="D79" s="230"/>
      <c r="E79" s="231" t="str">
        <f>_xll.ohRangeRetrieveError(D79)</f>
        <v/>
      </c>
      <c r="F79" s="34">
        <v>42</v>
      </c>
      <c r="G79" s="259" t="str">
        <f t="shared" si="7"/>
        <v>42x54F</v>
      </c>
      <c r="H79" s="260"/>
      <c r="I79" s="44"/>
      <c r="J79" s="268">
        <v>0</v>
      </c>
      <c r="K79" s="44"/>
      <c r="L79" s="280">
        <v>0</v>
      </c>
      <c r="M79" s="281"/>
      <c r="N79" s="38"/>
    </row>
    <row r="80" spans="1:14" x14ac:dyDescent="0.2">
      <c r="A80" s="216">
        <v>43</v>
      </c>
      <c r="B80" s="228" t="str">
        <f t="shared" si="5"/>
        <v>43x55F</v>
      </c>
      <c r="C80" s="229" t="str">
        <f t="shared" si="6"/>
        <v>USD43x55F_SYNTH1Y_Quote</v>
      </c>
      <c r="D80" s="230"/>
      <c r="E80" s="231" t="str">
        <f>_xll.ohRangeRetrieveError(D80)</f>
        <v/>
      </c>
      <c r="F80" s="34">
        <v>43</v>
      </c>
      <c r="G80" s="259" t="str">
        <f t="shared" si="7"/>
        <v>43x55F</v>
      </c>
      <c r="H80" s="260"/>
      <c r="I80" s="44"/>
      <c r="J80" s="268">
        <v>0</v>
      </c>
      <c r="K80" s="44"/>
      <c r="L80" s="280">
        <v>0</v>
      </c>
      <c r="M80" s="281"/>
      <c r="N80" s="38"/>
    </row>
    <row r="81" spans="1:14" x14ac:dyDescent="0.2">
      <c r="A81" s="216">
        <v>44</v>
      </c>
      <c r="B81" s="228" t="str">
        <f t="shared" si="5"/>
        <v>44x56F</v>
      </c>
      <c r="C81" s="229" t="str">
        <f t="shared" si="6"/>
        <v>USD44x56F_SYNTH1Y_Quote</v>
      </c>
      <c r="D81" s="230"/>
      <c r="E81" s="231" t="str">
        <f>_xll.ohRangeRetrieveError(D81)</f>
        <v/>
      </c>
      <c r="F81" s="34">
        <v>44</v>
      </c>
      <c r="G81" s="259" t="str">
        <f t="shared" si="7"/>
        <v>44x56F</v>
      </c>
      <c r="H81" s="260"/>
      <c r="I81" s="44"/>
      <c r="J81" s="268">
        <v>0</v>
      </c>
      <c r="K81" s="44"/>
      <c r="L81" s="280">
        <v>0</v>
      </c>
      <c r="M81" s="281"/>
      <c r="N81" s="38"/>
    </row>
    <row r="82" spans="1:14" x14ac:dyDescent="0.2">
      <c r="A82" s="216">
        <v>45</v>
      </c>
      <c r="B82" s="228" t="str">
        <f t="shared" si="5"/>
        <v>45x57F</v>
      </c>
      <c r="C82" s="229" t="str">
        <f t="shared" si="6"/>
        <v>USD45x57F_SYNTH1Y_Quote</v>
      </c>
      <c r="D82" s="230"/>
      <c r="E82" s="231" t="str">
        <f>_xll.ohRangeRetrieveError(D82)</f>
        <v/>
      </c>
      <c r="F82" s="34">
        <v>45</v>
      </c>
      <c r="G82" s="259" t="str">
        <f t="shared" si="7"/>
        <v>45x57F</v>
      </c>
      <c r="H82" s="260"/>
      <c r="I82" s="44"/>
      <c r="J82" s="268">
        <v>0</v>
      </c>
      <c r="K82" s="44"/>
      <c r="L82" s="280">
        <v>0</v>
      </c>
      <c r="M82" s="281"/>
      <c r="N82" s="38"/>
    </row>
    <row r="83" spans="1:14" x14ac:dyDescent="0.2">
      <c r="A83" s="216">
        <v>46</v>
      </c>
      <c r="B83" s="228" t="str">
        <f t="shared" si="5"/>
        <v>46x58F</v>
      </c>
      <c r="C83" s="229" t="str">
        <f t="shared" si="6"/>
        <v>USD46x58F_SYNTH1Y_Quote</v>
      </c>
      <c r="D83" s="230"/>
      <c r="E83" s="231" t="str">
        <f>_xll.ohRangeRetrieveError(D83)</f>
        <v/>
      </c>
      <c r="F83" s="34">
        <v>46</v>
      </c>
      <c r="G83" s="259" t="str">
        <f t="shared" si="7"/>
        <v>46x58F</v>
      </c>
      <c r="H83" s="260"/>
      <c r="I83" s="44"/>
      <c r="J83" s="268">
        <v>0</v>
      </c>
      <c r="K83" s="44"/>
      <c r="L83" s="280">
        <v>0</v>
      </c>
      <c r="M83" s="281"/>
      <c r="N83" s="38"/>
    </row>
    <row r="84" spans="1:14" ht="12" thickBot="1" x14ac:dyDescent="0.25">
      <c r="A84" s="217">
        <v>47</v>
      </c>
      <c r="B84" s="237" t="str">
        <f t="shared" si="5"/>
        <v>47x59F</v>
      </c>
      <c r="C84" s="233" t="str">
        <f t="shared" si="6"/>
        <v>USD47x59F_SYNTH1Y_Quote</v>
      </c>
      <c r="D84" s="240"/>
      <c r="E84" s="235" t="str">
        <f>_xll.ohRangeRetrieveError(D84)</f>
        <v/>
      </c>
      <c r="F84" s="34">
        <v>47</v>
      </c>
      <c r="G84" s="261" t="str">
        <f t="shared" si="7"/>
        <v>47x59F</v>
      </c>
      <c r="H84" s="262"/>
      <c r="I84" s="44"/>
      <c r="J84" s="269">
        <v>0</v>
      </c>
      <c r="K84" s="44"/>
      <c r="L84" s="282">
        <v>0</v>
      </c>
      <c r="M84" s="283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223" hidden="1" customWidth="1" outlineLevel="1"/>
    <col min="2" max="3" width="7" style="223" hidden="1" customWidth="1" outlineLevel="1"/>
    <col min="4" max="4" width="3.5" style="223" hidden="1" customWidth="1" outlineLevel="1"/>
    <col min="5" max="5" width="2.33203125" style="325" hidden="1" customWidth="1" outlineLevel="1"/>
    <col min="6" max="6" width="4.6640625" style="325" hidden="1" customWidth="1" outlineLevel="1"/>
    <col min="7" max="7" width="8.1640625" style="223" hidden="1" customWidth="1" outlineLevel="1"/>
    <col min="8" max="8" width="22.5" style="223" hidden="1" customWidth="1" outlineLevel="1"/>
    <col min="9" max="9" width="12.83203125" style="223" hidden="1" customWidth="1" outlineLevel="1"/>
    <col min="10" max="10" width="9.33203125" style="223" hidden="1" customWidth="1" outlineLevel="1"/>
    <col min="11" max="11" width="31.1640625" style="223" hidden="1" customWidth="1" outlineLevel="1"/>
    <col min="12" max="12" width="17.83203125" style="327" hidden="1" customWidth="1" outlineLevel="1"/>
    <col min="13" max="13" width="21.83203125" style="223" hidden="1" customWidth="1" outlineLevel="1"/>
    <col min="14" max="14" width="3.5" style="223" hidden="1" customWidth="1" outlineLevel="1"/>
    <col min="15" max="15" width="3.5" style="223" customWidth="1" collapsed="1"/>
    <col min="16" max="16" width="31.1640625" style="223" bestFit="1" customWidth="1"/>
    <col min="17" max="21" width="20.1640625" style="223" bestFit="1" customWidth="1"/>
    <col min="22" max="22" width="20.1640625" style="223" hidden="1" customWidth="1" outlineLevel="1"/>
    <col min="23" max="23" width="14.1640625" style="223" hidden="1" customWidth="1" outlineLevel="1"/>
    <col min="24" max="24" width="10.5" style="223" bestFit="1" customWidth="1" collapsed="1"/>
    <col min="25" max="25" width="9.33203125" style="223" customWidth="1"/>
    <col min="26" max="26" width="9.33203125" style="223" bestFit="1" customWidth="1"/>
    <col min="27" max="27" width="7" style="223" bestFit="1" customWidth="1"/>
    <col min="28" max="16384" width="9.33203125" style="223"/>
  </cols>
  <sheetData>
    <row r="1" spans="1:21" ht="11.25" customHeight="1" x14ac:dyDescent="0.2">
      <c r="A1" s="108"/>
      <c r="B1" s="107" t="s">
        <v>196</v>
      </c>
      <c r="C1" s="107" t="s">
        <v>196</v>
      </c>
      <c r="D1" s="107"/>
      <c r="E1" s="107"/>
      <c r="F1" s="107"/>
      <c r="G1" s="107"/>
      <c r="H1" s="107"/>
      <c r="I1" s="107"/>
      <c r="J1" s="107"/>
      <c r="K1" s="107" t="s">
        <v>35</v>
      </c>
      <c r="L1" s="107" t="str">
        <f>_xll.qlLibor(,Currency,K1,,,Trigger)</f>
        <v>obj_001c8#0000</v>
      </c>
      <c r="M1" s="107" t="str">
        <f>_xll.ohRangeRetrieveError(L1)</f>
        <v/>
      </c>
      <c r="N1" s="109"/>
    </row>
    <row r="2" spans="1:21" ht="24" customHeight="1" x14ac:dyDescent="0.2">
      <c r="A2" s="103"/>
      <c r="B2" s="285" t="s">
        <v>198</v>
      </c>
      <c r="C2" s="285" t="s">
        <v>108</v>
      </c>
      <c r="D2" s="285"/>
      <c r="E2" s="286"/>
      <c r="F2" s="286"/>
      <c r="G2" s="285" t="s">
        <v>109</v>
      </c>
      <c r="H2" s="285" t="s">
        <v>110</v>
      </c>
      <c r="I2" s="285" t="s">
        <v>111</v>
      </c>
      <c r="J2" s="285" t="s">
        <v>112</v>
      </c>
      <c r="K2" s="285" t="s">
        <v>71</v>
      </c>
      <c r="L2" s="285" t="s">
        <v>72</v>
      </c>
      <c r="M2" s="287" t="s">
        <v>31</v>
      </c>
      <c r="N2" s="292"/>
      <c r="O2" s="323"/>
      <c r="P2" s="288" t="s">
        <v>113</v>
      </c>
      <c r="Q2" s="288" t="s">
        <v>73</v>
      </c>
      <c r="R2" s="288" t="s">
        <v>112</v>
      </c>
      <c r="S2" s="288" t="s">
        <v>74</v>
      </c>
      <c r="T2" s="285" t="s">
        <v>75</v>
      </c>
      <c r="U2" s="285" t="s">
        <v>76</v>
      </c>
    </row>
    <row r="3" spans="1:21" ht="11.25" customHeight="1" x14ac:dyDescent="0.2">
      <c r="A3" s="293"/>
      <c r="B3" s="306"/>
      <c r="C3" s="306" t="s">
        <v>116</v>
      </c>
      <c r="D3" s="307"/>
      <c r="E3" s="308"/>
      <c r="F3" s="308"/>
      <c r="G3" s="307"/>
      <c r="H3" s="309" t="s">
        <v>114</v>
      </c>
      <c r="I3" s="307"/>
      <c r="J3" s="307"/>
      <c r="K3" s="307" t="str">
        <f>PROPER((Currency))&amp;IborType&amp;K1&amp;"LastFixing"&amp;QuoteSuffix</f>
        <v>UsdLibor1MLastFixing_Quote</v>
      </c>
      <c r="L3" s="310" t="str">
        <f>_xll.qlDepositRateHelper2(,K3,K1,2,Calendar,H3,,DayCounter,Permanent,Trigger,ObjectOverwrite)</f>
        <v>obj_00221#0000</v>
      </c>
      <c r="M3" s="307" t="str">
        <f>_xll.ohRangeRetrieveError(L3)</f>
        <v/>
      </c>
      <c r="N3" s="297"/>
      <c r="O3" s="324"/>
      <c r="P3" s="93" t="str">
        <f>_xll.qlRateHelperQuoteName(L3,Trigger)</f>
        <v>UsdLibor1MLastFixing_Quote</v>
      </c>
      <c r="Q3" s="95">
        <f>_xll.qlQuoteValue(K3,AllTriggers)</f>
        <v>2.0400000000000001E-3</v>
      </c>
      <c r="R3" s="112" t="str">
        <f>IF(ISBLANK(J3),"--",_xll.qlSwapRateHelperSpread(L3,AllTriggers))</f>
        <v>--</v>
      </c>
      <c r="S3" s="93" t="b">
        <f>NOT(ISERROR(Q3))</f>
        <v>1</v>
      </c>
      <c r="T3" s="96">
        <f>_xll.qlRateHelperEarliestDate(L3,Trigger)</f>
        <v>42258</v>
      </c>
      <c r="U3" s="96">
        <f>_xll.qlRateHelperPillarDate(L3,Trigger)</f>
        <v>42289</v>
      </c>
    </row>
    <row r="4" spans="1:21" ht="11.25" customHeight="1" x14ac:dyDescent="0.2">
      <c r="A4" s="293"/>
      <c r="B4" s="306"/>
      <c r="C4" s="306" t="s">
        <v>116</v>
      </c>
      <c r="D4" s="311" t="s">
        <v>42</v>
      </c>
      <c r="E4" s="312">
        <v>2</v>
      </c>
      <c r="F4" s="312" t="s">
        <v>117</v>
      </c>
      <c r="G4" s="306" t="s">
        <v>118</v>
      </c>
      <c r="H4" s="309" t="s">
        <v>114</v>
      </c>
      <c r="I4" s="309" t="s">
        <v>181</v>
      </c>
      <c r="J4" s="313">
        <v>0</v>
      </c>
      <c r="K4" s="314" t="str">
        <f t="shared" ref="K4:K9" si="0">Currency&amp;$E4&amp;$F4&amp;"_Quote"</f>
        <v>USD2X1S_Quote</v>
      </c>
      <c r="L4" s="229" t="str">
        <f>_xll.qlSwapRateHelper2(,$K4,,D4,Calendar,$G4,$H4,$I4,$L$1,$J4,C4,Discounting,,,Permanent,Trigger,ObjectOverwrite)</f>
        <v>obj_001ce#0000</v>
      </c>
      <c r="M4" s="307" t="str">
        <f>_xll.ohRangeRetrieveError(L4)</f>
        <v/>
      </c>
      <c r="N4" s="297"/>
      <c r="O4" s="324"/>
      <c r="P4" s="93" t="str">
        <f>_xll.qlRateHelperQuoteName(L4,Trigger)</f>
        <v>USD2X1S_Quote</v>
      </c>
      <c r="Q4" s="95">
        <f>_xll.qlQuoteValue(K4,AllTriggers)</f>
        <v>2.32E-3</v>
      </c>
      <c r="R4" s="114">
        <f>IF(ISBLANK(J4),"--",_xll.qlSwapRateHelperSpread(L4,AllTriggers))</f>
        <v>0</v>
      </c>
      <c r="S4" s="93" t="b">
        <f t="shared" ref="S4:S9" si="1">NOT(ISERROR(Q4))</f>
        <v>1</v>
      </c>
      <c r="T4" s="96">
        <f>_xll.qlRateHelperEarliestDate(L4,Trigger)</f>
        <v>42258</v>
      </c>
      <c r="U4" s="96">
        <f>_xll.qlRateHelperPillarDate(L4,Trigger)</f>
        <v>42319</v>
      </c>
    </row>
    <row r="5" spans="1:21" ht="11.25" customHeight="1" x14ac:dyDescent="0.2">
      <c r="A5" s="293"/>
      <c r="B5" s="306"/>
      <c r="C5" s="306" t="s">
        <v>116</v>
      </c>
      <c r="D5" s="311" t="s">
        <v>36</v>
      </c>
      <c r="E5" s="312">
        <v>3</v>
      </c>
      <c r="F5" s="312" t="s">
        <v>117</v>
      </c>
      <c r="G5" s="306" t="s">
        <v>118</v>
      </c>
      <c r="H5" s="309" t="s">
        <v>114</v>
      </c>
      <c r="I5" s="309" t="s">
        <v>181</v>
      </c>
      <c r="J5" s="313">
        <v>0</v>
      </c>
      <c r="K5" s="314" t="str">
        <f t="shared" si="0"/>
        <v>USD3X1S_Quote</v>
      </c>
      <c r="L5" s="229" t="str">
        <f>_xll.qlSwapRateHelper2(,$K5,,D5,Calendar,$G5,$H5,$I5,$L$1,$J5,C5,Discounting,,,Permanent,Trigger,ObjectOverwrite)</f>
        <v>obj_001cc#0000</v>
      </c>
      <c r="M5" s="307" t="str">
        <f>_xll.ohRangeRetrieveError(L5)</f>
        <v/>
      </c>
      <c r="N5" s="297"/>
      <c r="O5" s="324"/>
      <c r="P5" s="93" t="str">
        <f>_xll.qlRateHelperQuoteName(L5,Trigger)</f>
        <v>USD3X1S_Quote</v>
      </c>
      <c r="Q5" s="95">
        <f>_xll.qlQuoteValue(K5,AllTriggers)</f>
        <v>2.5400000000000002E-3</v>
      </c>
      <c r="R5" s="114">
        <f>IF(ISBLANK(J5),"--",_xll.qlSwapRateHelperSpread(L5,AllTriggers))</f>
        <v>0</v>
      </c>
      <c r="S5" s="93" t="b">
        <f t="shared" si="1"/>
        <v>1</v>
      </c>
      <c r="T5" s="96">
        <f>_xll.qlRateHelperEarliestDate(L5,Trigger)</f>
        <v>42258</v>
      </c>
      <c r="U5" s="96">
        <f>_xll.qlRateHelperPillarDate(L5,Trigger)</f>
        <v>42349</v>
      </c>
    </row>
    <row r="6" spans="1:21" ht="11.25" customHeight="1" x14ac:dyDescent="0.2">
      <c r="A6" s="103"/>
      <c r="B6" s="306"/>
      <c r="C6" s="306" t="s">
        <v>116</v>
      </c>
      <c r="D6" s="311" t="s">
        <v>43</v>
      </c>
      <c r="E6" s="312">
        <v>4</v>
      </c>
      <c r="F6" s="312" t="s">
        <v>117</v>
      </c>
      <c r="G6" s="306" t="s">
        <v>118</v>
      </c>
      <c r="H6" s="309" t="s">
        <v>114</v>
      </c>
      <c r="I6" s="309" t="s">
        <v>181</v>
      </c>
      <c r="J6" s="313">
        <v>0</v>
      </c>
      <c r="K6" s="314" t="str">
        <f t="shared" si="0"/>
        <v>USD4X1S_Quote</v>
      </c>
      <c r="L6" s="229" t="str">
        <f>_xll.qlSwapRateHelper2(,$K6,,D6,Calendar,$G6,$H6,$I6,$L$1,$J6,C6,Discounting,,,Permanent,Trigger,ObjectOverwrite)</f>
        <v>obj_001ca#0000</v>
      </c>
      <c r="M6" s="307" t="str">
        <f>_xll.ohRangeRetrieveError(L6)</f>
        <v/>
      </c>
      <c r="N6" s="297"/>
      <c r="O6" s="324"/>
      <c r="P6" s="93" t="str">
        <f>_xll.qlRateHelperQuoteName(L6,Trigger)</f>
        <v>USD4X1S_Quote</v>
      </c>
      <c r="Q6" s="95">
        <f>_xll.qlQuoteValue(K6,AllTriggers)</f>
        <v>2.8000000000000004E-3</v>
      </c>
      <c r="R6" s="114">
        <f>IF(ISBLANK(J6),"--",_xll.qlSwapRateHelperSpread(L6,AllTriggers))</f>
        <v>0</v>
      </c>
      <c r="S6" s="93" t="b">
        <f t="shared" si="1"/>
        <v>1</v>
      </c>
      <c r="T6" s="96">
        <f>_xll.qlRateHelperEarliestDate(L6,Trigger)</f>
        <v>42258</v>
      </c>
      <c r="U6" s="96">
        <f>_xll.qlRateHelperPillarDate(L6,Trigger)</f>
        <v>42380</v>
      </c>
    </row>
    <row r="7" spans="1:21" ht="11.25" customHeight="1" x14ac:dyDescent="0.2">
      <c r="A7" s="103"/>
      <c r="B7" s="306"/>
      <c r="C7" s="306" t="s">
        <v>116</v>
      </c>
      <c r="D7" s="311" t="s">
        <v>44</v>
      </c>
      <c r="E7" s="312">
        <v>5</v>
      </c>
      <c r="F7" s="312" t="s">
        <v>117</v>
      </c>
      <c r="G7" s="306" t="s">
        <v>118</v>
      </c>
      <c r="H7" s="309" t="s">
        <v>114</v>
      </c>
      <c r="I7" s="309" t="s">
        <v>181</v>
      </c>
      <c r="J7" s="313">
        <v>0</v>
      </c>
      <c r="K7" s="314" t="str">
        <f t="shared" si="0"/>
        <v>USD5X1S_Quote</v>
      </c>
      <c r="L7" s="229" t="str">
        <f>_xll.qlSwapRateHelper2(,$K7,,D7,Calendar,$G7,$H7,$I7,$L$1,$J7,C7,Discounting,,,Permanent,Trigger,ObjectOverwrite)</f>
        <v>obj_001cd#0000</v>
      </c>
      <c r="M7" s="307" t="str">
        <f>_xll.ohRangeRetrieveError(L7)</f>
        <v/>
      </c>
      <c r="N7" s="297"/>
      <c r="O7" s="324"/>
      <c r="P7" s="93" t="str">
        <f>_xll.qlRateHelperQuoteName(L7,Trigger)</f>
        <v>USD5X1S_Quote</v>
      </c>
      <c r="Q7" s="95">
        <f>_xll.qlQuoteValue(K7,AllTriggers)</f>
        <v>3.0200000000000005E-3</v>
      </c>
      <c r="R7" s="114">
        <f>IF(ISBLANK(J7),"--",_xll.qlSwapRateHelperSpread(L7,AllTriggers))</f>
        <v>0</v>
      </c>
      <c r="S7" s="93" t="b">
        <f t="shared" si="1"/>
        <v>1</v>
      </c>
      <c r="T7" s="96">
        <f>_xll.qlRateHelperEarliestDate(L7,Trigger)</f>
        <v>42258</v>
      </c>
      <c r="U7" s="96">
        <f>_xll.qlRateHelperPillarDate(L7,Trigger)</f>
        <v>42411</v>
      </c>
    </row>
    <row r="8" spans="1:21" ht="11.25" customHeight="1" x14ac:dyDescent="0.2">
      <c r="A8" s="103"/>
      <c r="B8" s="306"/>
      <c r="C8" s="306" t="s">
        <v>116</v>
      </c>
      <c r="D8" s="311" t="s">
        <v>37</v>
      </c>
      <c r="E8" s="312">
        <v>6</v>
      </c>
      <c r="F8" s="312" t="s">
        <v>117</v>
      </c>
      <c r="G8" s="306" t="s">
        <v>118</v>
      </c>
      <c r="H8" s="309" t="s">
        <v>114</v>
      </c>
      <c r="I8" s="309" t="s">
        <v>181</v>
      </c>
      <c r="J8" s="313">
        <v>0</v>
      </c>
      <c r="K8" s="314" t="str">
        <f t="shared" si="0"/>
        <v>USD6X1S_Quote</v>
      </c>
      <c r="L8" s="229" t="str">
        <f>_xll.qlSwapRateHelper2(,$K8,,D8,Calendar,$G8,$H8,$I8,$L$1,$J8,C8,Discounting,,,Permanent,Trigger,ObjectOverwrite)</f>
        <v>obj_001cb#0000</v>
      </c>
      <c r="M8" s="307" t="str">
        <f>_xll.ohRangeRetrieveError(L8)</f>
        <v/>
      </c>
      <c r="N8" s="297"/>
      <c r="O8" s="324"/>
      <c r="P8" s="93" t="str">
        <f>_xll.qlRateHelperQuoteName(L8,Trigger)</f>
        <v>USD6X1S_Quote</v>
      </c>
      <c r="Q8" s="95">
        <f>_xll.qlQuoteValue(K8,AllTriggers)</f>
        <v>3.1800000000000005E-3</v>
      </c>
      <c r="R8" s="114">
        <f>IF(ISBLANK(J8),"--",_xll.qlSwapRateHelperSpread(L8,AllTriggers))</f>
        <v>0</v>
      </c>
      <c r="S8" s="93" t="b">
        <f t="shared" si="1"/>
        <v>1</v>
      </c>
      <c r="T8" s="96">
        <f>_xll.qlRateHelperEarliestDate(L8,Trigger)</f>
        <v>42258</v>
      </c>
      <c r="U8" s="96">
        <f>_xll.qlRateHelperPillarDate(L8,Trigger)</f>
        <v>42440</v>
      </c>
    </row>
    <row r="9" spans="1:21" ht="11.25" customHeight="1" x14ac:dyDescent="0.2">
      <c r="A9" s="298"/>
      <c r="B9" s="315"/>
      <c r="C9" s="315" t="s">
        <v>116</v>
      </c>
      <c r="D9" s="316" t="s">
        <v>45</v>
      </c>
      <c r="E9" s="317">
        <v>7</v>
      </c>
      <c r="F9" s="317" t="s">
        <v>117</v>
      </c>
      <c r="G9" s="315" t="s">
        <v>118</v>
      </c>
      <c r="H9" s="318" t="s">
        <v>114</v>
      </c>
      <c r="I9" s="318" t="s">
        <v>181</v>
      </c>
      <c r="J9" s="319">
        <v>0</v>
      </c>
      <c r="K9" s="320" t="str">
        <f t="shared" si="0"/>
        <v>USD7X1S_Quote</v>
      </c>
      <c r="L9" s="321" t="str">
        <f>_xll.qlSwapRateHelper2(,$K9,,D9,Calendar,$G9,$H9,$I9,$L$1,$J9,C9,Discounting,,,Permanent,Trigger,ObjectOverwrite)</f>
        <v>obj_001c9#0000</v>
      </c>
      <c r="M9" s="322" t="str">
        <f>_xll.ohRangeRetrieveError(L9)</f>
        <v/>
      </c>
      <c r="N9" s="299"/>
      <c r="P9" s="97" t="str">
        <f>_xll.qlRateHelperQuoteName(L9,Trigger)</f>
        <v>USD7X1S_Quote</v>
      </c>
      <c r="Q9" s="98">
        <f>_xll.qlQuoteValue(K9,AllTriggers)</f>
        <v>3.3999999999999998E-3</v>
      </c>
      <c r="R9" s="115">
        <f>IF(ISBLANK(J9),"--",_xll.qlSwapRateHelperSpread(L9,AllTriggers))</f>
        <v>0</v>
      </c>
      <c r="S9" s="97" t="b">
        <f t="shared" si="1"/>
        <v>1</v>
      </c>
      <c r="T9" s="99">
        <f>_xll.qlRateHelperEarliestDate(L9,Trigger)</f>
        <v>42258</v>
      </c>
      <c r="U9" s="99">
        <f>_xll.qlRateHelperPillarDate(L9,Trigger)</f>
        <v>42471</v>
      </c>
    </row>
    <row r="10" spans="1:21" x14ac:dyDescent="0.2">
      <c r="A10" s="298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94"/>
      <c r="N10" s="299"/>
    </row>
    <row r="11" spans="1:21" x14ac:dyDescent="0.2">
      <c r="A11" s="298"/>
      <c r="B11" s="294"/>
      <c r="C11" s="294"/>
      <c r="D11" s="294"/>
      <c r="E11" s="295"/>
      <c r="F11" s="295"/>
      <c r="G11" s="294"/>
      <c r="H11" s="294"/>
      <c r="I11" s="294"/>
      <c r="J11" s="300"/>
      <c r="K11" s="300"/>
      <c r="L11" s="296"/>
      <c r="M11" s="294"/>
      <c r="N11" s="299"/>
      <c r="P11" s="289" t="str">
        <f>K1&amp;" "&amp;PROPER(Currency)&amp;IborType&amp;" Curve"</f>
        <v>1M UsdLibor Curve</v>
      </c>
      <c r="Q11" s="290"/>
      <c r="R11" s="290"/>
      <c r="S11" s="290"/>
      <c r="T11" s="290"/>
      <c r="U11" s="291" t="s">
        <v>139</v>
      </c>
    </row>
    <row r="12" spans="1:21" ht="11.25" customHeight="1" x14ac:dyDescent="0.2">
      <c r="A12" s="298"/>
      <c r="B12" s="294"/>
      <c r="C12" s="294"/>
      <c r="D12" s="294"/>
      <c r="E12" s="295"/>
      <c r="F12" s="295"/>
      <c r="G12" s="294"/>
      <c r="H12" s="294"/>
      <c r="I12" s="294"/>
      <c r="J12" s="294"/>
      <c r="K12" s="294"/>
      <c r="L12" s="296"/>
      <c r="M12" s="288" t="s">
        <v>115</v>
      </c>
      <c r="N12" s="299"/>
      <c r="P12" s="288" t="s">
        <v>80</v>
      </c>
      <c r="Q12" s="288" t="s">
        <v>81</v>
      </c>
      <c r="R12" s="288" t="s">
        <v>112</v>
      </c>
      <c r="S12" s="288" t="s">
        <v>75</v>
      </c>
      <c r="T12" s="288" t="s">
        <v>76</v>
      </c>
      <c r="U12" s="100">
        <f t="array" ref="U12:U21">_xll.qlPiecewiseYieldCurveData('General Settings'!D36,InterestRatesTrigger)</f>
        <v>1</v>
      </c>
    </row>
    <row r="13" spans="1:21" x14ac:dyDescent="0.2">
      <c r="A13" s="298"/>
      <c r="B13" s="294"/>
      <c r="C13" s="294"/>
      <c r="D13" s="294"/>
      <c r="E13" s="295"/>
      <c r="F13" s="295"/>
      <c r="G13" s="294"/>
      <c r="H13" s="294"/>
      <c r="I13" s="294"/>
      <c r="J13" s="300"/>
      <c r="K13" s="300"/>
      <c r="L13" s="296"/>
      <c r="M13" s="307" t="str">
        <f t="array" ref="M13:M21">_xll.ohFilter(L3:L9,S3:S9)</f>
        <v>obj_00221#0000</v>
      </c>
      <c r="N13" s="299"/>
      <c r="P13" s="103" t="str">
        <f t="array" ref="P13:P21">_xll.ohFilter(P3:P8,S3:S8)</f>
        <v>UsdLibor1MLastFixing_Quote</v>
      </c>
      <c r="Q13" s="95">
        <f t="array" ref="Q13:Q21">_xll.ohFilter(Q3:Q8,S3:S8)</f>
        <v>2.0400000000000001E-3</v>
      </c>
      <c r="R13" s="112" t="str">
        <f t="array" ref="R13:R21">_xll.ohFilter(R3:R8,S3:S8)</f>
        <v>--</v>
      </c>
      <c r="S13" s="96">
        <f t="array" ref="S13:S21">_xll.ohFilter(T3:T8,S3:S8)</f>
        <v>42258</v>
      </c>
      <c r="T13" s="96">
        <f t="array" ref="T13:T21">_xll.ohFilter(U3:U8,S3:S8)</f>
        <v>42289</v>
      </c>
      <c r="U13" s="101">
        <v>0.99982436418669107</v>
      </c>
    </row>
    <row r="14" spans="1:21" x14ac:dyDescent="0.2">
      <c r="A14" s="298"/>
      <c r="B14" s="294"/>
      <c r="C14" s="294"/>
      <c r="D14" s="294"/>
      <c r="E14" s="295"/>
      <c r="F14" s="295"/>
      <c r="G14" s="294"/>
      <c r="H14" s="294"/>
      <c r="I14" s="294"/>
      <c r="J14" s="294"/>
      <c r="K14" s="294"/>
      <c r="L14" s="296"/>
      <c r="M14" s="307" t="str">
        <v>obj_001ce#0000</v>
      </c>
      <c r="N14" s="299"/>
      <c r="P14" s="103" t="str">
        <v>USD2X1S_Quote</v>
      </c>
      <c r="Q14" s="95">
        <v>2.32E-3</v>
      </c>
      <c r="R14" s="112">
        <v>0</v>
      </c>
      <c r="S14" s="96">
        <v>42258</v>
      </c>
      <c r="T14" s="96">
        <v>42319</v>
      </c>
      <c r="U14" s="101">
        <v>0.99960703607321622</v>
      </c>
    </row>
    <row r="15" spans="1:21" x14ac:dyDescent="0.2">
      <c r="A15" s="298"/>
      <c r="B15" s="294"/>
      <c r="C15" s="294"/>
      <c r="D15" s="294"/>
      <c r="E15" s="295"/>
      <c r="F15" s="295"/>
      <c r="G15" s="294"/>
      <c r="H15" s="294"/>
      <c r="I15" s="294"/>
      <c r="J15" s="300"/>
      <c r="K15" s="300"/>
      <c r="L15" s="296"/>
      <c r="M15" s="307" t="str">
        <v>obj_001cc#0000</v>
      </c>
      <c r="N15" s="299"/>
      <c r="P15" s="103" t="str">
        <v>USD3X1S_Quote</v>
      </c>
      <c r="Q15" s="95">
        <v>2.5400000000000002E-3</v>
      </c>
      <c r="R15" s="112">
        <v>0</v>
      </c>
      <c r="S15" s="96">
        <v>42258</v>
      </c>
      <c r="T15" s="96">
        <v>42349</v>
      </c>
      <c r="U15" s="101">
        <v>0.99935832869405905</v>
      </c>
    </row>
    <row r="16" spans="1:21" x14ac:dyDescent="0.2">
      <c r="A16" s="298"/>
      <c r="B16" s="294"/>
      <c r="C16" s="294"/>
      <c r="D16" s="294"/>
      <c r="E16" s="295"/>
      <c r="F16" s="295"/>
      <c r="G16" s="294"/>
      <c r="H16" s="294"/>
      <c r="I16" s="294"/>
      <c r="J16" s="294"/>
      <c r="K16" s="294"/>
      <c r="L16" s="296"/>
      <c r="M16" s="307" t="str">
        <v>obj_001ca#0000</v>
      </c>
      <c r="N16" s="299"/>
      <c r="P16" s="103" t="str">
        <v>USD4X1S_Quote</v>
      </c>
      <c r="Q16" s="95">
        <v>2.8000000000000004E-3</v>
      </c>
      <c r="R16" s="112">
        <v>0</v>
      </c>
      <c r="S16" s="96">
        <v>42258</v>
      </c>
      <c r="T16" s="96">
        <v>42380</v>
      </c>
      <c r="U16" s="101">
        <v>0.99905195377803124</v>
      </c>
    </row>
    <row r="17" spans="1:24" x14ac:dyDescent="0.2">
      <c r="A17" s="298"/>
      <c r="B17" s="294"/>
      <c r="C17" s="294"/>
      <c r="D17" s="294"/>
      <c r="E17" s="295"/>
      <c r="F17" s="295"/>
      <c r="G17" s="294"/>
      <c r="H17" s="294"/>
      <c r="I17" s="294"/>
      <c r="J17" s="300"/>
      <c r="K17" s="300"/>
      <c r="L17" s="296"/>
      <c r="M17" s="307" t="str">
        <v>obj_001cd#0000</v>
      </c>
      <c r="N17" s="299"/>
      <c r="P17" s="103" t="str">
        <v>USD5X1S_Quote</v>
      </c>
      <c r="Q17" s="95">
        <v>3.0200000000000005E-3</v>
      </c>
      <c r="R17" s="112">
        <v>0</v>
      </c>
      <c r="S17" s="96">
        <v>42258</v>
      </c>
      <c r="T17" s="96">
        <v>42411</v>
      </c>
      <c r="U17" s="101">
        <v>0.99871804210281023</v>
      </c>
    </row>
    <row r="18" spans="1:24" x14ac:dyDescent="0.2">
      <c r="A18" s="298"/>
      <c r="B18" s="294"/>
      <c r="C18" s="294"/>
      <c r="D18" s="294"/>
      <c r="E18" s="295"/>
      <c r="F18" s="295"/>
      <c r="G18" s="294"/>
      <c r="H18" s="294"/>
      <c r="I18" s="294"/>
      <c r="J18" s="294"/>
      <c r="K18" s="294"/>
      <c r="L18" s="296"/>
      <c r="M18" s="307" t="str">
        <v>obj_001cb#0000</v>
      </c>
      <c r="N18" s="299"/>
      <c r="P18" s="103" t="str">
        <v>USD6X1S_Quote</v>
      </c>
      <c r="Q18" s="95">
        <v>3.1800000000000005E-3</v>
      </c>
      <c r="R18" s="112">
        <v>0</v>
      </c>
      <c r="S18" s="96">
        <v>42258</v>
      </c>
      <c r="T18" s="96">
        <v>42440</v>
      </c>
      <c r="U18" s="101">
        <v>0.99839475375893916</v>
      </c>
    </row>
    <row r="19" spans="1:24" x14ac:dyDescent="0.2">
      <c r="A19" s="298"/>
      <c r="B19" s="294"/>
      <c r="C19" s="294"/>
      <c r="D19" s="294"/>
      <c r="E19" s="295"/>
      <c r="F19" s="295"/>
      <c r="G19" s="294"/>
      <c r="H19" s="294"/>
      <c r="I19" s="294"/>
      <c r="J19" s="300"/>
      <c r="K19" s="300"/>
      <c r="L19" s="296"/>
      <c r="M19" s="307" t="str">
        <v>obj_001c9#0000</v>
      </c>
      <c r="N19" s="299"/>
      <c r="P19" s="103" t="e">
        <v>#N/A</v>
      </c>
      <c r="Q19" s="95" t="e">
        <v>#N/A</v>
      </c>
      <c r="R19" s="112" t="e">
        <v>#N/A</v>
      </c>
      <c r="S19" s="96" t="e">
        <v>#N/A</v>
      </c>
      <c r="T19" s="96" t="e">
        <v>#N/A</v>
      </c>
      <c r="U19" s="101">
        <v>0.99799213378646423</v>
      </c>
    </row>
    <row r="20" spans="1:24" x14ac:dyDescent="0.2">
      <c r="A20" s="298"/>
      <c r="B20" s="294"/>
      <c r="C20" s="294"/>
      <c r="D20" s="294"/>
      <c r="E20" s="295"/>
      <c r="F20" s="295"/>
      <c r="G20" s="294"/>
      <c r="H20" s="294"/>
      <c r="I20" s="294"/>
      <c r="J20" s="294"/>
      <c r="K20" s="294"/>
      <c r="L20" s="296"/>
      <c r="M20" s="307" t="e">
        <v>#N/A</v>
      </c>
      <c r="N20" s="299"/>
      <c r="P20" s="103" t="e">
        <v>#N/A</v>
      </c>
      <c r="Q20" s="95" t="e">
        <v>#N/A</v>
      </c>
      <c r="R20" s="112" t="e">
        <v>#N/A</v>
      </c>
      <c r="S20" s="96" t="e">
        <v>#N/A</v>
      </c>
      <c r="T20" s="96" t="e">
        <v>#N/A</v>
      </c>
      <c r="U20" s="101" t="e">
        <v>#N/A</v>
      </c>
    </row>
    <row r="21" spans="1:24" x14ac:dyDescent="0.2">
      <c r="A21" s="298"/>
      <c r="B21" s="294"/>
      <c r="C21" s="294"/>
      <c r="D21" s="294"/>
      <c r="E21" s="295"/>
      <c r="F21" s="295"/>
      <c r="G21" s="294"/>
      <c r="H21" s="294"/>
      <c r="I21" s="294"/>
      <c r="J21" s="300"/>
      <c r="K21" s="300"/>
      <c r="L21" s="296"/>
      <c r="M21" s="322" t="e">
        <v>#N/A</v>
      </c>
      <c r="N21" s="299"/>
      <c r="P21" s="104" t="e">
        <v>#N/A</v>
      </c>
      <c r="Q21" s="98" t="e">
        <v>#N/A</v>
      </c>
      <c r="R21" s="113" t="e">
        <v>#N/A</v>
      </c>
      <c r="S21" s="99" t="e">
        <v>#N/A</v>
      </c>
      <c r="T21" s="99" t="e">
        <v>#N/A</v>
      </c>
      <c r="U21" s="102" t="e">
        <v>#N/A</v>
      </c>
    </row>
    <row r="22" spans="1:24" x14ac:dyDescent="0.2">
      <c r="A22" s="301"/>
      <c r="B22" s="302"/>
      <c r="C22" s="302"/>
      <c r="D22" s="302"/>
      <c r="E22" s="303"/>
      <c r="F22" s="303"/>
      <c r="G22" s="302"/>
      <c r="H22" s="302"/>
      <c r="I22" s="302"/>
      <c r="J22" s="302"/>
      <c r="K22" s="302"/>
      <c r="L22" s="304"/>
      <c r="M22" s="302"/>
      <c r="N22" s="305"/>
    </row>
    <row r="23" spans="1:24" x14ac:dyDescent="0.2">
      <c r="J23" s="326"/>
      <c r="K23" s="326"/>
    </row>
    <row r="24" spans="1:24" x14ac:dyDescent="0.2">
      <c r="P24" s="399" t="str">
        <f>"Delta "&amp;K1</f>
        <v>Delta 1M</v>
      </c>
      <c r="Q24" s="400"/>
      <c r="R24" s="401"/>
      <c r="S24" s="401"/>
      <c r="T24" s="402"/>
      <c r="U24" s="402"/>
      <c r="V24" s="402"/>
      <c r="W24" s="402"/>
      <c r="X24" s="403"/>
    </row>
    <row r="25" spans="1:24" x14ac:dyDescent="0.2">
      <c r="J25" s="326"/>
      <c r="K25" s="326"/>
      <c r="P25" s="359" t="str">
        <f>K1&amp;" Instruments"</f>
        <v>1M Instruments</v>
      </c>
      <c r="Q25" s="359" t="s">
        <v>102</v>
      </c>
      <c r="R25" s="359" t="s">
        <v>103</v>
      </c>
      <c r="S25" s="359" t="s">
        <v>125</v>
      </c>
      <c r="T25" s="359" t="str">
        <f>"F "&amp;K1</f>
        <v>F 1M</v>
      </c>
      <c r="U25" s="359" t="s">
        <v>128</v>
      </c>
      <c r="V25" s="359" t="s">
        <v>126</v>
      </c>
      <c r="W25" s="359" t="s">
        <v>127</v>
      </c>
      <c r="X25" s="359" t="s">
        <v>129</v>
      </c>
    </row>
    <row r="26" spans="1:24" x14ac:dyDescent="0.2">
      <c r="N26" s="223">
        <v>0</v>
      </c>
      <c r="O26" s="223">
        <f>N26+SUBSTITUTE($K$1,"M","")</f>
        <v>1</v>
      </c>
      <c r="P26" s="394" t="str">
        <f>N26&amp;"x"&amp;O26</f>
        <v>0x1</v>
      </c>
      <c r="Q26" s="105">
        <f>SettlementDate</f>
        <v>42258</v>
      </c>
      <c r="R26" s="105">
        <f>_xll.qlInterestRateIndexMaturity(iborindex1M,Q26,Trigger)</f>
        <v>42290</v>
      </c>
      <c r="S26" s="118">
        <f>_xll.qlDayCounterYearFraction(DayCounter,Q26,R26,,,Trigger)</f>
        <v>8.8888888888888892E-2</v>
      </c>
      <c r="T26" s="22">
        <f>_xll.qlIndexFixing(iborindex1M,_xll.qlInterestRateIndexFixingDate(iborindex1M,Q26,Trigger),TRUE,AllTriggers)</f>
        <v>2.057785835324899E-3</v>
      </c>
      <c r="U26" s="22">
        <f>(V26/W26-1)/S26</f>
        <v>1.8100000093998481E-3</v>
      </c>
      <c r="V26" s="119">
        <f>_xll.qlYieldTSDiscount(Discounting,Q26,,AllTriggers)</f>
        <v>0.99998555452754334</v>
      </c>
      <c r="W26" s="119">
        <f>_xll.qlYieldTSDiscount(Discounting,R26,,AllTriggers)</f>
        <v>0.99982469384263195</v>
      </c>
      <c r="X26" s="395">
        <f>LN((1+T26*S26)/(1+U26*S26))</f>
        <v>2.2021621198045221E-5</v>
      </c>
    </row>
    <row r="27" spans="1:24" x14ac:dyDescent="0.2">
      <c r="J27" s="326"/>
      <c r="K27" s="326"/>
      <c r="N27" s="223">
        <v>1</v>
      </c>
      <c r="O27" s="223">
        <f t="shared" ref="O27:O29" si="2">N27+SUBSTITUTE($K$1,"M","")</f>
        <v>2</v>
      </c>
      <c r="P27" s="394" t="str">
        <f t="shared" ref="P27:P29" si="3">N27&amp;"x"&amp;O27</f>
        <v>1x2</v>
      </c>
      <c r="Q27" s="105">
        <f>R26</f>
        <v>42290</v>
      </c>
      <c r="R27" s="105">
        <f>_xll.qlInterestRateIndexMaturity(iborindex1M,Q27,Trigger)</f>
        <v>42321</v>
      </c>
      <c r="S27" s="118">
        <f>_xll.qlDayCounterYearFraction(DayCounter,Q27,R27,,,Trigger)</f>
        <v>8.611111111111111E-2</v>
      </c>
      <c r="T27" s="22">
        <f>_xll.qlIndexFixing(iborindex1M,_xll.qlInterestRateIndexFixingDate(iborindex1M,Q27,Trigger),TRUE,AllTriggers)</f>
        <v>2.6333229749796495E-3</v>
      </c>
      <c r="U27" s="22">
        <f>(V27/W27-1)/S27</f>
        <v>2.1226089392029617E-3</v>
      </c>
      <c r="V27" s="119">
        <f>_xll.qlYieldTSDiscount(Discounting,Q27,,AllTriggers)</f>
        <v>0.99982469384263195</v>
      </c>
      <c r="W27" s="119">
        <f>_xll.qlYieldTSDiscount(Discounting,R27,,AllTriggers)</f>
        <v>0.99964197906756547</v>
      </c>
      <c r="X27" s="395">
        <f>LN((1+T27*S27)/(1+U27*S27))</f>
        <v>4.3969149556374587E-5</v>
      </c>
    </row>
    <row r="28" spans="1:24" x14ac:dyDescent="0.2">
      <c r="N28" s="223">
        <v>2</v>
      </c>
      <c r="O28" s="223">
        <f t="shared" si="2"/>
        <v>3</v>
      </c>
      <c r="P28" s="394" t="str">
        <f t="shared" si="3"/>
        <v>2x3</v>
      </c>
      <c r="Q28" s="105">
        <f>R27</f>
        <v>42321</v>
      </c>
      <c r="R28" s="105">
        <f>_xll.qlInterestRateIndexMaturity(iborindex1M,Q28,Trigger)</f>
        <v>42352</v>
      </c>
      <c r="S28" s="118">
        <f>_xll.qlDayCounterYearFraction(DayCounter,Q28,R28,,,Trigger)</f>
        <v>8.611111111111111E-2</v>
      </c>
      <c r="T28" s="22">
        <f>_xll.qlIndexFixing(iborindex1M,_xll.qlInterestRateIndexFixingDate(iborindex1M,Q28,Trigger),TRUE,AllTriggers)</f>
        <v>3.0423517751852354E-3</v>
      </c>
      <c r="U28" s="22">
        <f>(V28/W28-1)/S28</f>
        <v>2.4064258597568076E-3</v>
      </c>
      <c r="V28" s="119">
        <f>_xll.qlYieldTSDiscount(Discounting,Q28,,AllTriggers)</f>
        <v>0.99964197906756547</v>
      </c>
      <c r="W28" s="119">
        <f>_xll.qlYieldTSDiscount(Discounting,R28,,AllTriggers)</f>
        <v>0.99943487616793836</v>
      </c>
      <c r="X28" s="395">
        <f>LN((1+T28*S28)/(1+U28*S28))</f>
        <v>5.4747443417272975E-5</v>
      </c>
    </row>
    <row r="29" spans="1:24" x14ac:dyDescent="0.2">
      <c r="J29" s="326"/>
      <c r="K29" s="326"/>
      <c r="N29" s="223">
        <v>3</v>
      </c>
      <c r="O29" s="223">
        <f t="shared" si="2"/>
        <v>4</v>
      </c>
      <c r="P29" s="396" t="str">
        <f t="shared" si="3"/>
        <v>3x4</v>
      </c>
      <c r="Q29" s="397">
        <f>R28</f>
        <v>42352</v>
      </c>
      <c r="R29" s="397">
        <f>_xll.qlInterestRateIndexMaturity(iborindex1M,Q29,Trigger)</f>
        <v>42383</v>
      </c>
      <c r="S29" s="143">
        <f>_xll.qlDayCounterYearFraction(DayCounter,Q29,R29,,,Trigger)</f>
        <v>8.611111111111111E-2</v>
      </c>
      <c r="T29" s="130">
        <f>_xll.qlIndexFixing(iborindex1M,_xll.qlInterestRateIndexFixingDate(iborindex1M,Q29,Trigger),TRUE,AllTriggers)</f>
        <v>3.5920756170183137E-3</v>
      </c>
      <c r="U29" s="130">
        <f>(V29/W29-1)/S29</f>
        <v>3.0858301746337154E-3</v>
      </c>
      <c r="V29" s="131">
        <f>_xll.qlYieldTSDiscount(Discounting,Q29,,AllTriggers)</f>
        <v>0.99943487616793836</v>
      </c>
      <c r="W29" s="131">
        <f>_xll.qlYieldTSDiscount(Discounting,R29,,AllTriggers)</f>
        <v>0.99916937262075023</v>
      </c>
      <c r="X29" s="398">
        <f>LN((1+T29*S29)/(1+U29*S29))</f>
        <v>4.3580827144927143E-5</v>
      </c>
    </row>
    <row r="31" spans="1:24" x14ac:dyDescent="0.2">
      <c r="J31" s="326"/>
      <c r="K31" s="326"/>
    </row>
    <row r="33" spans="10:11" x14ac:dyDescent="0.2">
      <c r="J33" s="326"/>
      <c r="K33" s="326"/>
    </row>
    <row r="35" spans="10:11" x14ac:dyDescent="0.2">
      <c r="J35" s="326"/>
      <c r="K35" s="326"/>
    </row>
    <row r="37" spans="10:11" x14ac:dyDescent="0.2">
      <c r="J37" s="326"/>
      <c r="K37" s="326"/>
    </row>
  </sheetData>
  <dataValidations disablePrompts="1" count="3"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2" width="17.83203125" style="180" bestFit="1" customWidth="1"/>
    <col min="23" max="24" width="15.33203125" style="180" bestFit="1" customWidth="1"/>
    <col min="25" max="25" width="9.33203125" style="180"/>
    <col min="26" max="26" width="14.1640625" style="180" bestFit="1" customWidth="1"/>
    <col min="27" max="27" width="15.33203125" style="180" bestFit="1" customWidth="1"/>
    <col min="28" max="16384" width="9.33203125" style="180"/>
  </cols>
  <sheetData>
    <row r="1" spans="1:27" x14ac:dyDescent="0.2">
      <c r="E1" s="417" t="s">
        <v>101</v>
      </c>
      <c r="F1" s="418" t="s">
        <v>36</v>
      </c>
      <c r="N1" s="404" t="str">
        <f>_xll.qlInterpolation(,interpolator3M,_xll.ohFilter(E3:E15,M3:M15),_xll.ohFilter(L3:L15,M3:M15))</f>
        <v>obj_00350#0223</v>
      </c>
    </row>
    <row r="2" spans="1:27" ht="26.25" customHeight="1" x14ac:dyDescent="0.2">
      <c r="D2" s="359" t="str">
        <f>F1&amp;" Instruments"</f>
        <v>3M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3M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420" t="s">
        <v>132</v>
      </c>
    </row>
    <row r="3" spans="1:27" ht="11.25" customHeight="1" x14ac:dyDescent="0.2">
      <c r="D3" s="408" t="str">
        <f>PROPER(Currency&amp;IborType)&amp;F1&amp;"LastFixing"&amp;QuoteSuffix</f>
        <v>Usdlibor3MLastFixing_Quote</v>
      </c>
      <c r="E3" s="409">
        <f>SettlementDate</f>
        <v>42258</v>
      </c>
      <c r="F3" s="409">
        <f>_xll.qlCalendarAdvance(Calendar,E3,F1,"mf",,Trigger)</f>
        <v>42349</v>
      </c>
      <c r="G3" s="410">
        <f>_xll.qlDayCounterYearFraction(DayCounter,E3,F3,,,Trigger)</f>
        <v>0.25277777777777777</v>
      </c>
      <c r="H3" s="411">
        <f>_xll.qlQuoteValue(D3,LastFixingsTrigger)</f>
        <v>3.3300000000000001E-3</v>
      </c>
      <c r="I3" s="412">
        <f>_xll.qlYieldTSDiscount(Discounting,E3,,AllTriggers)</f>
        <v>0.99998555452754334</v>
      </c>
      <c r="J3" s="412">
        <f>_xll.qlYieldTSDiscount(Discounting,F3,,AllTriggers)</f>
        <v>0.99945753555896533</v>
      </c>
      <c r="K3" s="411">
        <f>(I3/J3-1)/G3</f>
        <v>2.0900000000010866E-3</v>
      </c>
      <c r="L3" s="411">
        <f>H3-K3</f>
        <v>1.2399999999989134E-3</v>
      </c>
      <c r="M3" s="413" t="b">
        <v>1</v>
      </c>
      <c r="N3" s="414">
        <f>_xll.qlInterpolationInterpolate(B3Minterpolation,E3,TRUE,Trigger)</f>
        <v>1.2399999999989134E-3</v>
      </c>
      <c r="O3" s="415">
        <f>(L3-N3)*10000</f>
        <v>0</v>
      </c>
      <c r="P3" s="416">
        <f>LN((1+H3*G3)/(1+K3*G3))</f>
        <v>3.1322987584120701E-4</v>
      </c>
      <c r="R3" s="421">
        <f>E3</f>
        <v>42258</v>
      </c>
      <c r="S3" s="421">
        <f>_xll.qlCalendarAdvance(Calendar,R3,$F$1,"mf",,Trigger)</f>
        <v>42349</v>
      </c>
      <c r="T3" s="422">
        <f>_xll.qlDayCounterYearFraction(DayCounter,R3,S3,,,Trigger)</f>
        <v>0.25277777777777777</v>
      </c>
      <c r="U3" s="128">
        <f>_xll.qlInterpolationInterpolate(B3Minterpolation,R3,TRUE)</f>
        <v>1.2399999999989134E-3</v>
      </c>
      <c r="Z3" s="208"/>
      <c r="AA3" s="208"/>
    </row>
    <row r="4" spans="1:27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05" t="str">
        <f>Currency&amp;A4&amp;B4&amp;C4&amp;"F"&amp;QuoteSuffix</f>
        <v>USD1x4F_Quote</v>
      </c>
      <c r="E4" s="92">
        <f>_xll.qlCalendarAdvance("target",$E$3,A4&amp;"M","mf",,Trigger)</f>
        <v>42289</v>
      </c>
      <c r="F4" s="92">
        <f>_xll.qlCalendarAdvance(Calendar,E4,$F$1,"mf",,Trigger)</f>
        <v>42381</v>
      </c>
      <c r="G4" s="118">
        <f>_xll.qlDayCounterYearFraction(DayCounter,E4,F4,,,Trigger)</f>
        <v>0.25555555555555554</v>
      </c>
      <c r="H4" s="22">
        <f>_xll.qlQuoteValue(D4,AllTriggers)</f>
        <v>3.8600000000000001E-3</v>
      </c>
      <c r="I4" s="119">
        <f>_xll.qlYieldTSDiscount(Discounting,E4,,AllTriggers)</f>
        <v>0.99983006833452015</v>
      </c>
      <c r="J4" s="119">
        <f>_xll.qlYieldTSDiscount(Discounting,F4,,AllTriggers)</f>
        <v>0.99918752527086518</v>
      </c>
      <c r="K4" s="22">
        <f t="shared" ref="K4:K6" si="0">(I4/J4-1)/G4</f>
        <v>2.5163434101676857E-3</v>
      </c>
      <c r="L4" s="22">
        <f t="shared" ref="L4:L15" si="1">H4-K4</f>
        <v>1.3436565898323144E-3</v>
      </c>
      <c r="M4" s="117" t="b">
        <v>0</v>
      </c>
      <c r="N4" s="22">
        <f>_xll.qlInterpolationInterpolate(B3Minterpolation,E4,TRUE,Trigger)</f>
        <v>1.3247104018540407E-3</v>
      </c>
      <c r="O4" s="145">
        <f t="shared" ref="O4:O15" si="2">(L4-N4)*10000</f>
        <v>0.18946187978273726</v>
      </c>
      <c r="P4" s="139">
        <f t="shared" ref="P4:P15" si="3">LN((1+H4*G4)/(1+K4*G4))</f>
        <v>3.4309936773654345E-4</v>
      </c>
      <c r="R4" s="92">
        <f>_xll.qlCalendarAdvance(Calendar,R3,"1D","f")</f>
        <v>42261</v>
      </c>
      <c r="S4" s="92">
        <f>_xll.qlCalendarAdvance(Calendar,R4,$F$1,"mf",,Trigger)</f>
        <v>42352</v>
      </c>
      <c r="T4" s="118">
        <f>_xll.qlDayCounterYearFraction(DayCounter,R4,S4,,,Trigger)</f>
        <v>0.25277777777777777</v>
      </c>
      <c r="U4" s="22">
        <f>_xll.qlInterpolationInterpolate(B3Minterpolation,R4,TRUE)</f>
        <v>1.2491767762757293E-3</v>
      </c>
      <c r="Z4" s="208"/>
      <c r="AA4" s="208"/>
    </row>
    <row r="5" spans="1:27" ht="11.25" customHeight="1" x14ac:dyDescent="0.2">
      <c r="A5" s="180">
        <v>2</v>
      </c>
      <c r="B5" s="180" t="s">
        <v>32</v>
      </c>
      <c r="C5" s="180">
        <f t="shared" ref="C5:C6" si="4">A5+SUBSTITUTE($F$1,"M","")</f>
        <v>5</v>
      </c>
      <c r="D5" s="405" t="str">
        <f>Currency&amp;A5&amp;B5&amp;C5&amp;"F"&amp;QuoteSuffix</f>
        <v>USD2x5F_Quote</v>
      </c>
      <c r="E5" s="92">
        <f>_xll.qlCalendarAdvance("target",$E$3,A5&amp;"M","mf",,Trigger)</f>
        <v>42319</v>
      </c>
      <c r="F5" s="92">
        <f>_xll.qlCalendarAdvance(Calendar,E5,$F$1,"mf",,Trigger)</f>
        <v>42411</v>
      </c>
      <c r="G5" s="118">
        <f>_xll.qlDayCounterYearFraction(DayCounter,E5,F5,,,Trigger)</f>
        <v>0.25555555555555554</v>
      </c>
      <c r="H5" s="22">
        <f>_xll.qlQuoteValue(D5,AllTriggers)</f>
        <v>4.2899999999999995E-3</v>
      </c>
      <c r="I5" s="119">
        <f>_xll.qlYieldTSDiscount(Discounting,E5,,AllTriggers)</f>
        <v>0.9996542546397833</v>
      </c>
      <c r="J5" s="119">
        <f>_xll.qlYieldTSDiscount(Discounting,F5,,AllTriggers)</f>
        <v>0.99891147496408772</v>
      </c>
      <c r="K5" s="22">
        <f t="shared" si="0"/>
        <v>2.9096964431908684E-3</v>
      </c>
      <c r="L5" s="22">
        <f t="shared" si="1"/>
        <v>1.3803035568091312E-3</v>
      </c>
      <c r="M5" s="117" t="b">
        <v>0</v>
      </c>
      <c r="N5" s="22">
        <f>_xll.qlInterpolationInterpolate(B3Minterpolation,E5,TRUE,Trigger)</f>
        <v>1.3878121621539675E-3</v>
      </c>
      <c r="O5" s="145">
        <f t="shared" si="2"/>
        <v>-7.508605344836361E-2</v>
      </c>
      <c r="P5" s="139">
        <f t="shared" si="3"/>
        <v>3.5242003318564731E-4</v>
      </c>
      <c r="R5" s="92">
        <f>_xll.qlCalendarAdvance(Calendar,R4,"1D","f")</f>
        <v>42262</v>
      </c>
      <c r="S5" s="92">
        <f>_xll.qlCalendarAdvance(Calendar,R5,$F$1,"mf",,Trigger)</f>
        <v>42353</v>
      </c>
      <c r="T5" s="118">
        <f>_xll.qlDayCounterYearFraction(DayCounter,R5,S5,,,Trigger)</f>
        <v>0.25277777777777777</v>
      </c>
      <c r="U5" s="22">
        <f>_xll.qlInterpolationInterpolate(B3Minterpolation,R5,TRUE)</f>
        <v>1.2522102169387236E-3</v>
      </c>
      <c r="Z5" s="208"/>
      <c r="AA5" s="208"/>
    </row>
    <row r="6" spans="1:27" ht="11.25" customHeight="1" x14ac:dyDescent="0.2">
      <c r="A6" s="180">
        <v>3</v>
      </c>
      <c r="B6" s="180" t="s">
        <v>32</v>
      </c>
      <c r="C6" s="180">
        <f t="shared" si="4"/>
        <v>6</v>
      </c>
      <c r="D6" s="406" t="str">
        <f>Currency&amp;A6&amp;B6&amp;C6&amp;"F"&amp;QuoteSuffix</f>
        <v>USD3x6F_Quote</v>
      </c>
      <c r="E6" s="142">
        <f>_xll.qlCalendarAdvance("target",$E$3,A6&amp;"M","mf",,Trigger)</f>
        <v>42349</v>
      </c>
      <c r="F6" s="142">
        <f>_xll.qlCalendarAdvance(Calendar,E6,$F$1,"mf",,Trigger)</f>
        <v>42440</v>
      </c>
      <c r="G6" s="143">
        <f>_xll.qlDayCounterYearFraction(DayCounter,E6,F6,,,Trigger)</f>
        <v>0.25277777777777777</v>
      </c>
      <c r="H6" s="130">
        <f>_xll.qlQuoteValue(D6,AllTriggers)</f>
        <v>4.6800000000000001E-3</v>
      </c>
      <c r="I6" s="131">
        <f>_xll.qlYieldTSDiscount(Discounting,E6,,AllTriggers)</f>
        <v>0.99945753555896533</v>
      </c>
      <c r="J6" s="131">
        <f>_xll.qlYieldTSDiscount(Discounting,F6,,AllTriggers)</f>
        <v>0.99863251842424683</v>
      </c>
      <c r="K6" s="130">
        <f t="shared" si="0"/>
        <v>3.2682733530307187E-3</v>
      </c>
      <c r="L6" s="130">
        <f t="shared" si="1"/>
        <v>1.4117266469692814E-3</v>
      </c>
      <c r="M6" s="144" t="b">
        <v>0</v>
      </c>
      <c r="N6" s="130">
        <f>_xll.qlInterpolationInterpolate(B3Minterpolation,E6,TRUE,Trigger)</f>
        <v>1.4392003436859567E-3</v>
      </c>
      <c r="O6" s="153">
        <f t="shared" si="2"/>
        <v>-0.27473696716675317</v>
      </c>
      <c r="P6" s="407">
        <f t="shared" si="3"/>
        <v>3.564950030192234E-4</v>
      </c>
      <c r="R6" s="92">
        <f>_xll.qlCalendarAdvance(Calendar,R5,"1D","f")</f>
        <v>42263</v>
      </c>
      <c r="S6" s="92">
        <f>_xll.qlCalendarAdvance(Calendar,R6,$F$1,"mf",,Trigger)</f>
        <v>42354</v>
      </c>
      <c r="T6" s="118">
        <f>_xll.qlDayCounterYearFraction(DayCounter,R6,S6,,,Trigger)</f>
        <v>0.25277777777777777</v>
      </c>
      <c r="U6" s="22">
        <f>_xll.qlInterpolationInterpolate(B3Minterpolation,R6,TRUE)</f>
        <v>1.25522181351948E-3</v>
      </c>
      <c r="Z6" s="208"/>
      <c r="AA6" s="208"/>
    </row>
    <row r="7" spans="1:27" ht="11.25" customHeight="1" x14ac:dyDescent="0.2">
      <c r="C7" s="180" t="str">
        <f>_xll.qlIMMNextCode(SettlementDate,TRUE)</f>
        <v>U5</v>
      </c>
      <c r="D7" s="405" t="str">
        <f t="shared" ref="D7:D15" si="5">Currency&amp;"FUT"&amp;"3M"&amp;C7&amp;QuoteSuffix</f>
        <v>USDFUT3MU5_Quote</v>
      </c>
      <c r="E7" s="92">
        <f>_xll.qlIMMdate(C7,$E$3,Trigger)</f>
        <v>42263</v>
      </c>
      <c r="F7" s="92">
        <f>_xll.qlCalendarAdvance(Calendar,E7,$F$1,"mf",,Trigger)</f>
        <v>42354</v>
      </c>
      <c r="G7" s="118">
        <f>_xll.qlDayCounterYearFraction(DayCounter,E7,F7,,,Trigger)</f>
        <v>0.25277777777777777</v>
      </c>
      <c r="H7" s="22">
        <f>1-_xll.qlQuoteValue(D7,AllTriggers)/100</f>
        <v>3.4125000000000405E-3</v>
      </c>
      <c r="I7" s="119">
        <f>_xll.qlYieldTSDiscount(Discounting,E7,,AllTriggers)</f>
        <v>0.99996435714559007</v>
      </c>
      <c r="J7" s="119">
        <f>_xll.qlYieldTSDiscount(Discounting,F7,,AllTriggers)</f>
        <v>0.99941936178853918</v>
      </c>
      <c r="K7" s="22">
        <f t="shared" ref="K7:K15" si="6">(I7/J7-1)/G7</f>
        <v>2.1572781864805605E-3</v>
      </c>
      <c r="L7" s="22">
        <f t="shared" si="1"/>
        <v>1.25522181351948E-3</v>
      </c>
      <c r="M7" s="117" t="b">
        <v>1</v>
      </c>
      <c r="N7" s="22">
        <f>_xll.qlInterpolationInterpolate(B3Minterpolation,E7,TRUE,Trigger)</f>
        <v>1.25522181351948E-3</v>
      </c>
      <c r="O7" s="145">
        <f t="shared" si="2"/>
        <v>0</v>
      </c>
      <c r="P7" s="139">
        <f t="shared" si="3"/>
        <v>3.1706898002852442E-4</v>
      </c>
      <c r="R7" s="92">
        <f>_xll.qlCalendarAdvance(Calendar,R6,"1D","f")</f>
        <v>42264</v>
      </c>
      <c r="S7" s="92">
        <f>_xll.qlCalendarAdvance(Calendar,R7,$F$1,"mf",,Trigger)</f>
        <v>42355</v>
      </c>
      <c r="T7" s="118">
        <f>_xll.qlDayCounterYearFraction(DayCounter,R7,S7,,,Trigger)</f>
        <v>0.25277777777777777</v>
      </c>
      <c r="U7" s="22">
        <f>_xll.qlInterpolationInterpolate(B3Minterpolation,R7,TRUE)</f>
        <v>1.2582070576973394E-3</v>
      </c>
      <c r="Z7" s="208"/>
      <c r="AA7" s="208"/>
    </row>
    <row r="8" spans="1:27" ht="11.25" customHeight="1" x14ac:dyDescent="0.2">
      <c r="C8" s="180" t="str">
        <f>_xll.qlIMMNextCode($E$7,TRUE)</f>
        <v>Z5</v>
      </c>
      <c r="D8" s="405" t="str">
        <f t="shared" si="5"/>
        <v>USDFUT3MZ5_Quote</v>
      </c>
      <c r="E8" s="92">
        <f>_xll.qlIMMdate(C8,$E$3,Trigger)</f>
        <v>42354</v>
      </c>
      <c r="F8" s="92">
        <f>_xll.qlCalendarAdvance(Calendar,E8,$F$1,"mf",,Trigger)</f>
        <v>42445</v>
      </c>
      <c r="G8" s="118">
        <f>_xll.qlDayCounterYearFraction(DayCounter,E8,F8,,,Trigger)</f>
        <v>0.25277777777777777</v>
      </c>
      <c r="H8" s="22">
        <f>1-_xll.qlQuoteValue(D8,AllTriggers)/100</f>
        <v>4.7749999999999737E-3</v>
      </c>
      <c r="I8" s="119">
        <f>_xll.qlYieldTSDiscount(Discounting,E8,,AllTriggers)</f>
        <v>0.99941936178853918</v>
      </c>
      <c r="J8" s="119">
        <f>_xll.qlYieldTSDiscount(Discounting,F8,,AllTriggers)</f>
        <v>0.99857934023153072</v>
      </c>
      <c r="K8" s="22">
        <f t="shared" si="6"/>
        <v>3.327890002991136E-3</v>
      </c>
      <c r="L8" s="22">
        <f t="shared" si="1"/>
        <v>1.4471099970088377E-3</v>
      </c>
      <c r="M8" s="117" t="b">
        <v>1</v>
      </c>
      <c r="N8" s="22">
        <f>_xll.qlInterpolationInterpolate(B3Minterpolation,E8,TRUE,Trigger)</f>
        <v>1.4471099970088377E-3</v>
      </c>
      <c r="O8" s="145">
        <f t="shared" si="2"/>
        <v>0</v>
      </c>
      <c r="P8" s="139">
        <f t="shared" si="3"/>
        <v>3.6542301802368479E-4</v>
      </c>
      <c r="R8" s="92">
        <f>_xll.qlCalendarAdvance(Calendar,R7,"1D","f")</f>
        <v>42265</v>
      </c>
      <c r="S8" s="92">
        <f>_xll.qlCalendarAdvance(Calendar,R8,$F$1,"mf",,Trigger)</f>
        <v>42356</v>
      </c>
      <c r="T8" s="118">
        <f>_xll.qlDayCounterYearFraction(DayCounter,R8,S8,,,Trigger)</f>
        <v>0.25277777777777777</v>
      </c>
      <c r="U8" s="22">
        <f>_xll.qlInterpolationInterpolate(B3Minterpolation,R8,TRUE)</f>
        <v>1.2611652519512455E-3</v>
      </c>
      <c r="Z8" s="208"/>
      <c r="AA8" s="208"/>
    </row>
    <row r="9" spans="1:27" ht="11.25" customHeight="1" x14ac:dyDescent="0.2">
      <c r="C9" s="180" t="str">
        <f>_xll.qlIMMNextCode($E8,TRUE)</f>
        <v>H6</v>
      </c>
      <c r="D9" s="405" t="str">
        <f t="shared" si="5"/>
        <v>USDFUT3MH6_Quote</v>
      </c>
      <c r="E9" s="92">
        <f>_xll.qlIMMdate(C9,$E$3,Trigger)</f>
        <v>42445</v>
      </c>
      <c r="F9" s="92">
        <f>_xll.qlCalendarAdvance(Calendar,E9,$F$1,"mf",,Trigger)</f>
        <v>42537</v>
      </c>
      <c r="G9" s="118">
        <f>_xll.qlDayCounterYearFraction(DayCounter,E9,F9,,,Trigger)</f>
        <v>0.25555555555555554</v>
      </c>
      <c r="H9" s="22">
        <f>1-_xll.qlQuoteValue(D9,AllTriggers)/100</f>
        <v>6.0750000000000526E-3</v>
      </c>
      <c r="I9" s="119">
        <f>_xll.qlYieldTSDiscount(Discounting,E9,,AllTriggers)</f>
        <v>0.99857934023153072</v>
      </c>
      <c r="J9" s="119">
        <f>_xll.qlYieldTSDiscount(Discounting,F9,,AllTriggers)</f>
        <v>0.99744234967777567</v>
      </c>
      <c r="K9" s="22">
        <f t="shared" si="6"/>
        <v>4.4605018752742337E-3</v>
      </c>
      <c r="L9" s="22">
        <f t="shared" si="1"/>
        <v>1.6144981247258189E-3</v>
      </c>
      <c r="M9" s="117" t="b">
        <v>1</v>
      </c>
      <c r="N9" s="22">
        <f>_xll.qlInterpolationInterpolate(B3Minterpolation,E9,TRUE,Trigger)</f>
        <v>1.6144981247258189E-3</v>
      </c>
      <c r="O9" s="145">
        <f t="shared" si="2"/>
        <v>0</v>
      </c>
      <c r="P9" s="139">
        <f t="shared" si="3"/>
        <v>4.1203928251967698E-4</v>
      </c>
      <c r="R9" s="92">
        <f>_xll.qlCalendarAdvance(Calendar,R8,"1D","f")</f>
        <v>42268</v>
      </c>
      <c r="S9" s="92">
        <f>_xll.qlCalendarAdvance(Calendar,R9,$F$1,"mf",,Trigger)</f>
        <v>42359</v>
      </c>
      <c r="T9" s="118">
        <f>_xll.qlDayCounterYearFraction(DayCounter,R9,S9,,,Trigger)</f>
        <v>0.25277777777777777</v>
      </c>
      <c r="U9" s="22">
        <f>_xll.qlInterpolationInterpolate(B3Minterpolation,R9,TRUE)</f>
        <v>1.2698800869576866E-3</v>
      </c>
      <c r="Z9" s="208"/>
      <c r="AA9" s="208"/>
    </row>
    <row r="10" spans="1:27" ht="11.25" customHeight="1" x14ac:dyDescent="0.2">
      <c r="C10" s="180" t="str">
        <f>_xll.qlIMMNextCode($E9,TRUE)</f>
        <v>M6</v>
      </c>
      <c r="D10" s="405" t="str">
        <f t="shared" si="5"/>
        <v>USDFUT3MM6_Quote</v>
      </c>
      <c r="E10" s="92">
        <f>_xll.qlIMMdate(C10,$E$3,Trigger)</f>
        <v>42536</v>
      </c>
      <c r="F10" s="92">
        <f>_xll.qlCalendarAdvance(Calendar,E10,$F$1,"mf",,Trigger)</f>
        <v>42628</v>
      </c>
      <c r="G10" s="118">
        <f>_xll.qlDayCounterYearFraction(DayCounter,E10,F10,,,Trigger)</f>
        <v>0.25555555555555554</v>
      </c>
      <c r="H10" s="22">
        <f>1-_xll.qlQuoteValue(D10,AllTriggers)/100</f>
        <v>7.6249999999999929E-3</v>
      </c>
      <c r="I10" s="119">
        <f>_xll.qlYieldTSDiscount(Discounting,E10,,AllTriggers)</f>
        <v>0.99745661573289102</v>
      </c>
      <c r="J10" s="119">
        <f>_xll.qlYieldTSDiscount(Discounting,F10,,AllTriggers)</f>
        <v>0.99599395437933935</v>
      </c>
      <c r="K10" s="22">
        <f t="shared" si="6"/>
        <v>5.7464781239425639E-3</v>
      </c>
      <c r="L10" s="22">
        <f t="shared" si="1"/>
        <v>1.878521876057429E-3</v>
      </c>
      <c r="M10" s="117" t="b">
        <v>1</v>
      </c>
      <c r="N10" s="22">
        <f>_xll.qlInterpolationInterpolate(B3Minterpolation,E10,TRUE,Trigger)</f>
        <v>1.878521876057429E-3</v>
      </c>
      <c r="O10" s="145">
        <f t="shared" si="2"/>
        <v>0</v>
      </c>
      <c r="P10" s="139">
        <f t="shared" si="3"/>
        <v>4.7924787858050514E-4</v>
      </c>
      <c r="R10" s="92">
        <f>_xll.qlCalendarAdvance(Calendar,R9,"1D","f")</f>
        <v>42269</v>
      </c>
      <c r="S10" s="92">
        <f>_xll.qlCalendarAdvance(Calendar,R10,$F$1,"mf",,Trigger)</f>
        <v>42360</v>
      </c>
      <c r="T10" s="118">
        <f>_xll.qlDayCounterYearFraction(DayCounter,R10,S10,,,Trigger)</f>
        <v>0.25277777777777777</v>
      </c>
      <c r="U10" s="22">
        <f>_xll.qlInterpolationInterpolate(B3Minterpolation,R10,TRUE)</f>
        <v>1.2727326333042222E-3</v>
      </c>
      <c r="Z10" s="208"/>
      <c r="AA10" s="208"/>
    </row>
    <row r="11" spans="1:27" ht="11.25" customHeight="1" x14ac:dyDescent="0.2">
      <c r="C11" s="180" t="str">
        <f>_xll.qlIMMNextCode($E10,TRUE)</f>
        <v>U6</v>
      </c>
      <c r="D11" s="405" t="str">
        <f t="shared" si="5"/>
        <v>USDFUT3MU6_Quote</v>
      </c>
      <c r="E11" s="92">
        <f>_xll.qlIMMdate(C11,$E$3,Trigger)</f>
        <v>42634</v>
      </c>
      <c r="F11" s="92">
        <f>_xll.qlCalendarAdvance(Calendar,E11,$F$1,"mf",,Trigger)</f>
        <v>42725</v>
      </c>
      <c r="G11" s="118">
        <f>_xll.qlDayCounterYearFraction(DayCounter,E11,F11,,,Trigger)</f>
        <v>0.25277777777777777</v>
      </c>
      <c r="H11" s="22">
        <f>1-_xll.qlQuoteValue(D11,AllTriggers)/100</f>
        <v>9.3750000000000222E-3</v>
      </c>
      <c r="I11" s="119">
        <f>_xll.qlYieldTSDiscount(Discounting,E11,,AllTriggers)</f>
        <v>0.99588874634372193</v>
      </c>
      <c r="J11" s="119">
        <f>_xll.qlYieldTSDiscount(Discounting,F11,,AllTriggers)</f>
        <v>0.99404854198970805</v>
      </c>
      <c r="K11" s="22">
        <f t="shared" si="6"/>
        <v>7.3235149040212838E-3</v>
      </c>
      <c r="L11" s="22">
        <f t="shared" si="1"/>
        <v>2.0514850959787384E-3</v>
      </c>
      <c r="M11" s="117" t="b">
        <v>1</v>
      </c>
      <c r="N11" s="22">
        <f>_xll.qlInterpolationInterpolate(B3Minterpolation,E11,TRUE,Trigger)</f>
        <v>2.0514850959787384E-3</v>
      </c>
      <c r="O11" s="145">
        <f t="shared" si="2"/>
        <v>0</v>
      </c>
      <c r="P11" s="139">
        <f t="shared" si="3"/>
        <v>5.1747771506984873E-4</v>
      </c>
      <c r="R11" s="92">
        <f>_xll.qlCalendarAdvance(Calendar,R10,"1D","f")</f>
        <v>42270</v>
      </c>
      <c r="S11" s="92">
        <f>_xll.qlCalendarAdvance(Calendar,R11,$F$1,"mf",,Trigger)</f>
        <v>42361</v>
      </c>
      <c r="T11" s="118">
        <f>_xll.qlDayCounterYearFraction(DayCounter,R11,S11,,,Trigger)</f>
        <v>0.25277777777777777</v>
      </c>
      <c r="U11" s="22">
        <f>_xll.qlInterpolationInterpolate(B3Minterpolation,R11,TRUE)</f>
        <v>1.2755594056210256E-3</v>
      </c>
      <c r="Z11" s="208"/>
      <c r="AA11" s="208"/>
    </row>
    <row r="12" spans="1:27" ht="11.25" customHeight="1" x14ac:dyDescent="0.2">
      <c r="C12" s="180" t="str">
        <f>_xll.qlIMMNextCode($E11,TRUE)</f>
        <v>Z6</v>
      </c>
      <c r="D12" s="405" t="str">
        <f t="shared" si="5"/>
        <v>USDFUT3MZ6_Quote</v>
      </c>
      <c r="E12" s="92">
        <f>_xll.qlIMMdate(C12,$E$3,Trigger)</f>
        <v>42725</v>
      </c>
      <c r="F12" s="92">
        <f>_xll.qlCalendarAdvance(Calendar,E12,$F$1,"mf",,Trigger)</f>
        <v>42815</v>
      </c>
      <c r="G12" s="118">
        <f>_xll.qlDayCounterYearFraction(DayCounter,E12,F12,,,Trigger)</f>
        <v>0.25</v>
      </c>
      <c r="H12" s="22">
        <f>1-_xll.qlQuoteValue(D12,AllTriggers)/100</f>
        <v>1.1225000000000041E-2</v>
      </c>
      <c r="I12" s="119">
        <f>_xll.qlYieldTSDiscount(Discounting,E12,,AllTriggers)</f>
        <v>0.99404854198970805</v>
      </c>
      <c r="J12" s="119">
        <f>_xll.qlYieldTSDiscount(Discounting,F12,,AllTriggers)</f>
        <v>0.99182818041321119</v>
      </c>
      <c r="K12" s="22">
        <f t="shared" si="6"/>
        <v>8.9546218602976069E-3</v>
      </c>
      <c r="L12" s="22">
        <f t="shared" si="1"/>
        <v>2.2703781397024336E-3</v>
      </c>
      <c r="M12" s="117" t="b">
        <v>1</v>
      </c>
      <c r="N12" s="22">
        <f>_xll.qlInterpolationInterpolate(B3Minterpolation,E12,TRUE,Trigger)</f>
        <v>2.2703781397024336E-3</v>
      </c>
      <c r="O12" s="145">
        <f t="shared" si="2"/>
        <v>0</v>
      </c>
      <c r="P12" s="139">
        <f t="shared" si="3"/>
        <v>5.6616642204870198E-4</v>
      </c>
      <c r="R12" s="92">
        <f>_xll.qlCalendarAdvance(Calendar,R11,"1D","f")</f>
        <v>42271</v>
      </c>
      <c r="S12" s="92">
        <f>_xll.qlCalendarAdvance(Calendar,R12,$F$1,"mf",,Trigger)</f>
        <v>42362</v>
      </c>
      <c r="T12" s="118">
        <f>_xll.qlDayCounterYearFraction(DayCounter,R12,S12,,,Trigger)</f>
        <v>0.25277777777777777</v>
      </c>
      <c r="U12" s="22">
        <f>_xll.qlInterpolationInterpolate(B3Minterpolation,R12,TRUE)</f>
        <v>1.2783606590869411E-3</v>
      </c>
      <c r="Z12" s="208"/>
      <c r="AA12" s="208"/>
    </row>
    <row r="13" spans="1:27" ht="11.25" customHeight="1" x14ac:dyDescent="0.2">
      <c r="C13" s="180" t="str">
        <f>_xll.qlIMMNextCode($E12,TRUE)</f>
        <v>H7</v>
      </c>
      <c r="D13" s="405" t="str">
        <f t="shared" si="5"/>
        <v>USDFUT3MH7_Quote</v>
      </c>
      <c r="E13" s="92">
        <f>_xll.qlIMMdate(C13,$E$3,Trigger)</f>
        <v>42809</v>
      </c>
      <c r="F13" s="92">
        <f>_xll.qlCalendarAdvance(Calendar,E13,$F$1,"mf",,Trigger)</f>
        <v>42901</v>
      </c>
      <c r="G13" s="118">
        <f>_xll.qlDayCounterYearFraction(DayCounter,E13,F13,,,Trigger)</f>
        <v>0.25555555555555554</v>
      </c>
      <c r="H13" s="22">
        <f>1-_xll.qlQuoteValue(D13,AllTriggers)/100</f>
        <v>1.2774999999999981E-2</v>
      </c>
      <c r="I13" s="119">
        <f>_xll.qlYieldTSDiscount(Discounting,E13,,AllTriggers)</f>
        <v>0.99198783663482737</v>
      </c>
      <c r="J13" s="119">
        <f>_xll.qlYieldTSDiscount(Discounting,F13,,AllTriggers)</f>
        <v>0.98937457673859053</v>
      </c>
      <c r="K13" s="22">
        <f t="shared" si="6"/>
        <v>1.0335619930399732E-2</v>
      </c>
      <c r="L13" s="22">
        <f t="shared" si="1"/>
        <v>2.4393800696002488E-3</v>
      </c>
      <c r="M13" s="117" t="b">
        <v>1</v>
      </c>
      <c r="N13" s="22">
        <f>_xll.qlInterpolationInterpolate(B3Minterpolation,E13,TRUE,Trigger)</f>
        <v>2.4393800696002488E-3</v>
      </c>
      <c r="O13" s="145">
        <f t="shared" si="2"/>
        <v>0</v>
      </c>
      <c r="P13" s="139">
        <f t="shared" si="3"/>
        <v>6.2156166267338857E-4</v>
      </c>
      <c r="R13" s="92">
        <f>_xll.qlCalendarAdvance(Calendar,R12,"1D","f")</f>
        <v>42272</v>
      </c>
      <c r="S13" s="92">
        <f>_xll.qlCalendarAdvance(Calendar,R13,$F$1,"mf",,Trigger)</f>
        <v>42367</v>
      </c>
      <c r="T13" s="118">
        <f>_xll.qlDayCounterYearFraction(DayCounter,R13,S13,,,Trigger)</f>
        <v>0.2638888888888889</v>
      </c>
      <c r="U13" s="22">
        <f>_xll.qlInterpolationInterpolate(B3Minterpolation,R13,TRUE)</f>
        <v>1.281136648880813E-3</v>
      </c>
      <c r="Z13" s="208"/>
      <c r="AA13" s="208"/>
    </row>
    <row r="14" spans="1:27" ht="11.25" customHeight="1" x14ac:dyDescent="0.2">
      <c r="C14" s="180" t="str">
        <f>_xll.qlIMMNextCode($E13,TRUE)</f>
        <v>M7</v>
      </c>
      <c r="D14" s="405" t="str">
        <f t="shared" si="5"/>
        <v>USDFUT3MM7_Quote</v>
      </c>
      <c r="E14" s="92">
        <f>_xll.qlIMMdate(C14,$E$3,Trigger)</f>
        <v>42907</v>
      </c>
      <c r="F14" s="92">
        <f>_xll.qlCalendarAdvance(Calendar,E14,$F$1,"mf",,Trigger)</f>
        <v>42999</v>
      </c>
      <c r="G14" s="118">
        <f>_xll.qlDayCounterYearFraction(DayCounter,E14,F14,,,Trigger)</f>
        <v>0.25555555555555554</v>
      </c>
      <c r="H14" s="22">
        <f>1-_xll.qlQuoteValue(D14,AllTriggers)/100</f>
        <v>1.4275000000000038E-2</v>
      </c>
      <c r="I14" s="119">
        <f>_xll.qlYieldTSDiscount(Discounting,E14,,AllTriggers)</f>
        <v>0.98919280704310131</v>
      </c>
      <c r="J14" s="119">
        <f>_xll.qlYieldTSDiscount(Discounting,F14,,AllTriggers)</f>
        <v>0.98624405928346159</v>
      </c>
      <c r="K14" s="22">
        <f t="shared" si="6"/>
        <v>1.169951603893853E-2</v>
      </c>
      <c r="L14" s="22">
        <f t="shared" si="1"/>
        <v>2.5754839610615081E-3</v>
      </c>
      <c r="M14" s="117" t="b">
        <v>1</v>
      </c>
      <c r="N14" s="22">
        <f>_xll.qlInterpolationInterpolate(B3Minterpolation,E14,TRUE,Trigger)</f>
        <v>2.5754839610615081E-3</v>
      </c>
      <c r="O14" s="145">
        <f t="shared" si="2"/>
        <v>0</v>
      </c>
      <c r="P14" s="139">
        <f t="shared" si="3"/>
        <v>6.5600200977087328E-4</v>
      </c>
      <c r="R14" s="92">
        <f>_xll.qlCalendarAdvance(Calendar,R13,"1D","f")</f>
        <v>42275</v>
      </c>
      <c r="S14" s="92">
        <f>_xll.qlCalendarAdvance(Calendar,R14,$F$1,"mf",,Trigger)</f>
        <v>42367</v>
      </c>
      <c r="T14" s="118">
        <f>_xll.qlDayCounterYearFraction(DayCounter,R14,S14,,,Trigger)</f>
        <v>0.25555555555555554</v>
      </c>
      <c r="U14" s="22">
        <f>_xll.qlInterpolationInterpolate(B3Minterpolation,R14,TRUE)</f>
        <v>1.28931558801861E-3</v>
      </c>
      <c r="Z14" s="208"/>
      <c r="AA14" s="208"/>
    </row>
    <row r="15" spans="1:27" ht="11.25" customHeight="1" x14ac:dyDescent="0.2">
      <c r="C15" s="180" t="str">
        <f>_xll.qlIMMNextCode($E14,TRUE)</f>
        <v>U7</v>
      </c>
      <c r="D15" s="406" t="str">
        <f t="shared" si="5"/>
        <v>USDFUT3MU7_Quote</v>
      </c>
      <c r="E15" s="142">
        <f>_xll.qlIMMdate(C15,$E$3,Trigger)</f>
        <v>42998</v>
      </c>
      <c r="F15" s="142">
        <f>_xll.qlCalendarAdvance(Calendar,E15,$F$1,"mf",,Trigger)</f>
        <v>43089</v>
      </c>
      <c r="G15" s="143">
        <f>_xll.qlDayCounterYearFraction(DayCounter,E15,F15,,,Trigger)</f>
        <v>0.25277777777777777</v>
      </c>
      <c r="H15" s="130">
        <f>1-_xll.qlQuoteValue(D15,AllTriggers)/100</f>
        <v>1.5674999999999994E-2</v>
      </c>
      <c r="I15" s="131">
        <f>_xll.qlYieldTSDiscount(Discounting,E15,,AllTriggers)</f>
        <v>0.98627774190848705</v>
      </c>
      <c r="J15" s="131">
        <f>_xll.qlYieldTSDiscount(Discounting,F15,,AllTriggers)</f>
        <v>0.98306908394686288</v>
      </c>
      <c r="K15" s="130">
        <f t="shared" si="6"/>
        <v>1.2912207436259832E-2</v>
      </c>
      <c r="L15" s="130">
        <f t="shared" si="1"/>
        <v>2.7627925637401622E-3</v>
      </c>
      <c r="M15" s="144" t="b">
        <v>1</v>
      </c>
      <c r="N15" s="130">
        <f>_xll.qlInterpolationInterpolate(B3Minterpolation,E15,TRUE,Trigger)</f>
        <v>2.7627925637401622E-3</v>
      </c>
      <c r="O15" s="153">
        <f t="shared" si="2"/>
        <v>0</v>
      </c>
      <c r="P15" s="407">
        <f t="shared" si="3"/>
        <v>6.9585838323234521E-4</v>
      </c>
      <c r="R15" s="92">
        <f>_xll.qlCalendarAdvance(Calendar,R14,"1D","f")</f>
        <v>42276</v>
      </c>
      <c r="S15" s="92">
        <f>_xll.qlCalendarAdvance(Calendar,R15,$F$1,"mf",,Trigger)</f>
        <v>42367</v>
      </c>
      <c r="T15" s="118">
        <f>_xll.qlDayCounterYearFraction(DayCounter,R15,S15,,,Trigger)</f>
        <v>0.25277777777777777</v>
      </c>
      <c r="U15" s="22">
        <f>_xll.qlInterpolationInterpolate(B3Minterpolation,R15,TRUE)</f>
        <v>1.2919930749127502E-3</v>
      </c>
      <c r="Z15" s="208"/>
      <c r="AA15" s="208"/>
    </row>
    <row r="16" spans="1:27" ht="11.25" customHeight="1" x14ac:dyDescent="0.2">
      <c r="E16" s="328"/>
      <c r="F16" s="328"/>
      <c r="G16" s="208"/>
      <c r="K16" s="208"/>
      <c r="L16" s="208"/>
      <c r="R16" s="92">
        <f>_xll.qlCalendarAdvance(Calendar,R15,"1D","f")</f>
        <v>42277</v>
      </c>
      <c r="S16" s="92">
        <f>_xll.qlCalendarAdvance(Calendar,R16,$F$1,"mf",,Trigger)</f>
        <v>42368</v>
      </c>
      <c r="T16" s="118">
        <f>_xll.qlDayCounterYearFraction(DayCounter,R16,S16,,,Trigger)</f>
        <v>0.25277777777777777</v>
      </c>
      <c r="U16" s="22">
        <f>_xll.qlInterpolationInterpolate(B3Minterpolation,R16,TRUE)</f>
        <v>1.2946465740290678E-3</v>
      </c>
      <c r="Z16" s="208"/>
      <c r="AA16" s="208"/>
    </row>
    <row r="17" spans="5:27" ht="11.25" customHeight="1" x14ac:dyDescent="0.2">
      <c r="E17" s="328"/>
      <c r="F17" s="328"/>
      <c r="G17" s="208"/>
      <c r="K17" s="208"/>
      <c r="L17" s="208"/>
      <c r="R17" s="92">
        <f>_xll.qlCalendarAdvance(Calendar,R16,"1D","f")</f>
        <v>42278</v>
      </c>
      <c r="S17" s="92">
        <f>_xll.qlCalendarAdvance(Calendar,R17,$F$1,"mf",,Trigger)</f>
        <v>42373</v>
      </c>
      <c r="T17" s="118">
        <f>_xll.qlDayCounterYearFraction(DayCounter,R17,S17,,,Trigger)</f>
        <v>0.2638888888888889</v>
      </c>
      <c r="U17" s="22">
        <f>_xll.qlInterpolationInterpolate(B3Minterpolation,R17,TRUE)</f>
        <v>1.2972763405464075E-3</v>
      </c>
      <c r="Z17" s="208"/>
      <c r="AA17" s="208"/>
    </row>
    <row r="18" spans="5:27" ht="11.25" customHeight="1" x14ac:dyDescent="0.2">
      <c r="E18" s="328"/>
      <c r="F18" s="328"/>
      <c r="G18" s="208"/>
      <c r="K18" s="208"/>
      <c r="L18" s="208"/>
      <c r="R18" s="92">
        <f>_xll.qlCalendarAdvance(Calendar,R17,"1D","f")</f>
        <v>42279</v>
      </c>
      <c r="S18" s="92">
        <f>_xll.qlCalendarAdvance(Calendar,R18,$F$1,"mf",,Trigger)</f>
        <v>42373</v>
      </c>
      <c r="T18" s="118">
        <f>_xll.qlDayCounterYearFraction(DayCounter,R18,S18,,,Trigger)</f>
        <v>0.26111111111111113</v>
      </c>
      <c r="U18" s="22">
        <f>_xll.qlInterpolationInterpolate(B3Minterpolation,R18,TRUE)</f>
        <v>1.2998826296436133E-3</v>
      </c>
      <c r="Z18" s="208"/>
      <c r="AA18" s="208"/>
    </row>
    <row r="19" spans="5:27" ht="11.25" customHeight="1" x14ac:dyDescent="0.2">
      <c r="E19" s="328"/>
      <c r="F19" s="328"/>
      <c r="G19" s="208"/>
      <c r="K19" s="208"/>
      <c r="L19" s="208"/>
      <c r="R19" s="92">
        <f>_xll.qlCalendarAdvance(Calendar,R18,"1D","f")</f>
        <v>42282</v>
      </c>
      <c r="S19" s="92">
        <f>_xll.qlCalendarAdvance(Calendar,R19,$F$1,"mf",,Trigger)</f>
        <v>42374</v>
      </c>
      <c r="T19" s="118">
        <f>_xll.qlDayCounterYearFraction(DayCounter,R19,S19,,,Trigger)</f>
        <v>0.25555555555555554</v>
      </c>
      <c r="U19" s="22">
        <f>_xll.qlInterpolationInterpolate(B3Minterpolation,R19,TRUE)</f>
        <v>1.3075631842028696E-3</v>
      </c>
      <c r="Z19" s="208"/>
      <c r="AA19" s="208"/>
    </row>
    <row r="20" spans="5:27" ht="11.25" customHeight="1" x14ac:dyDescent="0.2">
      <c r="E20" s="328"/>
      <c r="F20" s="328"/>
      <c r="G20" s="208"/>
      <c r="K20" s="208"/>
      <c r="L20" s="208"/>
      <c r="R20" s="92">
        <f>_xll.qlCalendarAdvance(Calendar,R19,"1D","f")</f>
        <v>42283</v>
      </c>
      <c r="S20" s="92">
        <f>_xll.qlCalendarAdvance(Calendar,R20,$F$1,"mf",,Trigger)</f>
        <v>42375</v>
      </c>
      <c r="T20" s="118">
        <f>_xll.qlDayCounterYearFraction(DayCounter,R20,S20,,,Trigger)</f>
        <v>0.25555555555555554</v>
      </c>
      <c r="U20" s="22">
        <f>_xll.qlInterpolationInterpolate(B3Minterpolation,R20,TRUE)</f>
        <v>1.3100781154079823E-3</v>
      </c>
      <c r="Z20" s="208"/>
      <c r="AA20" s="208"/>
    </row>
    <row r="21" spans="5:27" ht="11.25" customHeight="1" x14ac:dyDescent="0.2">
      <c r="E21" s="328"/>
      <c r="F21" s="328"/>
      <c r="G21" s="208"/>
      <c r="K21" s="208"/>
      <c r="L21" s="208"/>
      <c r="R21" s="92">
        <f>_xll.qlCalendarAdvance(Calendar,R20,"1D","f")</f>
        <v>42284</v>
      </c>
      <c r="S21" s="92">
        <f>_xll.qlCalendarAdvance(Calendar,R21,$F$1,"mf",,Trigger)</f>
        <v>42376</v>
      </c>
      <c r="T21" s="118">
        <f>_xll.qlDayCounterYearFraction(DayCounter,R21,S21,,,Trigger)</f>
        <v>0.25555555555555554</v>
      </c>
      <c r="U21" s="22">
        <f>_xll.qlInterpolationInterpolate(B3Minterpolation,R21,TRUE)</f>
        <v>1.3125708450871822E-3</v>
      </c>
      <c r="Z21" s="208"/>
      <c r="AA21" s="208"/>
    </row>
    <row r="22" spans="5:27" ht="11.25" customHeight="1" x14ac:dyDescent="0.2">
      <c r="E22" s="328"/>
      <c r="F22" s="328"/>
      <c r="G22" s="208"/>
      <c r="K22" s="208"/>
      <c r="L22" s="208"/>
      <c r="R22" s="92">
        <f>_xll.qlCalendarAdvance(Calendar,R21,"1D","f")</f>
        <v>42285</v>
      </c>
      <c r="S22" s="92">
        <f>_xll.qlCalendarAdvance(Calendar,R22,$F$1,"mf",,Trigger)</f>
        <v>42377</v>
      </c>
      <c r="T22" s="118">
        <f>_xll.qlDayCounterYearFraction(DayCounter,R22,S22,,,Trigger)</f>
        <v>0.25555555555555554</v>
      </c>
      <c r="U22" s="22">
        <f>_xll.qlInterpolationInterpolate(B3Minterpolation,R22,TRUE)</f>
        <v>1.3150416284193138E-3</v>
      </c>
      <c r="Z22" s="208"/>
      <c r="AA22" s="208"/>
    </row>
    <row r="23" spans="5:27" ht="11.25" customHeight="1" x14ac:dyDescent="0.2">
      <c r="E23" s="328"/>
      <c r="F23" s="328"/>
      <c r="G23" s="208"/>
      <c r="K23" s="208"/>
      <c r="L23" s="208"/>
      <c r="R23" s="92">
        <f>_xll.qlCalendarAdvance(Calendar,R22,"1D","f")</f>
        <v>42286</v>
      </c>
      <c r="S23" s="92">
        <f>_xll.qlCalendarAdvance(Calendar,R23,$F$1,"mf",,Trigger)</f>
        <v>42380</v>
      </c>
      <c r="T23" s="118">
        <f>_xll.qlDayCounterYearFraction(DayCounter,R23,S23,,,Trigger)</f>
        <v>0.26111111111111113</v>
      </c>
      <c r="U23" s="22">
        <f>_xll.qlInterpolationInterpolate(B3Minterpolation,R23,TRUE)</f>
        <v>1.3174907205832211E-3</v>
      </c>
      <c r="Z23" s="208"/>
      <c r="AA23" s="208"/>
    </row>
    <row r="24" spans="5:27" ht="11.25" customHeight="1" x14ac:dyDescent="0.2">
      <c r="E24" s="328"/>
      <c r="F24" s="328"/>
      <c r="G24" s="208"/>
      <c r="K24" s="208"/>
      <c r="L24" s="208"/>
      <c r="R24" s="92">
        <f>_xll.qlCalendarAdvance(Calendar,R23,"1D","f")</f>
        <v>42289</v>
      </c>
      <c r="S24" s="92">
        <f>_xll.qlCalendarAdvance(Calendar,R24,$F$1,"mf",,Trigger)</f>
        <v>42381</v>
      </c>
      <c r="T24" s="118">
        <f>_xll.qlDayCounterYearFraction(DayCounter,R24,S24,,,Trigger)</f>
        <v>0.25555555555555554</v>
      </c>
      <c r="U24" s="22">
        <f>_xll.qlInterpolationInterpolate(B3Minterpolation,R24,TRUE)</f>
        <v>1.3247104018540407E-3</v>
      </c>
      <c r="Z24" s="208"/>
      <c r="AA24" s="208"/>
    </row>
    <row r="25" spans="5:27" ht="11.25" customHeight="1" x14ac:dyDescent="0.2">
      <c r="E25" s="328"/>
      <c r="F25" s="328"/>
      <c r="G25" s="208"/>
      <c r="K25" s="208"/>
      <c r="L25" s="208"/>
      <c r="R25" s="92">
        <f>_xll.qlCalendarAdvance(Calendar,R24,"1D","f")</f>
        <v>42290</v>
      </c>
      <c r="S25" s="92">
        <f>_xll.qlCalendarAdvance(Calendar,R25,$F$1,"mf",,Trigger)</f>
        <v>42382</v>
      </c>
      <c r="T25" s="118">
        <f>_xll.qlDayCounterYearFraction(DayCounter,R25,S25,,,Trigger)</f>
        <v>0.25555555555555554</v>
      </c>
      <c r="U25" s="22">
        <f>_xll.qlInterpolationInterpolate(B3Minterpolation,R25,TRUE)</f>
        <v>1.3270752811334937E-3</v>
      </c>
      <c r="Z25" s="208"/>
      <c r="AA25" s="208"/>
    </row>
    <row r="26" spans="5:27" ht="11.25" customHeight="1" x14ac:dyDescent="0.2">
      <c r="E26" s="328"/>
      <c r="F26" s="328"/>
      <c r="G26" s="208"/>
      <c r="K26" s="208"/>
      <c r="L26" s="208"/>
      <c r="R26" s="92">
        <f>_xll.qlCalendarAdvance(Calendar,R25,"1D","f")</f>
        <v>42291</v>
      </c>
      <c r="S26" s="92">
        <f>_xll.qlCalendarAdvance(Calendar,R26,$F$1,"mf",,Trigger)</f>
        <v>42383</v>
      </c>
      <c r="T26" s="118">
        <f>_xll.qlDayCounterYearFraction(DayCounter,R26,S26,,,Trigger)</f>
        <v>0.25555555555555554</v>
      </c>
      <c r="U26" s="22">
        <f>_xll.qlInterpolationInterpolate(B3Minterpolation,R26,TRUE)</f>
        <v>1.3294197451389439E-3</v>
      </c>
      <c r="W26" s="329"/>
      <c r="X26" s="329"/>
      <c r="Z26" s="208"/>
      <c r="AA26" s="208"/>
    </row>
    <row r="27" spans="5:27" ht="11.25" customHeight="1" x14ac:dyDescent="0.2">
      <c r="E27" s="328"/>
      <c r="F27" s="328"/>
      <c r="G27" s="208"/>
      <c r="K27" s="208"/>
      <c r="L27" s="208"/>
      <c r="R27" s="92">
        <f>_xll.qlCalendarAdvance(Calendar,R26,"1D","f")</f>
        <v>42292</v>
      </c>
      <c r="S27" s="92">
        <f>_xll.qlCalendarAdvance(Calendar,R27,$F$1,"mf",,Trigger)</f>
        <v>42384</v>
      </c>
      <c r="T27" s="118">
        <f>_xll.qlDayCounterYearFraction(DayCounter,R27,S27,,,Trigger)</f>
        <v>0.25555555555555554</v>
      </c>
      <c r="U27" s="22">
        <f>_xll.qlInterpolationInterpolate(B3Minterpolation,R27,TRUE)</f>
        <v>1.3317440490492353E-3</v>
      </c>
      <c r="Z27" s="208"/>
      <c r="AA27" s="208"/>
    </row>
    <row r="28" spans="5:27" ht="11.25" customHeight="1" x14ac:dyDescent="0.2">
      <c r="E28" s="328"/>
      <c r="F28" s="328"/>
      <c r="G28" s="208"/>
      <c r="K28" s="208"/>
      <c r="L28" s="208"/>
      <c r="R28" s="92">
        <f>_xll.qlCalendarAdvance(Calendar,R27,"1D","f")</f>
        <v>42293</v>
      </c>
      <c r="S28" s="92">
        <f>_xll.qlCalendarAdvance(Calendar,R28,$F$1,"mf",,Trigger)</f>
        <v>42387</v>
      </c>
      <c r="T28" s="118">
        <f>_xll.qlDayCounterYearFraction(DayCounter,R28,S28,,,Trigger)</f>
        <v>0.26111111111111113</v>
      </c>
      <c r="U28" s="22">
        <f>_xll.qlInterpolationInterpolate(B3Minterpolation,R28,TRUE)</f>
        <v>1.3340484480432121E-3</v>
      </c>
      <c r="Z28" s="208"/>
      <c r="AA28" s="208"/>
    </row>
    <row r="29" spans="5:27" ht="11.25" customHeight="1" x14ac:dyDescent="0.2">
      <c r="E29" s="328"/>
      <c r="F29" s="328"/>
      <c r="G29" s="208"/>
      <c r="K29" s="208"/>
      <c r="L29" s="208"/>
      <c r="R29" s="92">
        <f>_xll.qlCalendarAdvance(Calendar,R28,"1D","f")</f>
        <v>42296</v>
      </c>
      <c r="S29" s="92">
        <f>_xll.qlCalendarAdvance(Calendar,R29,$F$1,"mf",,Trigger)</f>
        <v>42388</v>
      </c>
      <c r="T29" s="118">
        <f>_xll.qlDayCounterYearFraction(DayCounter,R29,S29,,,Trigger)</f>
        <v>0.25555555555555554</v>
      </c>
      <c r="U29" s="22">
        <f>_xll.qlInterpolationInterpolate(B3Minterpolation,R29,TRUE)</f>
        <v>1.3408447673156983E-3</v>
      </c>
      <c r="Z29" s="208"/>
      <c r="AA29" s="208"/>
    </row>
    <row r="30" spans="5:27" ht="11.25" customHeight="1" x14ac:dyDescent="0.2">
      <c r="E30" s="328"/>
      <c r="F30" s="328"/>
      <c r="G30" s="208"/>
      <c r="K30" s="208"/>
      <c r="L30" s="208"/>
      <c r="R30" s="92">
        <f>_xll.qlCalendarAdvance(Calendar,R29,"1D","f")</f>
        <v>42297</v>
      </c>
      <c r="S30" s="92">
        <f>_xll.qlCalendarAdvance(Calendar,R30,$F$1,"mf",,Trigger)</f>
        <v>42389</v>
      </c>
      <c r="T30" s="118">
        <f>_xll.qlDayCounterYearFraction(DayCounter,R30,S30,,,Trigger)</f>
        <v>0.25555555555555554</v>
      </c>
      <c r="U30" s="22">
        <f>_xll.qlInterpolationInterpolate(B3Minterpolation,R30,TRUE)</f>
        <v>1.3430720984328598E-3</v>
      </c>
      <c r="Z30" s="208"/>
      <c r="AA30" s="208"/>
    </row>
    <row r="31" spans="5:27" ht="11.25" customHeight="1" x14ac:dyDescent="0.2">
      <c r="E31" s="328"/>
      <c r="F31" s="328"/>
      <c r="G31" s="208"/>
      <c r="K31" s="208"/>
      <c r="L31" s="208"/>
      <c r="R31" s="92">
        <f>_xll.qlCalendarAdvance(Calendar,R30,"1D","f")</f>
        <v>42298</v>
      </c>
      <c r="S31" s="92">
        <f>_xll.qlCalendarAdvance(Calendar,R31,$F$1,"mf",,Trigger)</f>
        <v>42390</v>
      </c>
      <c r="T31" s="118">
        <f>_xll.qlDayCounterYearFraction(DayCounter,R31,S31,,,Trigger)</f>
        <v>0.25555555555555554</v>
      </c>
      <c r="U31" s="22">
        <f>_xll.qlInterpolationInterpolate(B3Minterpolation,R31,TRUE)</f>
        <v>1.3452808005279279E-3</v>
      </c>
      <c r="Z31" s="208"/>
      <c r="AA31" s="208"/>
    </row>
    <row r="32" spans="5:27" ht="11.25" customHeight="1" x14ac:dyDescent="0.2">
      <c r="E32" s="328"/>
      <c r="F32" s="328"/>
      <c r="G32" s="208"/>
      <c r="K32" s="208"/>
      <c r="L32" s="208"/>
      <c r="R32" s="92">
        <f>_xll.qlCalendarAdvance(Calendar,R31,"1D","f")</f>
        <v>42299</v>
      </c>
      <c r="S32" s="92">
        <f>_xll.qlCalendarAdvance(Calendar,R32,$F$1,"mf",,Trigger)</f>
        <v>42391</v>
      </c>
      <c r="T32" s="118">
        <f>_xll.qlDayCounterYearFraction(DayCounter,R32,S32,,,Trigger)</f>
        <v>0.25555555555555554</v>
      </c>
      <c r="U32" s="22">
        <f>_xll.qlInterpolationInterpolate(B3Minterpolation,R32,TRUE)</f>
        <v>1.3474711287797471E-3</v>
      </c>
      <c r="Z32" s="208"/>
      <c r="AA32" s="208"/>
    </row>
    <row r="33" spans="5:27" ht="11.25" customHeight="1" x14ac:dyDescent="0.2">
      <c r="E33" s="328"/>
      <c r="F33" s="328"/>
      <c r="G33" s="208"/>
      <c r="K33" s="208"/>
      <c r="L33" s="208"/>
      <c r="R33" s="92">
        <f>_xll.qlCalendarAdvance(Calendar,R32,"1D","f")</f>
        <v>42300</v>
      </c>
      <c r="S33" s="92">
        <f>_xll.qlCalendarAdvance(Calendar,R33,$F$1,"mf",,Trigger)</f>
        <v>42394</v>
      </c>
      <c r="T33" s="118">
        <f>_xll.qlDayCounterYearFraction(DayCounter,R33,S33,,,Trigger)</f>
        <v>0.26111111111111113</v>
      </c>
      <c r="U33" s="22">
        <f>_xll.qlInterpolationInterpolate(B3Minterpolation,R33,TRUE)</f>
        <v>1.3496433383671613E-3</v>
      </c>
      <c r="Z33" s="208"/>
      <c r="AA33" s="208"/>
    </row>
    <row r="34" spans="5:27" ht="11.25" customHeight="1" x14ac:dyDescent="0.2">
      <c r="E34" s="328"/>
      <c r="F34" s="328"/>
      <c r="G34" s="208"/>
      <c r="K34" s="208"/>
      <c r="L34" s="208"/>
      <c r="R34" s="92">
        <f>_xll.qlCalendarAdvance(Calendar,R33,"1D","f")</f>
        <v>42303</v>
      </c>
      <c r="S34" s="92">
        <f>_xll.qlCalendarAdvance(Calendar,R34,$F$1,"mf",,Trigger)</f>
        <v>42395</v>
      </c>
      <c r="T34" s="118">
        <f>_xll.qlDayCounterYearFraction(DayCounter,R34,S34,,,Trigger)</f>
        <v>0.25555555555555554</v>
      </c>
      <c r="U34" s="22">
        <f>_xll.qlInterpolationInterpolate(B3Minterpolation,R34,TRUE)</f>
        <v>1.356053806931418E-3</v>
      </c>
      <c r="Z34" s="208"/>
      <c r="AA34" s="208"/>
    </row>
    <row r="35" spans="5:27" ht="11.25" customHeight="1" x14ac:dyDescent="0.2">
      <c r="E35" s="328"/>
      <c r="F35" s="328"/>
      <c r="G35" s="208"/>
      <c r="K35" s="208"/>
      <c r="L35" s="208"/>
      <c r="R35" s="92">
        <f>_xll.qlCalendarAdvance(Calendar,R34,"1D","f")</f>
        <v>42304</v>
      </c>
      <c r="S35" s="92">
        <f>_xll.qlCalendarAdvance(Calendar,R35,$F$1,"mf",,Trigger)</f>
        <v>42396</v>
      </c>
      <c r="T35" s="118">
        <f>_xll.qlDayCounterYearFraction(DayCounter,R35,S35,,,Trigger)</f>
        <v>0.25555555555555554</v>
      </c>
      <c r="U35" s="22">
        <f>_xll.qlInterpolationInterpolate(B3Minterpolation,R35,TRUE)</f>
        <v>1.3581560936496556E-3</v>
      </c>
      <c r="Z35" s="208"/>
      <c r="AA35" s="208"/>
    </row>
    <row r="36" spans="5:27" ht="11.25" customHeight="1" x14ac:dyDescent="0.2">
      <c r="E36" s="328"/>
      <c r="F36" s="328"/>
      <c r="G36" s="208"/>
      <c r="K36" s="208"/>
      <c r="L36" s="208"/>
      <c r="R36" s="92">
        <f>_xll.qlCalendarAdvance(Calendar,R35,"1D","f")</f>
        <v>42305</v>
      </c>
      <c r="S36" s="92">
        <f>_xll.qlCalendarAdvance(Calendar,R36,$F$1,"mf",,Trigger)</f>
        <v>42397</v>
      </c>
      <c r="T36" s="118">
        <f>_xll.qlDayCounterYearFraction(DayCounter,R36,S36,,,Trigger)</f>
        <v>0.25555555555555554</v>
      </c>
      <c r="U36" s="22">
        <f>_xll.qlInterpolationInterpolate(B3Minterpolation,R36,TRUE)</f>
        <v>1.3602415375977097E-3</v>
      </c>
      <c r="Z36" s="208"/>
      <c r="AA36" s="208"/>
    </row>
    <row r="37" spans="5:27" ht="11.25" customHeight="1" x14ac:dyDescent="0.2">
      <c r="E37" s="328"/>
      <c r="F37" s="328"/>
      <c r="G37" s="208"/>
      <c r="K37" s="208"/>
      <c r="L37" s="208"/>
      <c r="R37" s="92">
        <f>_xll.qlCalendarAdvance(Calendar,R36,"1D","f")</f>
        <v>42306</v>
      </c>
      <c r="S37" s="92">
        <f>_xll.qlCalendarAdvance(Calendar,R37,$F$1,"mf",,Trigger)</f>
        <v>42398</v>
      </c>
      <c r="T37" s="118">
        <f>_xll.qlDayCounterYearFraction(DayCounter,R37,S37,,,Trigger)</f>
        <v>0.25555555555555554</v>
      </c>
      <c r="U37" s="22">
        <f>_xll.qlInterpolationInterpolate(B3Minterpolation,R37,TRUE)</f>
        <v>1.3623103939544245E-3</v>
      </c>
      <c r="Z37" s="208"/>
      <c r="AA37" s="208"/>
    </row>
    <row r="38" spans="5:27" ht="11.25" customHeight="1" x14ac:dyDescent="0.2">
      <c r="E38" s="328"/>
      <c r="F38" s="328"/>
      <c r="G38" s="208"/>
      <c r="K38" s="208"/>
      <c r="L38" s="208"/>
      <c r="R38" s="92">
        <f>_xll.qlCalendarAdvance(Calendar,R37,"1D","f")</f>
        <v>42307</v>
      </c>
      <c r="S38" s="92">
        <f>_xll.qlCalendarAdvance(Calendar,R38,$F$1,"mf",,Trigger)</f>
        <v>42398</v>
      </c>
      <c r="T38" s="118">
        <f>_xll.qlDayCounterYearFraction(DayCounter,R38,S38,,,Trigger)</f>
        <v>0.25277777777777777</v>
      </c>
      <c r="U38" s="22">
        <f>_xll.qlInterpolationInterpolate(B3Minterpolation,R38,TRUE)</f>
        <v>1.3643629178986441E-3</v>
      </c>
      <c r="Z38" s="208"/>
      <c r="AA38" s="208"/>
    </row>
    <row r="39" spans="5:27" ht="11.25" customHeight="1" x14ac:dyDescent="0.2">
      <c r="E39" s="328"/>
      <c r="F39" s="328"/>
      <c r="G39" s="208"/>
      <c r="K39" s="208"/>
      <c r="L39" s="208"/>
      <c r="R39" s="92">
        <f>_xll.qlCalendarAdvance(Calendar,R38,"1D","f")</f>
        <v>42310</v>
      </c>
      <c r="S39" s="92">
        <f>_xll.qlCalendarAdvance(Calendar,R39,$F$1,"mf",,Trigger)</f>
        <v>42402</v>
      </c>
      <c r="T39" s="118">
        <f>_xll.qlDayCounterYearFraction(DayCounter,R39,S39,,,Trigger)</f>
        <v>0.25555555555555554</v>
      </c>
      <c r="U39" s="22">
        <f>_xll.qlInterpolationInterpolate(B3Minterpolation,R39,TRUE)</f>
        <v>1.370425047044775E-3</v>
      </c>
      <c r="Z39" s="208"/>
      <c r="AA39" s="208"/>
    </row>
    <row r="40" spans="5:27" ht="11.25" customHeight="1" x14ac:dyDescent="0.2">
      <c r="E40" s="328"/>
      <c r="F40" s="328"/>
      <c r="G40" s="208"/>
      <c r="K40" s="208"/>
      <c r="L40" s="208"/>
      <c r="R40" s="92">
        <f>_xll.qlCalendarAdvance(Calendar,R39,"1D","f")</f>
        <v>42311</v>
      </c>
      <c r="S40" s="92">
        <f>_xll.qlCalendarAdvance(Calendar,R40,$F$1,"mf",,Trigger)</f>
        <v>42403</v>
      </c>
      <c r="T40" s="118">
        <f>_xll.qlDayCounterYearFraction(DayCounter,R40,S40,,,Trigger)</f>
        <v>0.25555555555555554</v>
      </c>
      <c r="U40" s="22">
        <f>_xll.qlInterpolationInterpolate(B3Minterpolation,R40,TRUE)</f>
        <v>1.3724147931274567E-3</v>
      </c>
      <c r="Z40" s="208"/>
      <c r="AA40" s="208"/>
    </row>
    <row r="41" spans="5:27" ht="11.25" customHeight="1" x14ac:dyDescent="0.2">
      <c r="E41" s="328"/>
      <c r="F41" s="328"/>
      <c r="G41" s="208"/>
      <c r="K41" s="208"/>
      <c r="L41" s="208"/>
      <c r="R41" s="92">
        <f>_xll.qlCalendarAdvance(Calendar,R40,"1D","f")</f>
        <v>42312</v>
      </c>
      <c r="S41" s="92">
        <f>_xll.qlCalendarAdvance(Calendar,R41,$F$1,"mf",,Trigger)</f>
        <v>42404</v>
      </c>
      <c r="T41" s="118">
        <f>_xll.qlDayCounterYearFraction(DayCounter,R41,S41,,,Trigger)</f>
        <v>0.25555555555555554</v>
      </c>
      <c r="U41" s="22">
        <f>_xll.qlInterpolationInterpolate(B3Minterpolation,R41,TRUE)</f>
        <v>1.3743894826918645E-3</v>
      </c>
      <c r="Z41" s="208"/>
      <c r="AA41" s="208"/>
    </row>
    <row r="42" spans="5:27" ht="11.25" customHeight="1" x14ac:dyDescent="0.2">
      <c r="E42" s="328"/>
      <c r="F42" s="328"/>
      <c r="G42" s="208"/>
      <c r="K42" s="208"/>
      <c r="L42" s="208"/>
      <c r="R42" s="92">
        <f>_xll.qlCalendarAdvance(Calendar,R41,"1D","f")</f>
        <v>42313</v>
      </c>
      <c r="S42" s="92">
        <f>_xll.qlCalendarAdvance(Calendar,R42,$F$1,"mf",,Trigger)</f>
        <v>42405</v>
      </c>
      <c r="T42" s="118">
        <f>_xll.qlDayCounterYearFraction(DayCounter,R42,S42,,,Trigger)</f>
        <v>0.25555555555555554</v>
      </c>
      <c r="U42" s="22">
        <f>_xll.qlInterpolationInterpolate(B3Minterpolation,R42,TRUE)</f>
        <v>1.3763493709168426E-3</v>
      </c>
      <c r="Z42" s="208"/>
      <c r="AA42" s="208"/>
    </row>
    <row r="43" spans="5:27" ht="11.25" customHeight="1" x14ac:dyDescent="0.2">
      <c r="E43" s="328"/>
      <c r="F43" s="328"/>
      <c r="G43" s="208"/>
      <c r="K43" s="208"/>
      <c r="L43" s="208"/>
      <c r="R43" s="92">
        <f>_xll.qlCalendarAdvance(Calendar,R42,"1D","f")</f>
        <v>42314</v>
      </c>
      <c r="S43" s="92">
        <f>_xll.qlCalendarAdvance(Calendar,R43,$F$1,"mf",,Trigger)</f>
        <v>42408</v>
      </c>
      <c r="T43" s="118">
        <f>_xll.qlDayCounterYearFraction(DayCounter,R43,S43,,,Trigger)</f>
        <v>0.26111111111111113</v>
      </c>
      <c r="U43" s="22">
        <f>_xll.qlInterpolationInterpolate(B3Minterpolation,R43,TRUE)</f>
        <v>1.3782947129812356E-3</v>
      </c>
      <c r="Z43" s="208"/>
      <c r="AA43" s="208"/>
    </row>
    <row r="44" spans="5:27" ht="11.25" customHeight="1" x14ac:dyDescent="0.2">
      <c r="E44" s="328"/>
      <c r="F44" s="328"/>
      <c r="G44" s="208"/>
      <c r="K44" s="208"/>
      <c r="L44" s="208"/>
      <c r="R44" s="92">
        <f>_xll.qlCalendarAdvance(Calendar,R43,"1D","f")</f>
        <v>42317</v>
      </c>
      <c r="S44" s="92">
        <f>_xll.qlCalendarAdvance(Calendar,R44,$F$1,"mf",,Trigger)</f>
        <v>42409</v>
      </c>
      <c r="T44" s="118">
        <f>_xll.qlDayCounterYearFraction(DayCounter,R44,S44,,,Trigger)</f>
        <v>0.25555555555555554</v>
      </c>
      <c r="U44" s="22">
        <f>_xll.qlInterpolationInterpolate(B3Minterpolation,R44,TRUE)</f>
        <v>1.3840460139993441E-3</v>
      </c>
      <c r="Z44" s="208"/>
      <c r="AA44" s="208"/>
    </row>
    <row r="45" spans="5:27" ht="11.25" customHeight="1" x14ac:dyDescent="0.2">
      <c r="E45" s="328"/>
      <c r="F45" s="328"/>
      <c r="G45" s="208"/>
      <c r="K45" s="208"/>
      <c r="L45" s="208"/>
      <c r="R45" s="92">
        <f>_xll.qlCalendarAdvance(Calendar,R44,"1D","f")</f>
        <v>42318</v>
      </c>
      <c r="S45" s="92">
        <f>_xll.qlCalendarAdvance(Calendar,R45,$F$1,"mf",,Trigger)</f>
        <v>42410</v>
      </c>
      <c r="T45" s="118">
        <f>_xll.qlDayCounterYearFraction(DayCounter,R45,S45,,,Trigger)</f>
        <v>0.25555555555555554</v>
      </c>
      <c r="U45" s="22">
        <f>_xll.qlInterpolationInterpolate(B3Minterpolation,R45,TRUE)</f>
        <v>1.385935723209838E-3</v>
      </c>
      <c r="Z45" s="208"/>
      <c r="AA45" s="208"/>
    </row>
    <row r="46" spans="5:27" ht="11.25" customHeight="1" x14ac:dyDescent="0.2">
      <c r="E46" s="328"/>
      <c r="F46" s="328"/>
      <c r="G46" s="208"/>
      <c r="K46" s="208"/>
      <c r="L46" s="208"/>
      <c r="R46" s="92">
        <f>_xll.qlCalendarAdvance(Calendar,R45,"1D","f")</f>
        <v>42319</v>
      </c>
      <c r="S46" s="92">
        <f>_xll.qlCalendarAdvance(Calendar,R46,$F$1,"mf",,Trigger)</f>
        <v>42411</v>
      </c>
      <c r="T46" s="118">
        <f>_xll.qlDayCounterYearFraction(DayCounter,R46,S46,,,Trigger)</f>
        <v>0.25555555555555554</v>
      </c>
      <c r="U46" s="22">
        <f>_xll.qlInterpolationInterpolate(B3Minterpolation,R46,TRUE)</f>
        <v>1.3878121621539675E-3</v>
      </c>
      <c r="Z46" s="208"/>
      <c r="AA46" s="208"/>
    </row>
    <row r="47" spans="5:27" ht="11.25" customHeight="1" x14ac:dyDescent="0.2">
      <c r="E47" s="328"/>
      <c r="F47" s="328"/>
      <c r="G47" s="208"/>
      <c r="K47" s="208"/>
      <c r="L47" s="208"/>
      <c r="R47" s="92">
        <f>_xll.qlCalendarAdvance(Calendar,R46,"1D","f")</f>
        <v>42320</v>
      </c>
      <c r="S47" s="92">
        <f>_xll.qlCalendarAdvance(Calendar,R47,$F$1,"mf",,Trigger)</f>
        <v>42412</v>
      </c>
      <c r="T47" s="118">
        <f>_xll.qlDayCounterYearFraction(DayCounter,R47,S47,,,Trigger)</f>
        <v>0.25555555555555554</v>
      </c>
      <c r="U47" s="22">
        <f>_xll.qlInterpolationInterpolate(B3Minterpolation,R47,TRUE)</f>
        <v>1.389675586010577E-3</v>
      </c>
      <c r="Z47" s="208"/>
      <c r="AA47" s="208"/>
    </row>
    <row r="48" spans="5:27" ht="11.25" customHeight="1" x14ac:dyDescent="0.2">
      <c r="E48" s="328"/>
      <c r="F48" s="328"/>
      <c r="G48" s="208"/>
      <c r="K48" s="208"/>
      <c r="L48" s="208"/>
      <c r="R48" s="92">
        <f>_xll.qlCalendarAdvance(Calendar,R47,"1D","f")</f>
        <v>42321</v>
      </c>
      <c r="S48" s="92">
        <f>_xll.qlCalendarAdvance(Calendar,R48,$F$1,"mf",,Trigger)</f>
        <v>42415</v>
      </c>
      <c r="T48" s="118">
        <f>_xll.qlDayCounterYearFraction(DayCounter,R48,S48,,,Trigger)</f>
        <v>0.26111111111111113</v>
      </c>
      <c r="U48" s="22">
        <f>_xll.qlInterpolationInterpolate(B3Minterpolation,R48,TRUE)</f>
        <v>1.3915262499585111E-3</v>
      </c>
      <c r="Z48" s="208"/>
      <c r="AA48" s="208"/>
    </row>
    <row r="49" spans="5:27" ht="11.25" customHeight="1" x14ac:dyDescent="0.2">
      <c r="E49" s="328"/>
      <c r="F49" s="328"/>
      <c r="G49" s="208"/>
      <c r="K49" s="208"/>
      <c r="L49" s="208"/>
      <c r="R49" s="92">
        <f>_xll.qlCalendarAdvance(Calendar,R48,"1D","f")</f>
        <v>42324</v>
      </c>
      <c r="S49" s="92">
        <f>_xll.qlCalendarAdvance(Calendar,R49,$F$1,"mf",,Trigger)</f>
        <v>42416</v>
      </c>
      <c r="T49" s="118">
        <f>_xll.qlDayCounterYearFraction(DayCounter,R49,S49,,,Trigger)</f>
        <v>0.25555555555555554</v>
      </c>
      <c r="U49" s="22">
        <f>_xll.qlInterpolationInterpolate(B3Minterpolation,R49,TRUE)</f>
        <v>1.3970042341387011E-3</v>
      </c>
      <c r="Z49" s="208"/>
      <c r="AA49" s="208"/>
    </row>
    <row r="50" spans="5:27" ht="11.25" customHeight="1" x14ac:dyDescent="0.2">
      <c r="E50" s="328"/>
      <c r="F50" s="328"/>
      <c r="G50" s="208"/>
      <c r="K50" s="208"/>
      <c r="L50" s="208"/>
      <c r="R50" s="92">
        <f>_xll.qlCalendarAdvance(Calendar,R49,"1D","f")</f>
        <v>42325</v>
      </c>
      <c r="S50" s="92">
        <f>_xll.qlCalendarAdvance(Calendar,R50,$F$1,"mf",,Trigger)</f>
        <v>42417</v>
      </c>
      <c r="T50" s="118">
        <f>_xll.qlDayCounterYearFraction(DayCounter,R50,S50,,,Trigger)</f>
        <v>0.25555555555555554</v>
      </c>
      <c r="U50" s="22">
        <f>_xll.qlInterpolationInterpolate(B3Minterpolation,R50,TRUE)</f>
        <v>1.3988064102403747E-3</v>
      </c>
      <c r="Z50" s="208"/>
      <c r="AA50" s="208"/>
    </row>
    <row r="51" spans="5:27" ht="11.25" customHeight="1" x14ac:dyDescent="0.2">
      <c r="E51" s="328"/>
      <c r="F51" s="328"/>
      <c r="G51" s="208"/>
      <c r="K51" s="208"/>
      <c r="L51" s="208"/>
      <c r="R51" s="92">
        <f>_xll.qlCalendarAdvance(Calendar,R50,"1D","f")</f>
        <v>42326</v>
      </c>
      <c r="S51" s="92">
        <f>_xll.qlCalendarAdvance(Calendar,R51,$F$1,"mf",,Trigger)</f>
        <v>42418</v>
      </c>
      <c r="T51" s="118">
        <f>_xll.qlDayCounterYearFraction(DayCounter,R51,S51,,,Trigger)</f>
        <v>0.25555555555555554</v>
      </c>
      <c r="U51" s="22">
        <f>_xll.qlInterpolationInterpolate(B3Minterpolation,R51,TRUE)</f>
        <v>1.4005971023275938E-3</v>
      </c>
      <c r="Z51" s="208"/>
      <c r="AA51" s="208"/>
    </row>
    <row r="52" spans="5:27" ht="11.25" customHeight="1" x14ac:dyDescent="0.2">
      <c r="E52" s="328"/>
      <c r="F52" s="328"/>
      <c r="G52" s="208"/>
      <c r="K52" s="208"/>
      <c r="L52" s="208"/>
      <c r="R52" s="92">
        <f>_xll.qlCalendarAdvance(Calendar,R51,"1D","f")</f>
        <v>42327</v>
      </c>
      <c r="S52" s="92">
        <f>_xll.qlCalendarAdvance(Calendar,R52,$F$1,"mf",,Trigger)</f>
        <v>42419</v>
      </c>
      <c r="T52" s="118">
        <f>_xll.qlDayCounterYearFraction(DayCounter,R52,S52,,,Trigger)</f>
        <v>0.25555555555555554</v>
      </c>
      <c r="U52" s="22">
        <f>_xll.qlInterpolationInterpolate(B3Minterpolation,R52,TRUE)</f>
        <v>1.4023765655792027E-3</v>
      </c>
      <c r="Z52" s="208"/>
      <c r="AA52" s="208"/>
    </row>
    <row r="53" spans="5:27" ht="11.25" customHeight="1" x14ac:dyDescent="0.2">
      <c r="E53" s="328"/>
      <c r="F53" s="328"/>
      <c r="G53" s="208"/>
      <c r="K53" s="208"/>
      <c r="L53" s="208"/>
      <c r="R53" s="92">
        <f>_xll.qlCalendarAdvance(Calendar,R52,"1D","f")</f>
        <v>42328</v>
      </c>
      <c r="S53" s="92">
        <f>_xll.qlCalendarAdvance(Calendar,R53,$F$1,"mf",,Trigger)</f>
        <v>42422</v>
      </c>
      <c r="T53" s="118">
        <f>_xll.qlDayCounterYearFraction(DayCounter,R53,S53,,,Trigger)</f>
        <v>0.26111111111111113</v>
      </c>
      <c r="U53" s="22">
        <f>_xll.qlInterpolationInterpolate(B3Minterpolation,R53,TRUE)</f>
        <v>1.4041450551740455E-3</v>
      </c>
      <c r="Z53" s="208"/>
      <c r="AA53" s="208"/>
    </row>
    <row r="54" spans="5:27" ht="11.25" customHeight="1" x14ac:dyDescent="0.2">
      <c r="E54" s="328"/>
      <c r="F54" s="328"/>
      <c r="G54" s="208"/>
      <c r="K54" s="208"/>
      <c r="L54" s="208"/>
      <c r="R54" s="92">
        <f>_xll.qlCalendarAdvance(Calendar,R53,"1D","f")</f>
        <v>42331</v>
      </c>
      <c r="S54" s="92">
        <f>_xll.qlCalendarAdvance(Calendar,R54,$F$1,"mf",,Trigger)</f>
        <v>42423</v>
      </c>
      <c r="T54" s="118">
        <f>_xll.qlDayCounterYearFraction(DayCounter,R54,S54,,,Trigger)</f>
        <v>0.25555555555555554</v>
      </c>
      <c r="U54" s="22">
        <f>_xll.qlInterpolationInterpolate(B3Minterpolation,R54,TRUE)</f>
        <v>1.4093872338064208E-3</v>
      </c>
      <c r="Z54" s="208"/>
      <c r="AA54" s="208"/>
    </row>
    <row r="55" spans="5:27" ht="11.25" customHeight="1" x14ac:dyDescent="0.2">
      <c r="E55" s="328"/>
      <c r="F55" s="328"/>
      <c r="G55" s="208"/>
      <c r="K55" s="208"/>
      <c r="L55" s="208"/>
      <c r="R55" s="92">
        <f>_xll.qlCalendarAdvance(Calendar,R54,"1D","f")</f>
        <v>42332</v>
      </c>
      <c r="S55" s="92">
        <f>_xll.qlCalendarAdvance(Calendar,R55,$F$1,"mf",,Trigger)</f>
        <v>42424</v>
      </c>
      <c r="T55" s="118">
        <f>_xll.qlDayCounterYearFraction(DayCounter,R55,S55,,,Trigger)</f>
        <v>0.25555555555555554</v>
      </c>
      <c r="U55" s="22">
        <f>_xll.qlInterpolationInterpolate(B3Minterpolation,R55,TRUE)</f>
        <v>1.4111143805626422E-3</v>
      </c>
      <c r="Z55" s="208"/>
      <c r="AA55" s="208"/>
    </row>
    <row r="56" spans="5:27" ht="11.25" customHeight="1" x14ac:dyDescent="0.2">
      <c r="E56" s="328"/>
      <c r="F56" s="328"/>
      <c r="G56" s="208"/>
      <c r="K56" s="208"/>
      <c r="L56" s="208"/>
      <c r="R56" s="92">
        <f>_xll.qlCalendarAdvance(Calendar,R55,"1D","f")</f>
        <v>42333</v>
      </c>
      <c r="S56" s="92">
        <f>_xll.qlCalendarAdvance(Calendar,R56,$F$1,"mf",,Trigger)</f>
        <v>42425</v>
      </c>
      <c r="T56" s="118">
        <f>_xll.qlDayCounterYearFraction(DayCounter,R56,S56,,,Trigger)</f>
        <v>0.25555555555555554</v>
      </c>
      <c r="U56" s="22">
        <f>_xll.qlInterpolationInterpolate(B3Minterpolation,R56,TRUE)</f>
        <v>1.4128318295563188E-3</v>
      </c>
      <c r="Z56" s="208"/>
      <c r="AA56" s="208"/>
    </row>
    <row r="57" spans="5:27" ht="11.25" customHeight="1" x14ac:dyDescent="0.2">
      <c r="E57" s="328"/>
      <c r="F57" s="328"/>
      <c r="G57" s="208"/>
      <c r="K57" s="208"/>
      <c r="L57" s="208"/>
      <c r="R57" s="92">
        <f>_xll.qlCalendarAdvance(Calendar,R56,"1D","f")</f>
        <v>42334</v>
      </c>
      <c r="S57" s="92">
        <f>_xll.qlCalendarAdvance(Calendar,R57,$F$1,"mf",,Trigger)</f>
        <v>42426</v>
      </c>
      <c r="T57" s="118">
        <f>_xll.qlDayCounterYearFraction(DayCounter,R57,S57,,,Trigger)</f>
        <v>0.25555555555555554</v>
      </c>
      <c r="U57" s="22">
        <f>_xll.qlInterpolationInterpolate(B3Minterpolation,R57,TRUE)</f>
        <v>1.4145398359662947E-3</v>
      </c>
      <c r="Z57" s="208"/>
      <c r="AA57" s="208"/>
    </row>
    <row r="58" spans="5:27" ht="11.25" customHeight="1" x14ac:dyDescent="0.2">
      <c r="E58" s="328"/>
      <c r="F58" s="328"/>
      <c r="G58" s="208"/>
      <c r="K58" s="208"/>
      <c r="L58" s="208"/>
      <c r="R58" s="92">
        <f>_xll.qlCalendarAdvance(Calendar,R57,"1D","f")</f>
        <v>42335</v>
      </c>
      <c r="S58" s="92">
        <f>_xll.qlCalendarAdvance(Calendar,R58,$F$1,"mf",,Trigger)</f>
        <v>42429</v>
      </c>
      <c r="T58" s="118">
        <f>_xll.qlDayCounterYearFraction(DayCounter,R58,S58,,,Trigger)</f>
        <v>0.26111111111111113</v>
      </c>
      <c r="U58" s="22">
        <f>_xll.qlInterpolationInterpolate(B3Minterpolation,R58,TRUE)</f>
        <v>1.4162386549714146E-3</v>
      </c>
      <c r="Z58" s="208"/>
      <c r="AA58" s="208"/>
    </row>
    <row r="59" spans="5:27" ht="11.25" customHeight="1" x14ac:dyDescent="0.2">
      <c r="E59" s="328"/>
      <c r="F59" s="328"/>
      <c r="G59" s="208"/>
      <c r="K59" s="208"/>
      <c r="L59" s="208"/>
      <c r="R59" s="92">
        <f>_xll.qlCalendarAdvance(Calendar,R58,"1D","f")</f>
        <v>42338</v>
      </c>
      <c r="S59" s="92">
        <f>_xll.qlCalendarAdvance(Calendar,R59,$F$1,"mf",,Trigger)</f>
        <v>42429</v>
      </c>
      <c r="T59" s="118">
        <f>_xll.qlDayCounterYearFraction(DayCounter,R59,S59,,,Trigger)</f>
        <v>0.25277777777777777</v>
      </c>
      <c r="U59" s="22">
        <f>_xll.qlInterpolationInterpolate(B3Minterpolation,R59,TRUE)</f>
        <v>1.4212825393460785E-3</v>
      </c>
      <c r="Z59" s="208"/>
      <c r="AA59" s="208"/>
    </row>
    <row r="60" spans="5:27" ht="11.25" customHeight="1" x14ac:dyDescent="0.2">
      <c r="E60" s="328"/>
      <c r="F60" s="328"/>
      <c r="G60" s="208"/>
      <c r="K60" s="208"/>
      <c r="L60" s="208"/>
      <c r="R60" s="92">
        <f>_xll.qlCalendarAdvance(Calendar,R59,"1D","f")</f>
        <v>42339</v>
      </c>
      <c r="S60" s="92">
        <f>_xll.qlCalendarAdvance(Calendar,R60,$F$1,"mf",,Trigger)</f>
        <v>42430</v>
      </c>
      <c r="T60" s="118">
        <f>_xll.qlDayCounterYearFraction(DayCounter,R60,S60,,,Trigger)</f>
        <v>0.25277777777777777</v>
      </c>
      <c r="U60" s="22">
        <f>_xll.qlInterpolationInterpolate(B3Minterpolation,R60,TRUE)</f>
        <v>1.4229471605202155E-3</v>
      </c>
      <c r="Z60" s="208"/>
      <c r="AA60" s="208"/>
    </row>
    <row r="61" spans="5:27" ht="11.25" customHeight="1" x14ac:dyDescent="0.2">
      <c r="E61" s="328"/>
      <c r="F61" s="328"/>
      <c r="G61" s="208"/>
      <c r="K61" s="208"/>
      <c r="L61" s="208"/>
      <c r="R61" s="92">
        <f>_xll.qlCalendarAdvance(Calendar,R60,"1D","f")</f>
        <v>42340</v>
      </c>
      <c r="S61" s="92">
        <f>_xll.qlCalendarAdvance(Calendar,R61,$F$1,"mf",,Trigger)</f>
        <v>42431</v>
      </c>
      <c r="T61" s="118">
        <f>_xll.qlDayCounterYearFraction(DayCounter,R61,S61,,,Trigger)</f>
        <v>0.25277777777777777</v>
      </c>
      <c r="U61" s="22">
        <f>_xll.qlInterpolationInterpolate(B3Minterpolation,R61,TRUE)</f>
        <v>1.4246038701837176E-3</v>
      </c>
      <c r="Z61" s="208"/>
      <c r="AA61" s="208"/>
    </row>
    <row r="62" spans="5:27" ht="11.25" customHeight="1" x14ac:dyDescent="0.2">
      <c r="E62" s="328"/>
      <c r="F62" s="328"/>
      <c r="G62" s="208"/>
      <c r="K62" s="208"/>
      <c r="L62" s="208"/>
      <c r="R62" s="92">
        <f>_xll.qlCalendarAdvance(Calendar,R61,"1D","f")</f>
        <v>42341</v>
      </c>
      <c r="S62" s="92">
        <f>_xll.qlCalendarAdvance(Calendar,R62,$F$1,"mf",,Trigger)</f>
        <v>42432</v>
      </c>
      <c r="T62" s="118">
        <f>_xll.qlDayCounterYearFraction(DayCounter,R62,S62,,,Trigger)</f>
        <v>0.25277777777777777</v>
      </c>
      <c r="U62" s="22">
        <f>_xll.qlInterpolationInterpolate(B3Minterpolation,R62,TRUE)</f>
        <v>1.4262529235154287E-3</v>
      </c>
      <c r="Z62" s="208"/>
      <c r="AA62" s="208"/>
    </row>
    <row r="63" spans="5:27" ht="11.25" customHeight="1" x14ac:dyDescent="0.2">
      <c r="E63" s="328"/>
      <c r="F63" s="328"/>
      <c r="G63" s="208"/>
      <c r="K63" s="208"/>
      <c r="L63" s="208"/>
      <c r="R63" s="92">
        <f>_xll.qlCalendarAdvance(Calendar,R62,"1D","f")</f>
        <v>42342</v>
      </c>
      <c r="S63" s="92">
        <f>_xll.qlCalendarAdvance(Calendar,R63,$F$1,"mf",,Trigger)</f>
        <v>42433</v>
      </c>
      <c r="T63" s="118">
        <f>_xll.qlDayCounterYearFraction(DayCounter,R63,S63,,,Trigger)</f>
        <v>0.25277777777777777</v>
      </c>
      <c r="U63" s="22">
        <f>_xll.qlInterpolationInterpolate(B3Minterpolation,R63,TRUE)</f>
        <v>1.4278945756941931E-3</v>
      </c>
      <c r="Z63" s="208"/>
      <c r="AA63" s="208"/>
    </row>
    <row r="64" spans="5:27" ht="11.25" customHeight="1" x14ac:dyDescent="0.2">
      <c r="E64" s="328"/>
      <c r="F64" s="328"/>
      <c r="G64" s="208"/>
      <c r="K64" s="208"/>
      <c r="L64" s="208"/>
      <c r="R64" s="92">
        <f>_xll.qlCalendarAdvance(Calendar,R63,"1D","f")</f>
        <v>42345</v>
      </c>
      <c r="S64" s="92">
        <f>_xll.qlCalendarAdvance(Calendar,R64,$F$1,"mf",,Trigger)</f>
        <v>42436</v>
      </c>
      <c r="T64" s="118">
        <f>_xll.qlDayCounterYearFraction(DayCounter,R64,S64,,,Trigger)</f>
        <v>0.25277777777777777</v>
      </c>
      <c r="U64" s="22">
        <f>_xll.qlInterpolationInterpolate(B3Minterpolation,R64,TRUE)</f>
        <v>1.4327776771012497E-3</v>
      </c>
      <c r="Z64" s="208"/>
      <c r="AA64" s="208"/>
    </row>
    <row r="65" spans="5:27" ht="11.25" customHeight="1" x14ac:dyDescent="0.2">
      <c r="E65" s="328"/>
      <c r="F65" s="328"/>
      <c r="G65" s="208"/>
      <c r="K65" s="208"/>
      <c r="L65" s="208"/>
      <c r="R65" s="92">
        <f>_xll.qlCalendarAdvance(Calendar,R64,"1D","f")</f>
        <v>42346</v>
      </c>
      <c r="S65" s="92">
        <f>_xll.qlCalendarAdvance(Calendar,R65,$F$1,"mf",,Trigger)</f>
        <v>42437</v>
      </c>
      <c r="T65" s="118">
        <f>_xll.qlDayCounterYearFraction(DayCounter,R65,S65,,,Trigger)</f>
        <v>0.25277777777777777</v>
      </c>
      <c r="U65" s="22">
        <f>_xll.qlInterpolationInterpolate(B3Minterpolation,R65,TRUE)</f>
        <v>1.4343922764566701E-3</v>
      </c>
      <c r="Z65" s="208"/>
      <c r="AA65" s="208"/>
    </row>
    <row r="66" spans="5:27" ht="11.25" customHeight="1" x14ac:dyDescent="0.2">
      <c r="E66" s="328"/>
      <c r="F66" s="328"/>
      <c r="G66" s="208"/>
      <c r="K66" s="208"/>
      <c r="L66" s="208"/>
      <c r="R66" s="92">
        <f>_xll.qlCalendarAdvance(Calendar,R65,"1D","f")</f>
        <v>42347</v>
      </c>
      <c r="S66" s="92">
        <f>_xll.qlCalendarAdvance(Calendar,R66,$F$1,"mf",,Trigger)</f>
        <v>42438</v>
      </c>
      <c r="T66" s="118">
        <f>_xll.qlDayCounterYearFraction(DayCounter,R66,S66,,,Trigger)</f>
        <v>0.25277777777777777</v>
      </c>
      <c r="U66" s="22">
        <f>_xll.qlInterpolationInterpolate(B3Minterpolation,R66,TRUE)</f>
        <v>1.4360007505533653E-3</v>
      </c>
      <c r="Z66" s="208"/>
      <c r="AA66" s="208"/>
    </row>
    <row r="67" spans="5:27" ht="11.25" customHeight="1" x14ac:dyDescent="0.2">
      <c r="E67" s="328"/>
      <c r="F67" s="328"/>
      <c r="G67" s="208"/>
      <c r="K67" s="208"/>
      <c r="L67" s="208"/>
      <c r="R67" s="92">
        <f>_xll.qlCalendarAdvance(Calendar,R66,"1D","f")</f>
        <v>42348</v>
      </c>
      <c r="S67" s="92">
        <f>_xll.qlCalendarAdvance(Calendar,R67,$F$1,"mf",,Trigger)</f>
        <v>42439</v>
      </c>
      <c r="T67" s="118">
        <f>_xll.qlDayCounterYearFraction(DayCounter,R67,S67,,,Trigger)</f>
        <v>0.25277777777777777</v>
      </c>
      <c r="U67" s="22">
        <f>_xll.qlInterpolationInterpolate(B3Minterpolation,R67,TRUE)</f>
        <v>1.4376033545701794E-3</v>
      </c>
      <c r="Z67" s="208"/>
      <c r="AA67" s="208"/>
    </row>
    <row r="68" spans="5:27" ht="11.25" customHeight="1" x14ac:dyDescent="0.2">
      <c r="E68" s="328"/>
      <c r="F68" s="328"/>
      <c r="G68" s="208"/>
      <c r="K68" s="208"/>
      <c r="L68" s="208"/>
      <c r="R68" s="92">
        <f>_xll.qlCalendarAdvance(Calendar,R67,"1D","f")</f>
        <v>42349</v>
      </c>
      <c r="S68" s="92">
        <f>_xll.qlCalendarAdvance(Calendar,R68,$F$1,"mf",,Trigger)</f>
        <v>42440</v>
      </c>
      <c r="T68" s="118">
        <f>_xll.qlDayCounterYearFraction(DayCounter,R68,S68,,,Trigger)</f>
        <v>0.25277777777777777</v>
      </c>
      <c r="U68" s="22">
        <f>_xll.qlInterpolationInterpolate(B3Minterpolation,R68,TRUE)</f>
        <v>1.4392003436859567E-3</v>
      </c>
      <c r="Z68" s="208"/>
      <c r="AA68" s="208"/>
    </row>
    <row r="69" spans="5:27" ht="11.25" customHeight="1" x14ac:dyDescent="0.2">
      <c r="E69" s="328"/>
      <c r="F69" s="328"/>
      <c r="G69" s="208"/>
      <c r="K69" s="208"/>
      <c r="L69" s="208"/>
      <c r="R69" s="92">
        <f>_xll.qlCalendarAdvance(Calendar,R68,"1D","f")</f>
        <v>42352</v>
      </c>
      <c r="S69" s="92">
        <f>_xll.qlCalendarAdvance(Calendar,R69,$F$1,"mf",,Trigger)</f>
        <v>42443</v>
      </c>
      <c r="T69" s="118">
        <f>_xll.qlDayCounterYearFraction(DayCounter,R69,S69,,,Trigger)</f>
        <v>0.25277777777777777</v>
      </c>
      <c r="U69" s="22">
        <f>_xll.qlInterpolationInterpolate(B3Minterpolation,R69,TRUE)</f>
        <v>1.4439601734155092E-3</v>
      </c>
      <c r="Z69" s="208"/>
      <c r="AA69" s="208"/>
    </row>
    <row r="70" spans="5:27" ht="11.25" customHeight="1" x14ac:dyDescent="0.2">
      <c r="E70" s="328"/>
      <c r="F70" s="328"/>
      <c r="G70" s="208"/>
      <c r="K70" s="208"/>
      <c r="L70" s="208"/>
      <c r="R70" s="92">
        <f>_xll.qlCalendarAdvance(Calendar,R69,"1D","f")</f>
        <v>42353</v>
      </c>
      <c r="S70" s="92">
        <f>_xll.qlCalendarAdvance(Calendar,R70,$F$1,"mf",,Trigger)</f>
        <v>42444</v>
      </c>
      <c r="T70" s="118">
        <f>_xll.qlDayCounterYearFraction(DayCounter,R70,S70,,,Trigger)</f>
        <v>0.25277777777777777</v>
      </c>
      <c r="U70" s="22">
        <f>_xll.qlInterpolationInterpolate(B3Minterpolation,R70,TRUE)</f>
        <v>1.4455372547155813E-3</v>
      </c>
      <c r="Z70" s="208"/>
      <c r="AA70" s="208"/>
    </row>
    <row r="71" spans="5:27" ht="11.25" customHeight="1" x14ac:dyDescent="0.2">
      <c r="E71" s="328"/>
      <c r="F71" s="328"/>
      <c r="G71" s="208"/>
      <c r="K71" s="208"/>
      <c r="L71" s="208"/>
      <c r="R71" s="92">
        <f>_xll.qlCalendarAdvance(Calendar,R70,"1D","f")</f>
        <v>42354</v>
      </c>
      <c r="S71" s="92">
        <f>_xll.qlCalendarAdvance(Calendar,R71,$F$1,"mf",,Trigger)</f>
        <v>42445</v>
      </c>
      <c r="T71" s="118">
        <f>_xll.qlDayCounterYearFraction(DayCounter,R71,S71,,,Trigger)</f>
        <v>0.25277777777777777</v>
      </c>
      <c r="U71" s="22">
        <f>_xll.qlInterpolationInterpolate(B3Minterpolation,R71,TRUE)</f>
        <v>1.4471099970088377E-3</v>
      </c>
      <c r="Z71" s="208"/>
      <c r="AA71" s="208"/>
    </row>
    <row r="72" spans="5:27" ht="11.25" customHeight="1" x14ac:dyDescent="0.2">
      <c r="E72" s="328"/>
      <c r="F72" s="328"/>
      <c r="G72" s="208"/>
      <c r="K72" s="208"/>
      <c r="L72" s="208"/>
      <c r="R72" s="92">
        <f>_xll.qlCalendarAdvance(Calendar,R71,"1D","f")</f>
        <v>42355</v>
      </c>
      <c r="S72" s="92">
        <f>_xll.qlCalendarAdvance(Calendar,R72,$F$1,"mf",,Trigger)</f>
        <v>42446</v>
      </c>
      <c r="T72" s="118">
        <f>_xll.qlDayCounterYearFraction(DayCounter,R72,S72,,,Trigger)</f>
        <v>0.25277777777777777</v>
      </c>
      <c r="U72" s="22">
        <f>_xll.qlInterpolationInterpolate(B3Minterpolation,R72,TRUE)</f>
        <v>1.4486786678394121E-3</v>
      </c>
      <c r="Z72" s="208"/>
      <c r="AA72" s="208"/>
    </row>
    <row r="73" spans="5:27" ht="11.25" customHeight="1" x14ac:dyDescent="0.2">
      <c r="E73" s="328"/>
      <c r="F73" s="328"/>
      <c r="G73" s="208"/>
      <c r="K73" s="208"/>
      <c r="L73" s="208"/>
      <c r="R73" s="92">
        <f>_xll.qlCalendarAdvance(Calendar,R72,"1D","f")</f>
        <v>42356</v>
      </c>
      <c r="S73" s="92">
        <f>_xll.qlCalendarAdvance(Calendar,R73,$F$1,"mf",,Trigger)</f>
        <v>42447</v>
      </c>
      <c r="T73" s="118">
        <f>_xll.qlDayCounterYearFraction(DayCounter,R73,S73,,,Trigger)</f>
        <v>0.25277777777777777</v>
      </c>
      <c r="U73" s="22">
        <f>_xll.qlInterpolationInterpolate(B3Minterpolation,R73,TRUE)</f>
        <v>1.4502435842125973E-3</v>
      </c>
      <c r="Z73" s="208"/>
      <c r="AA73" s="208"/>
    </row>
    <row r="74" spans="5:27" ht="11.25" customHeight="1" x14ac:dyDescent="0.2">
      <c r="E74" s="328"/>
      <c r="F74" s="328"/>
      <c r="G74" s="208"/>
      <c r="K74" s="208"/>
      <c r="L74" s="208"/>
      <c r="R74" s="92">
        <f>_xll.qlCalendarAdvance(Calendar,R73,"1D","f")</f>
        <v>42359</v>
      </c>
      <c r="S74" s="92">
        <f>_xll.qlCalendarAdvance(Calendar,R74,$F$1,"mf",,Trigger)</f>
        <v>42450</v>
      </c>
      <c r="T74" s="118">
        <f>_xll.qlDayCounterYearFraction(DayCounter,R74,S74,,,Trigger)</f>
        <v>0.25277777777777777</v>
      </c>
      <c r="U74" s="22">
        <f>_xll.qlInterpolationInterpolate(B3Minterpolation,R74,TRUE)</f>
        <v>1.4549191002936343E-3</v>
      </c>
      <c r="Z74" s="208"/>
      <c r="AA74" s="208"/>
    </row>
    <row r="75" spans="5:27" ht="11.25" customHeight="1" x14ac:dyDescent="0.2">
      <c r="E75" s="328"/>
      <c r="F75" s="328"/>
      <c r="G75" s="208"/>
      <c r="K75" s="208"/>
      <c r="L75" s="208"/>
      <c r="R75" s="92">
        <f>_xll.qlCalendarAdvance(Calendar,R74,"1D","f")</f>
        <v>42360</v>
      </c>
      <c r="S75" s="92">
        <f>_xll.qlCalendarAdvance(Calendar,R75,$F$1,"mf",,Trigger)</f>
        <v>42451</v>
      </c>
      <c r="T75" s="118">
        <f>_xll.qlDayCounterYearFraction(DayCounter,R75,S75,,,Trigger)</f>
        <v>0.25277777777777777</v>
      </c>
      <c r="U75" s="22">
        <f>_xll.qlInterpolationInterpolate(B3Minterpolation,R75,TRUE)</f>
        <v>1.4564722925430806E-3</v>
      </c>
      <c r="Z75" s="208"/>
      <c r="AA75" s="208"/>
    </row>
    <row r="76" spans="5:27" ht="11.25" customHeight="1" x14ac:dyDescent="0.2">
      <c r="E76" s="328"/>
      <c r="F76" s="328"/>
      <c r="G76" s="208"/>
      <c r="K76" s="208"/>
      <c r="L76" s="208"/>
      <c r="R76" s="92">
        <f>_xll.qlCalendarAdvance(Calendar,R75,"1D","f")</f>
        <v>42361</v>
      </c>
      <c r="S76" s="92">
        <f>_xll.qlCalendarAdvance(Calendar,R76,$F$1,"mf",,Trigger)</f>
        <v>42452</v>
      </c>
      <c r="T76" s="118">
        <f>_xll.qlDayCounterYearFraction(DayCounter,R76,S76,,,Trigger)</f>
        <v>0.25277777777777777</v>
      </c>
      <c r="U76" s="22">
        <f>_xll.qlInterpolationInterpolate(B3Minterpolation,R76,TRUE)</f>
        <v>1.4580233771880468E-3</v>
      </c>
      <c r="Z76" s="208"/>
      <c r="AA76" s="208"/>
    </row>
    <row r="77" spans="5:27" ht="11.25" customHeight="1" x14ac:dyDescent="0.2">
      <c r="E77" s="328"/>
      <c r="F77" s="328"/>
      <c r="G77" s="208"/>
      <c r="K77" s="208"/>
      <c r="L77" s="208"/>
      <c r="R77" s="92">
        <f>_xll.qlCalendarAdvance(Calendar,R76,"1D","f")</f>
        <v>42362</v>
      </c>
      <c r="S77" s="92">
        <f>_xll.qlCalendarAdvance(Calendar,R77,$F$1,"mf",,Trigger)</f>
        <v>42453</v>
      </c>
      <c r="T77" s="118">
        <f>_xll.qlDayCounterYearFraction(DayCounter,R77,S77,,,Trigger)</f>
        <v>0.25277777777777777</v>
      </c>
      <c r="U77" s="22">
        <f>_xll.qlInterpolationInterpolate(B3Minterpolation,R77,TRUE)</f>
        <v>1.4595726835991152E-3</v>
      </c>
      <c r="Z77" s="208"/>
      <c r="AA77" s="208"/>
    </row>
    <row r="78" spans="5:27" ht="11.25" customHeight="1" x14ac:dyDescent="0.2">
      <c r="E78" s="328"/>
      <c r="F78" s="328"/>
      <c r="G78" s="208"/>
      <c r="K78" s="208"/>
      <c r="L78" s="208"/>
      <c r="R78" s="92">
        <f>_xll.qlCalendarAdvance(Calendar,R77,"1D","f")</f>
        <v>42367</v>
      </c>
      <c r="S78" s="92">
        <f>_xll.qlCalendarAdvance(Calendar,R78,$F$1,"mf",,Trigger)</f>
        <v>42458</v>
      </c>
      <c r="T78" s="118">
        <f>_xll.qlDayCounterYearFraction(DayCounter,R78,S78,,,Trigger)</f>
        <v>0.25277777777777777</v>
      </c>
      <c r="U78" s="22">
        <f>_xll.qlInterpolationInterpolate(B3Minterpolation,R78,TRUE)</f>
        <v>1.4673040701163539E-3</v>
      </c>
      <c r="Z78" s="208"/>
      <c r="AA78" s="208"/>
    </row>
    <row r="79" spans="5:27" ht="11.25" customHeight="1" x14ac:dyDescent="0.2">
      <c r="E79" s="328"/>
      <c r="F79" s="328"/>
      <c r="G79" s="208"/>
      <c r="K79" s="208"/>
      <c r="L79" s="208"/>
      <c r="R79" s="92">
        <f>_xll.qlCalendarAdvance(Calendar,R78,"1D","f")</f>
        <v>42368</v>
      </c>
      <c r="S79" s="92">
        <f>_xll.qlCalendarAdvance(Calendar,R79,$F$1,"mf",,Trigger)</f>
        <v>42459</v>
      </c>
      <c r="T79" s="118">
        <f>_xll.qlDayCounterYearFraction(DayCounter,R79,S79,,,Trigger)</f>
        <v>0.25277777777777777</v>
      </c>
      <c r="U79" s="22">
        <f>_xll.qlInterpolationInterpolate(B3Minterpolation,R79,TRUE)</f>
        <v>1.4688496239062545E-3</v>
      </c>
      <c r="Z79" s="208"/>
      <c r="AA79" s="208"/>
    </row>
    <row r="80" spans="5:27" ht="11.25" customHeight="1" x14ac:dyDescent="0.2">
      <c r="E80" s="328"/>
      <c r="F80" s="328"/>
      <c r="G80" s="208"/>
      <c r="K80" s="208"/>
      <c r="L80" s="208"/>
      <c r="R80" s="92">
        <f>_xll.qlCalendarAdvance(Calendar,R79,"1D","f")</f>
        <v>42369</v>
      </c>
      <c r="S80" s="92">
        <f>_xll.qlCalendarAdvance(Calendar,R80,$F$1,"mf",,Trigger)</f>
        <v>42460</v>
      </c>
      <c r="T80" s="118">
        <f>_xll.qlDayCounterYearFraction(DayCounter,R80,S80,,,Trigger)</f>
        <v>0.25277777777777777</v>
      </c>
      <c r="U80" s="22">
        <f>_xll.qlInterpolationInterpolate(B3Minterpolation,R80,TRUE)</f>
        <v>1.4703957050563308E-3</v>
      </c>
      <c r="Z80" s="208"/>
      <c r="AA80" s="208"/>
    </row>
    <row r="81" spans="5:27" ht="11.25" customHeight="1" x14ac:dyDescent="0.2">
      <c r="E81" s="328"/>
      <c r="F81" s="328"/>
      <c r="G81" s="208"/>
      <c r="K81" s="208"/>
      <c r="L81" s="208"/>
      <c r="R81" s="92">
        <f>_xll.qlCalendarAdvance(Calendar,R80,"1D","f")</f>
        <v>42373</v>
      </c>
      <c r="S81" s="92">
        <f>_xll.qlCalendarAdvance(Calendar,R81,$F$1,"mf",,Trigger)</f>
        <v>42464</v>
      </c>
      <c r="T81" s="118">
        <f>_xll.qlDayCounterYearFraction(DayCounter,R81,S81,,,Trigger)</f>
        <v>0.25277777777777777</v>
      </c>
      <c r="U81" s="22">
        <f>_xll.qlInterpolationInterpolate(B3Minterpolation,R81,TRUE)</f>
        <v>1.4765918906700286E-3</v>
      </c>
      <c r="Z81" s="208"/>
      <c r="AA81" s="208"/>
    </row>
    <row r="82" spans="5:27" ht="11.25" customHeight="1" x14ac:dyDescent="0.2">
      <c r="E82" s="328"/>
      <c r="F82" s="328"/>
      <c r="G82" s="208"/>
      <c r="K82" s="208"/>
      <c r="L82" s="208"/>
      <c r="R82" s="92">
        <f>_xll.qlCalendarAdvance(Calendar,R81,"1D","f")</f>
        <v>42374</v>
      </c>
      <c r="S82" s="92">
        <f>_xll.qlCalendarAdvance(Calendar,R82,$F$1,"mf",,Trigger)</f>
        <v>42465</v>
      </c>
      <c r="T82" s="118">
        <f>_xll.qlDayCounterYearFraction(DayCounter,R82,S82,,,Trigger)</f>
        <v>0.25277777777777777</v>
      </c>
      <c r="U82" s="22">
        <f>_xll.qlInterpolationInterpolate(B3Minterpolation,R82,TRUE)</f>
        <v>1.478145549179711E-3</v>
      </c>
      <c r="Z82" s="208"/>
      <c r="AA82" s="208"/>
    </row>
    <row r="83" spans="5:27" ht="11.25" customHeight="1" x14ac:dyDescent="0.2">
      <c r="E83" s="328"/>
      <c r="F83" s="328"/>
      <c r="G83" s="208"/>
      <c r="K83" s="208"/>
      <c r="L83" s="208"/>
      <c r="R83" s="92">
        <f>_xll.qlCalendarAdvance(Calendar,R82,"1D","f")</f>
        <v>42375</v>
      </c>
      <c r="S83" s="92">
        <f>_xll.qlCalendarAdvance(Calendar,R83,$F$1,"mf",,Trigger)</f>
        <v>42466</v>
      </c>
      <c r="T83" s="118">
        <f>_xll.qlDayCounterYearFraction(DayCounter,R83,S83,,,Trigger)</f>
        <v>0.25277777777777777</v>
      </c>
      <c r="U83" s="22">
        <f>_xll.qlInterpolationInterpolate(B3Minterpolation,R83,TRUE)</f>
        <v>1.4797017112730603E-3</v>
      </c>
      <c r="Z83" s="208"/>
      <c r="AA83" s="208"/>
    </row>
    <row r="84" spans="5:27" ht="11.25" customHeight="1" x14ac:dyDescent="0.2">
      <c r="E84" s="328"/>
      <c r="F84" s="328"/>
      <c r="G84" s="208"/>
      <c r="K84" s="208"/>
      <c r="L84" s="208"/>
      <c r="R84" s="92">
        <f>_xll.qlCalendarAdvance(Calendar,R83,"1D","f")</f>
        <v>42376</v>
      </c>
      <c r="S84" s="92">
        <f>_xll.qlCalendarAdvance(Calendar,R84,$F$1,"mf",,Trigger)</f>
        <v>42467</v>
      </c>
      <c r="T84" s="118">
        <f>_xll.qlDayCounterYearFraction(DayCounter,R84,S84,,,Trigger)</f>
        <v>0.25277777777777777</v>
      </c>
      <c r="U84" s="22">
        <f>_xll.qlInterpolationInterpolate(B3Minterpolation,R84,TRUE)</f>
        <v>1.4812607063206585E-3</v>
      </c>
      <c r="Z84" s="208"/>
      <c r="AA84" s="208"/>
    </row>
    <row r="85" spans="5:27" ht="11.25" customHeight="1" x14ac:dyDescent="0.2">
      <c r="E85" s="328"/>
      <c r="F85" s="328"/>
      <c r="G85" s="208"/>
      <c r="K85" s="208"/>
      <c r="L85" s="208"/>
      <c r="R85" s="92">
        <f>_xll.qlCalendarAdvance(Calendar,R84,"1D","f")</f>
        <v>42377</v>
      </c>
      <c r="S85" s="92">
        <f>_xll.qlCalendarAdvance(Calendar,R85,$F$1,"mf",,Trigger)</f>
        <v>42468</v>
      </c>
      <c r="T85" s="118">
        <f>_xll.qlDayCounterYearFraction(DayCounter,R85,S85,,,Trigger)</f>
        <v>0.25277777777777777</v>
      </c>
      <c r="U85" s="22">
        <f>_xll.qlInterpolationInterpolate(B3Minterpolation,R85,TRUE)</f>
        <v>1.4828228636930877E-3</v>
      </c>
      <c r="Z85" s="208"/>
      <c r="AA85" s="208"/>
    </row>
    <row r="86" spans="5:27" ht="11.25" customHeight="1" x14ac:dyDescent="0.2">
      <c r="E86" s="328"/>
      <c r="F86" s="328"/>
      <c r="G86" s="208"/>
      <c r="K86" s="208"/>
      <c r="L86" s="208"/>
      <c r="R86" s="92">
        <f>_xll.qlCalendarAdvance(Calendar,R85,"1D","f")</f>
        <v>42380</v>
      </c>
      <c r="S86" s="92">
        <f>_xll.qlCalendarAdvance(Calendar,R86,$F$1,"mf",,Trigger)</f>
        <v>42471</v>
      </c>
      <c r="T86" s="118">
        <f>_xll.qlDayCounterYearFraction(DayCounter,R86,S86,,,Trigger)</f>
        <v>0.25277777777777777</v>
      </c>
      <c r="U86" s="22">
        <f>_xll.qlInterpolationInterpolate(B3Minterpolation,R86,TRUE)</f>
        <v>1.4875316034651791E-3</v>
      </c>
      <c r="Z86" s="208"/>
      <c r="AA86" s="208"/>
    </row>
    <row r="87" spans="5:27" ht="11.25" customHeight="1" x14ac:dyDescent="0.2">
      <c r="E87" s="328"/>
      <c r="F87" s="328"/>
      <c r="G87" s="208"/>
      <c r="K87" s="208"/>
      <c r="L87" s="208"/>
      <c r="R87" s="92">
        <f>_xll.qlCalendarAdvance(Calendar,R86,"1D","f")</f>
        <v>42381</v>
      </c>
      <c r="S87" s="92">
        <f>_xll.qlCalendarAdvance(Calendar,R87,$F$1,"mf",,Trigger)</f>
        <v>42472</v>
      </c>
      <c r="T87" s="118">
        <f>_xll.qlDayCounterYearFraction(DayCounter,R87,S87,,,Trigger)</f>
        <v>0.25277777777777777</v>
      </c>
      <c r="U87" s="22">
        <f>_xll.qlInterpolationInterpolate(B3Minterpolation,R87,TRUE)</f>
        <v>1.489109703842751E-3</v>
      </c>
      <c r="Z87" s="208"/>
      <c r="AA87" s="208"/>
    </row>
    <row r="88" spans="5:27" ht="11.25" customHeight="1" x14ac:dyDescent="0.2">
      <c r="E88" s="328"/>
      <c r="F88" s="328"/>
      <c r="G88" s="208"/>
      <c r="K88" s="208"/>
      <c r="L88" s="208"/>
      <c r="R88" s="92">
        <f>_xll.qlCalendarAdvance(Calendar,R87,"1D","f")</f>
        <v>42382</v>
      </c>
      <c r="S88" s="92">
        <f>_xll.qlCalendarAdvance(Calendar,R88,$F$1,"mf",,Trigger)</f>
        <v>42473</v>
      </c>
      <c r="T88" s="118">
        <f>_xll.qlDayCounterYearFraction(DayCounter,R88,S88,,,Trigger)</f>
        <v>0.25277777777777777</v>
      </c>
      <c r="U88" s="22">
        <f>_xll.qlInterpolationInterpolate(B3Minterpolation,R88,TRUE)</f>
        <v>1.4906926133980631E-3</v>
      </c>
      <c r="Z88" s="208"/>
      <c r="AA88" s="208"/>
    </row>
    <row r="89" spans="5:27" ht="11.25" customHeight="1" x14ac:dyDescent="0.2">
      <c r="E89" s="328"/>
      <c r="F89" s="328"/>
      <c r="G89" s="208"/>
      <c r="K89" s="208"/>
      <c r="L89" s="208"/>
      <c r="R89" s="92">
        <f>_xll.qlCalendarAdvance(Calendar,R88,"1D","f")</f>
        <v>42383</v>
      </c>
      <c r="S89" s="92">
        <f>_xll.qlCalendarAdvance(Calendar,R89,$F$1,"mf",,Trigger)</f>
        <v>42474</v>
      </c>
      <c r="T89" s="118">
        <f>_xll.qlDayCounterYearFraction(DayCounter,R89,S89,,,Trigger)</f>
        <v>0.25277777777777777</v>
      </c>
      <c r="U89" s="22">
        <f>_xll.qlInterpolationInterpolate(B3Minterpolation,R89,TRUE)</f>
        <v>1.4922806615016975E-3</v>
      </c>
      <c r="Z89" s="208"/>
      <c r="AA89" s="208"/>
    </row>
    <row r="90" spans="5:27" ht="11.25" customHeight="1" x14ac:dyDescent="0.2">
      <c r="E90" s="328"/>
      <c r="F90" s="328"/>
      <c r="G90" s="208"/>
      <c r="K90" s="208"/>
      <c r="L90" s="208"/>
      <c r="R90" s="92">
        <f>_xll.qlCalendarAdvance(Calendar,R89,"1D","f")</f>
        <v>42384</v>
      </c>
      <c r="S90" s="92">
        <f>_xll.qlCalendarAdvance(Calendar,R90,$F$1,"mf",,Trigger)</f>
        <v>42475</v>
      </c>
      <c r="T90" s="118">
        <f>_xll.qlDayCounterYearFraction(DayCounter,R90,S90,,,Trigger)</f>
        <v>0.25277777777777777</v>
      </c>
      <c r="U90" s="22">
        <f>_xll.qlInterpolationInterpolate(B3Minterpolation,R90,TRUE)</f>
        <v>1.4938741775242363E-3</v>
      </c>
      <c r="Z90" s="208"/>
      <c r="AA90" s="208"/>
    </row>
    <row r="91" spans="5:27" ht="11.25" customHeight="1" x14ac:dyDescent="0.2">
      <c r="E91" s="328"/>
      <c r="F91" s="328"/>
      <c r="G91" s="208"/>
      <c r="K91" s="208"/>
      <c r="L91" s="208"/>
      <c r="R91" s="92">
        <f>_xll.qlCalendarAdvance(Calendar,R90,"1D","f")</f>
        <v>42387</v>
      </c>
      <c r="S91" s="92">
        <f>_xll.qlCalendarAdvance(Calendar,R91,$F$1,"mf",,Trigger)</f>
        <v>42478</v>
      </c>
      <c r="T91" s="118">
        <f>_xll.qlDayCounterYearFraction(DayCounter,R91,S91,,,Trigger)</f>
        <v>0.25277777777777777</v>
      </c>
      <c r="U91" s="22">
        <f>_xll.qlInterpolationInterpolate(B3Minterpolation,R91,TRUE)</f>
        <v>1.4986908268110977E-3</v>
      </c>
      <c r="Z91" s="208"/>
      <c r="AA91" s="208"/>
    </row>
    <row r="92" spans="5:27" ht="11.25" customHeight="1" x14ac:dyDescent="0.2">
      <c r="E92" s="328"/>
      <c r="F92" s="328"/>
      <c r="G92" s="208"/>
      <c r="K92" s="208"/>
      <c r="L92" s="208"/>
      <c r="R92" s="92">
        <f>_xll.qlCalendarAdvance(Calendar,R91,"1D","f")</f>
        <v>42388</v>
      </c>
      <c r="S92" s="92">
        <f>_xll.qlCalendarAdvance(Calendar,R92,$F$1,"mf",,Trigger)</f>
        <v>42479</v>
      </c>
      <c r="T92" s="118">
        <f>_xll.qlDayCounterYearFraction(DayCounter,R92,S92,,,Trigger)</f>
        <v>0.25277777777777777</v>
      </c>
      <c r="U92" s="22">
        <f>_xll.qlInterpolationInterpolate(B3Minterpolation,R92,TRUE)</f>
        <v>1.5003095082150729E-3</v>
      </c>
      <c r="Z92" s="208"/>
      <c r="AA92" s="208"/>
    </row>
    <row r="93" spans="5:27" ht="11.25" customHeight="1" x14ac:dyDescent="0.2">
      <c r="E93" s="328"/>
      <c r="F93" s="328"/>
      <c r="G93" s="208"/>
      <c r="K93" s="208"/>
      <c r="L93" s="208"/>
      <c r="R93" s="92">
        <f>_xll.qlCalendarAdvance(Calendar,R92,"1D","f")</f>
        <v>42389</v>
      </c>
      <c r="S93" s="92">
        <f>_xll.qlCalendarAdvance(Calendar,R93,$F$1,"mf",,Trigger)</f>
        <v>42480</v>
      </c>
      <c r="T93" s="118">
        <f>_xll.qlDayCounterYearFraction(DayCounter,R93,S93,,,Trigger)</f>
        <v>0.25277777777777777</v>
      </c>
      <c r="U93" s="22">
        <f>_xll.qlInterpolationInterpolate(B3Minterpolation,R93,TRUE)</f>
        <v>1.5019353043908619E-3</v>
      </c>
      <c r="Z93" s="208"/>
      <c r="AA93" s="208"/>
    </row>
    <row r="94" spans="5:27" ht="11.25" customHeight="1" x14ac:dyDescent="0.2">
      <c r="E94" s="328"/>
      <c r="F94" s="328"/>
      <c r="G94" s="208"/>
      <c r="K94" s="208"/>
      <c r="L94" s="208"/>
      <c r="R94" s="92">
        <f>_xll.qlCalendarAdvance(Calendar,R93,"1D","f")</f>
        <v>42390</v>
      </c>
      <c r="S94" s="92">
        <f>_xll.qlCalendarAdvance(Calendar,R94,$F$1,"mf",,Trigger)</f>
        <v>42481</v>
      </c>
      <c r="T94" s="118">
        <f>_xll.qlDayCounterYearFraction(DayCounter,R94,S94,,,Trigger)</f>
        <v>0.25277777777777777</v>
      </c>
      <c r="U94" s="22">
        <f>_xll.qlInterpolationInterpolate(B3Minterpolation,R94,TRUE)</f>
        <v>1.5035685447090468E-3</v>
      </c>
      <c r="Z94" s="208"/>
      <c r="AA94" s="208"/>
    </row>
    <row r="95" spans="5:27" ht="11.25" customHeight="1" x14ac:dyDescent="0.2">
      <c r="E95" s="328"/>
      <c r="F95" s="328"/>
      <c r="G95" s="208"/>
      <c r="K95" s="208"/>
      <c r="L95" s="208"/>
      <c r="R95" s="92">
        <f>_xll.qlCalendarAdvance(Calendar,R94,"1D","f")</f>
        <v>42391</v>
      </c>
      <c r="S95" s="92">
        <f>_xll.qlCalendarAdvance(Calendar,R95,$F$1,"mf",,Trigger)</f>
        <v>42482</v>
      </c>
      <c r="T95" s="118">
        <f>_xll.qlDayCounterYearFraction(DayCounter,R95,S95,,,Trigger)</f>
        <v>0.25277777777777777</v>
      </c>
      <c r="U95" s="22">
        <f>_xll.qlInterpolationInterpolate(B3Minterpolation,R95,TRUE)</f>
        <v>1.5052095585402095E-3</v>
      </c>
      <c r="Z95" s="208"/>
      <c r="AA95" s="208"/>
    </row>
    <row r="96" spans="5:27" ht="11.25" customHeight="1" x14ac:dyDescent="0.2">
      <c r="E96" s="328"/>
      <c r="F96" s="328"/>
      <c r="G96" s="208"/>
      <c r="K96" s="208"/>
      <c r="L96" s="208"/>
      <c r="R96" s="92">
        <f>_xll.qlCalendarAdvance(Calendar,R95,"1D","f")</f>
        <v>42394</v>
      </c>
      <c r="S96" s="92">
        <f>_xll.qlCalendarAdvance(Calendar,R96,$F$1,"mf",,Trigger)</f>
        <v>42485</v>
      </c>
      <c r="T96" s="118">
        <f>_xll.qlDayCounterYearFraction(DayCounter,R96,S96,,,Trigger)</f>
        <v>0.25277777777777777</v>
      </c>
      <c r="U96" s="22">
        <f>_xll.qlInterpolationInterpolate(B3Minterpolation,R96,TRUE)</f>
        <v>1.5101825348173832E-3</v>
      </c>
      <c r="Z96" s="208"/>
      <c r="AA96" s="208"/>
    </row>
    <row r="97" spans="5:27" ht="11.25" customHeight="1" x14ac:dyDescent="0.2">
      <c r="E97" s="328"/>
      <c r="F97" s="328"/>
      <c r="G97" s="208"/>
      <c r="K97" s="208"/>
      <c r="L97" s="208"/>
      <c r="R97" s="92">
        <f>_xll.qlCalendarAdvance(Calendar,R96,"1D","f")</f>
        <v>42395</v>
      </c>
      <c r="S97" s="92">
        <f>_xll.qlCalendarAdvance(Calendar,R97,$F$1,"mf",,Trigger)</f>
        <v>42486</v>
      </c>
      <c r="T97" s="118">
        <f>_xll.qlDayCounterYearFraction(DayCounter,R97,S97,,,Trigger)</f>
        <v>0.25277777777777777</v>
      </c>
      <c r="U97" s="22">
        <f>_xll.qlInterpolationInterpolate(B3Minterpolation,R97,TRUE)</f>
        <v>1.5118579364062762E-3</v>
      </c>
      <c r="Z97" s="208"/>
      <c r="AA97" s="208"/>
    </row>
    <row r="98" spans="5:27" ht="11.25" customHeight="1" x14ac:dyDescent="0.2">
      <c r="E98" s="328"/>
      <c r="F98" s="328"/>
      <c r="G98" s="208"/>
      <c r="K98" s="208"/>
      <c r="L98" s="208"/>
      <c r="R98" s="92">
        <f>_xll.qlCalendarAdvance(Calendar,R97,"1D","f")</f>
        <v>42396</v>
      </c>
      <c r="S98" s="92">
        <f>_xll.qlCalendarAdvance(Calendar,R98,$F$1,"mf",,Trigger)</f>
        <v>42487</v>
      </c>
      <c r="T98" s="118">
        <f>_xll.qlDayCounterYearFraction(DayCounter,R98,S98,,,Trigger)</f>
        <v>0.25277777777777777</v>
      </c>
      <c r="U98" s="22">
        <f>_xll.qlInterpolationInterpolate(B3Minterpolation,R98,TRUE)</f>
        <v>1.5135427583610563E-3</v>
      </c>
      <c r="Z98" s="208"/>
      <c r="AA98" s="208"/>
    </row>
    <row r="99" spans="5:27" ht="11.25" customHeight="1" x14ac:dyDescent="0.2">
      <c r="E99" s="328"/>
      <c r="F99" s="328"/>
      <c r="G99" s="208"/>
      <c r="K99" s="208"/>
      <c r="L99" s="208"/>
      <c r="R99" s="92">
        <f>_xll.qlCalendarAdvance(Calendar,R98,"1D","f")</f>
        <v>42397</v>
      </c>
      <c r="S99" s="92">
        <f>_xll.qlCalendarAdvance(Calendar,R99,$F$1,"mf",,Trigger)</f>
        <v>42488</v>
      </c>
      <c r="T99" s="118">
        <f>_xll.qlDayCounterYearFraction(DayCounter,R99,S99,,,Trigger)</f>
        <v>0.25277777777777777</v>
      </c>
      <c r="U99" s="22">
        <f>_xll.qlInterpolationInterpolate(B3Minterpolation,R99,TRUE)</f>
        <v>1.5152373300523058E-3</v>
      </c>
      <c r="Z99" s="208"/>
      <c r="AA99" s="208"/>
    </row>
    <row r="100" spans="5:27" ht="11.25" customHeight="1" x14ac:dyDescent="0.2">
      <c r="E100" s="328"/>
      <c r="F100" s="328"/>
      <c r="G100" s="208"/>
      <c r="K100" s="208"/>
      <c r="L100" s="208"/>
      <c r="R100" s="92">
        <f>_xll.qlCalendarAdvance(Calendar,R99,"1D","f")</f>
        <v>42398</v>
      </c>
      <c r="S100" s="92">
        <f>_xll.qlCalendarAdvance(Calendar,R100,$F$1,"mf",,Trigger)</f>
        <v>42489</v>
      </c>
      <c r="T100" s="118">
        <f>_xll.qlDayCounterYearFraction(DayCounter,R100,S100,,,Trigger)</f>
        <v>0.25277777777777777</v>
      </c>
      <c r="U100" s="22">
        <f>_xll.qlInterpolationInterpolate(B3Minterpolation,R100,TRUE)</f>
        <v>1.5169419808506066E-3</v>
      </c>
      <c r="Z100" s="208"/>
      <c r="AA100" s="208"/>
    </row>
    <row r="101" spans="5:27" ht="11.25" customHeight="1" x14ac:dyDescent="0.2">
      <c r="E101" s="328"/>
      <c r="F101" s="328"/>
      <c r="G101" s="208"/>
      <c r="K101" s="208"/>
      <c r="L101" s="208"/>
      <c r="R101" s="92">
        <f>_xll.qlCalendarAdvance(Calendar,R100,"1D","f")</f>
        <v>42401</v>
      </c>
      <c r="S101" s="92">
        <f>_xll.qlCalendarAdvance(Calendar,R101,$F$1,"mf",,Trigger)</f>
        <v>42493</v>
      </c>
      <c r="T101" s="118">
        <f>_xll.qlDayCounterYearFraction(DayCounter,R101,S101,,,Trigger)</f>
        <v>0.25555555555555554</v>
      </c>
      <c r="U101" s="22">
        <f>_xll.qlInterpolationInterpolate(B3Minterpolation,R101,TRUE)</f>
        <v>1.5221197015936351E-3</v>
      </c>
      <c r="Z101" s="208"/>
      <c r="AA101" s="208"/>
    </row>
    <row r="102" spans="5:27" ht="11.25" customHeight="1" x14ac:dyDescent="0.2">
      <c r="E102" s="328"/>
      <c r="F102" s="328"/>
      <c r="G102" s="208"/>
      <c r="K102" s="208"/>
      <c r="L102" s="208"/>
      <c r="R102" s="92">
        <f>_xll.qlCalendarAdvance(Calendar,R101,"1D","f")</f>
        <v>42402</v>
      </c>
      <c r="S102" s="92">
        <f>_xll.qlCalendarAdvance(Calendar,R102,$F$1,"mf",,Trigger)</f>
        <v>42493</v>
      </c>
      <c r="T102" s="118">
        <f>_xll.qlDayCounterYearFraction(DayCounter,R102,S102,,,Trigger)</f>
        <v>0.25277777777777777</v>
      </c>
      <c r="U102" s="22">
        <f>_xll.qlInterpolationInterpolate(B3Minterpolation,R102,TRUE)</f>
        <v>1.5238679625259597E-3</v>
      </c>
      <c r="Z102" s="208"/>
      <c r="AA102" s="208"/>
    </row>
    <row r="103" spans="5:27" ht="11.25" customHeight="1" x14ac:dyDescent="0.2">
      <c r="E103" s="328"/>
      <c r="F103" s="328"/>
      <c r="G103" s="208"/>
      <c r="K103" s="208"/>
      <c r="L103" s="208"/>
      <c r="R103" s="92">
        <f>_xll.qlCalendarAdvance(Calendar,R102,"1D","f")</f>
        <v>42403</v>
      </c>
      <c r="S103" s="92">
        <f>_xll.qlCalendarAdvance(Calendar,R103,$F$1,"mf",,Trigger)</f>
        <v>42493</v>
      </c>
      <c r="T103" s="118">
        <f>_xll.qlDayCounterYearFraction(DayCounter,R103,S103,,,Trigger)</f>
        <v>0.25</v>
      </c>
      <c r="U103" s="22">
        <f>_xll.qlInterpolationInterpolate(B3Minterpolation,R103,TRUE)</f>
        <v>1.5256279494182453E-3</v>
      </c>
      <c r="Z103" s="208"/>
      <c r="AA103" s="208"/>
    </row>
    <row r="104" spans="5:27" ht="11.25" customHeight="1" x14ac:dyDescent="0.2">
      <c r="E104" s="328"/>
      <c r="F104" s="328"/>
      <c r="G104" s="208"/>
      <c r="K104" s="208"/>
      <c r="L104" s="208"/>
      <c r="R104" s="92">
        <f>_xll.qlCalendarAdvance(Calendar,R103,"1D","f")</f>
        <v>42404</v>
      </c>
      <c r="S104" s="92">
        <f>_xll.qlCalendarAdvance(Calendar,R104,$F$1,"mf",,Trigger)</f>
        <v>42494</v>
      </c>
      <c r="T104" s="118">
        <f>_xll.qlDayCounterYearFraction(DayCounter,R104,S104,,,Trigger)</f>
        <v>0.25</v>
      </c>
      <c r="U104" s="22">
        <f>_xll.qlInterpolationInterpolate(B3Minterpolation,R104,TRUE)</f>
        <v>1.5273999916410735E-3</v>
      </c>
      <c r="Z104" s="208"/>
      <c r="AA104" s="208"/>
    </row>
    <row r="105" spans="5:27" ht="11.25" customHeight="1" x14ac:dyDescent="0.2">
      <c r="E105" s="328"/>
      <c r="F105" s="328"/>
      <c r="G105" s="208"/>
      <c r="K105" s="208"/>
      <c r="L105" s="208"/>
      <c r="R105" s="92">
        <f>_xll.qlCalendarAdvance(Calendar,R104,"1D","f")</f>
        <v>42405</v>
      </c>
      <c r="S105" s="92">
        <f>_xll.qlCalendarAdvance(Calendar,R105,$F$1,"mf",,Trigger)</f>
        <v>42495</v>
      </c>
      <c r="T105" s="118">
        <f>_xll.qlDayCounterYearFraction(DayCounter,R105,S105,,,Trigger)</f>
        <v>0.25</v>
      </c>
      <c r="U105" s="22">
        <f>_xll.qlInterpolationInterpolate(B3Minterpolation,R105,TRUE)</f>
        <v>1.5291844185650264E-3</v>
      </c>
      <c r="Z105" s="208"/>
      <c r="AA105" s="208"/>
    </row>
    <row r="106" spans="5:27" ht="11.25" customHeight="1" x14ac:dyDescent="0.2">
      <c r="E106" s="328"/>
      <c r="F106" s="328"/>
      <c r="G106" s="208"/>
      <c r="K106" s="208"/>
      <c r="L106" s="208"/>
      <c r="R106" s="92">
        <f>_xll.qlCalendarAdvance(Calendar,R105,"1D","f")</f>
        <v>42408</v>
      </c>
      <c r="S106" s="92">
        <f>_xll.qlCalendarAdvance(Calendar,R106,$F$1,"mf",,Trigger)</f>
        <v>42499</v>
      </c>
      <c r="T106" s="118">
        <f>_xll.qlDayCounterYearFraction(DayCounter,R106,S106,,,Trigger)</f>
        <v>0.25277777777777777</v>
      </c>
      <c r="U106" s="22">
        <f>_xll.qlInterpolationInterpolate(B3Minterpolation,R106,TRUE)</f>
        <v>1.5346153012494523E-3</v>
      </c>
      <c r="Z106" s="208"/>
      <c r="AA106" s="208"/>
    </row>
    <row r="107" spans="5:27" ht="11.25" customHeight="1" x14ac:dyDescent="0.2">
      <c r="E107" s="328"/>
      <c r="F107" s="328"/>
      <c r="G107" s="208"/>
      <c r="K107" s="208"/>
      <c r="L107" s="208"/>
      <c r="R107" s="92">
        <f>_xll.qlCalendarAdvance(Calendar,R106,"1D","f")</f>
        <v>42409</v>
      </c>
      <c r="S107" s="92">
        <f>_xll.qlCalendarAdvance(Calendar,R107,$F$1,"mf",,Trigger)</f>
        <v>42499</v>
      </c>
      <c r="T107" s="118">
        <f>_xll.qlDayCounterYearFraction(DayCounter,R107,S107,,,Trigger)</f>
        <v>0.25</v>
      </c>
      <c r="U107" s="22">
        <f>_xll.qlInterpolationInterpolate(B3Minterpolation,R107,TRUE)</f>
        <v>1.536452560683723E-3</v>
      </c>
      <c r="Z107" s="208"/>
      <c r="AA107" s="208"/>
    </row>
    <row r="108" spans="5:27" ht="11.25" customHeight="1" x14ac:dyDescent="0.2">
      <c r="E108" s="328"/>
      <c r="F108" s="328"/>
      <c r="G108" s="208"/>
      <c r="K108" s="208"/>
      <c r="L108" s="208"/>
      <c r="R108" s="92">
        <f>_xll.qlCalendarAdvance(Calendar,R107,"1D","f")</f>
        <v>42410</v>
      </c>
      <c r="S108" s="92">
        <f>_xll.qlCalendarAdvance(Calendar,R108,$F$1,"mf",,Trigger)</f>
        <v>42500</v>
      </c>
      <c r="T108" s="118">
        <f>_xll.qlDayCounterYearFraction(DayCounter,R108,S108,,,Trigger)</f>
        <v>0.25</v>
      </c>
      <c r="U108" s="22">
        <f>_xll.qlInterpolationInterpolate(B3Minterpolation,R108,TRUE)</f>
        <v>1.538303851672028E-3</v>
      </c>
      <c r="Z108" s="208"/>
      <c r="AA108" s="208"/>
    </row>
    <row r="109" spans="5:27" ht="11.25" customHeight="1" x14ac:dyDescent="0.2">
      <c r="E109" s="328"/>
      <c r="F109" s="328"/>
      <c r="G109" s="208"/>
      <c r="K109" s="208"/>
      <c r="L109" s="208"/>
      <c r="R109" s="92">
        <f>_xll.qlCalendarAdvance(Calendar,R108,"1D","f")</f>
        <v>42411</v>
      </c>
      <c r="S109" s="92">
        <f>_xll.qlCalendarAdvance(Calendar,R109,$F$1,"mf",,Trigger)</f>
        <v>42501</v>
      </c>
      <c r="T109" s="118">
        <f>_xll.qlDayCounterYearFraction(DayCounter,R109,S109,,,Trigger)</f>
        <v>0.25</v>
      </c>
      <c r="U109" s="22">
        <f>_xll.qlInterpolationInterpolate(B3Minterpolation,R109,TRUE)</f>
        <v>1.5401695035849492E-3</v>
      </c>
      <c r="Z109" s="208"/>
      <c r="AA109" s="208"/>
    </row>
    <row r="110" spans="5:27" ht="11.25" customHeight="1" x14ac:dyDescent="0.2">
      <c r="E110" s="328"/>
      <c r="F110" s="328"/>
      <c r="G110" s="208"/>
      <c r="K110" s="208"/>
      <c r="L110" s="208"/>
      <c r="R110" s="92">
        <f>_xll.qlCalendarAdvance(Calendar,R109,"1D","f")</f>
        <v>42412</v>
      </c>
      <c r="S110" s="92">
        <f>_xll.qlCalendarAdvance(Calendar,R110,$F$1,"mf",,Trigger)</f>
        <v>42502</v>
      </c>
      <c r="T110" s="118">
        <f>_xll.qlDayCounterYearFraction(DayCounter,R110,S110,,,Trigger)</f>
        <v>0.25</v>
      </c>
      <c r="U110" s="22">
        <f>_xll.qlInterpolationInterpolate(B3Minterpolation,R110,TRUE)</f>
        <v>1.5420498457930684E-3</v>
      </c>
      <c r="Z110" s="208"/>
      <c r="AA110" s="208"/>
    </row>
    <row r="111" spans="5:27" ht="11.25" customHeight="1" x14ac:dyDescent="0.2">
      <c r="E111" s="328"/>
      <c r="F111" s="328"/>
      <c r="G111" s="208"/>
      <c r="K111" s="208"/>
      <c r="L111" s="208"/>
      <c r="R111" s="92">
        <f>_xll.qlCalendarAdvance(Calendar,R110,"1D","f")</f>
        <v>42415</v>
      </c>
      <c r="S111" s="92">
        <f>_xll.qlCalendarAdvance(Calendar,R111,$F$1,"mf",,Trigger)</f>
        <v>42506</v>
      </c>
      <c r="T111" s="118">
        <f>_xll.qlDayCounterYearFraction(DayCounter,R111,S111,,,Trigger)</f>
        <v>0.25277777777777777</v>
      </c>
      <c r="U111" s="22">
        <f>_xll.qlInterpolationInterpolate(B3Minterpolation,R111,TRUE)</f>
        <v>1.5477823078944341E-3</v>
      </c>
      <c r="Z111" s="208"/>
      <c r="AA111" s="208"/>
    </row>
    <row r="112" spans="5:27" ht="11.25" customHeight="1" x14ac:dyDescent="0.2">
      <c r="E112" s="328"/>
      <c r="F112" s="328"/>
      <c r="G112" s="208"/>
      <c r="K112" s="208"/>
      <c r="L112" s="208"/>
      <c r="R112" s="92">
        <f>_xll.qlCalendarAdvance(Calendar,R111,"1D","f")</f>
        <v>42416</v>
      </c>
      <c r="S112" s="92">
        <f>_xll.qlCalendarAdvance(Calendar,R112,$F$1,"mf",,Trigger)</f>
        <v>42506</v>
      </c>
      <c r="T112" s="118">
        <f>_xll.qlDayCounterYearFraction(DayCounter,R112,S112,,,Trigger)</f>
        <v>0.25</v>
      </c>
      <c r="U112" s="22">
        <f>_xll.qlInterpolationInterpolate(B3Minterpolation,R112,TRUE)</f>
        <v>1.5497247049891651E-3</v>
      </c>
      <c r="Z112" s="208"/>
      <c r="AA112" s="208"/>
    </row>
    <row r="113" spans="5:27" ht="11.25" customHeight="1" x14ac:dyDescent="0.2">
      <c r="E113" s="328"/>
      <c r="F113" s="328"/>
      <c r="G113" s="208"/>
      <c r="K113" s="208"/>
      <c r="L113" s="208"/>
      <c r="R113" s="92">
        <f>_xll.qlCalendarAdvance(Calendar,R112,"1D","f")</f>
        <v>42417</v>
      </c>
      <c r="S113" s="92">
        <f>_xll.qlCalendarAdvance(Calendar,R113,$F$1,"mf",,Trigger)</f>
        <v>42507</v>
      </c>
      <c r="T113" s="118">
        <f>_xll.qlDayCounterYearFraction(DayCounter,R113,S113,,,Trigger)</f>
        <v>0.25</v>
      </c>
      <c r="U113" s="22">
        <f>_xll.qlInterpolationInterpolate(B3Minterpolation,R113,TRUE)</f>
        <v>1.5516834392320037E-3</v>
      </c>
      <c r="Z113" s="208"/>
      <c r="AA113" s="208"/>
    </row>
    <row r="114" spans="5:27" ht="11.25" customHeight="1" x14ac:dyDescent="0.2">
      <c r="E114" s="328"/>
      <c r="F114" s="328"/>
      <c r="G114" s="208"/>
      <c r="K114" s="208"/>
      <c r="L114" s="208"/>
      <c r="R114" s="92">
        <f>_xll.qlCalendarAdvance(Calendar,R113,"1D","f")</f>
        <v>42418</v>
      </c>
      <c r="S114" s="92">
        <f>_xll.qlCalendarAdvance(Calendar,R114,$F$1,"mf",,Trigger)</f>
        <v>42508</v>
      </c>
      <c r="T114" s="118">
        <f>_xll.qlDayCounterYearFraction(DayCounter,R114,S114,,,Trigger)</f>
        <v>0.25</v>
      </c>
      <c r="U114" s="22">
        <f>_xll.qlInterpolationInterpolate(B3Minterpolation,R114,TRUE)</f>
        <v>1.5536588399935318E-3</v>
      </c>
      <c r="Z114" s="208"/>
      <c r="AA114" s="208"/>
    </row>
    <row r="115" spans="5:27" ht="11.25" customHeight="1" x14ac:dyDescent="0.2">
      <c r="E115" s="328"/>
      <c r="F115" s="328"/>
      <c r="G115" s="208"/>
      <c r="K115" s="208"/>
      <c r="L115" s="208"/>
      <c r="R115" s="92">
        <f>_xll.qlCalendarAdvance(Calendar,R114,"1D","f")</f>
        <v>42419</v>
      </c>
      <c r="S115" s="92">
        <f>_xll.qlCalendarAdvance(Calendar,R115,$F$1,"mf",,Trigger)</f>
        <v>42509</v>
      </c>
      <c r="T115" s="118">
        <f>_xll.qlDayCounterYearFraction(DayCounter,R115,S115,,,Trigger)</f>
        <v>0.25</v>
      </c>
      <c r="U115" s="22">
        <f>_xll.qlInterpolationInterpolate(B3Minterpolation,R115,TRUE)</f>
        <v>1.5556512366443316E-3</v>
      </c>
      <c r="Z115" s="208"/>
      <c r="AA115" s="208"/>
    </row>
    <row r="116" spans="5:27" ht="11.25" customHeight="1" x14ac:dyDescent="0.2">
      <c r="E116" s="328"/>
      <c r="F116" s="328"/>
      <c r="G116" s="208"/>
      <c r="K116" s="208"/>
      <c r="L116" s="208"/>
      <c r="R116" s="92">
        <f>_xll.qlCalendarAdvance(Calendar,R115,"1D","f")</f>
        <v>42422</v>
      </c>
      <c r="S116" s="92">
        <f>_xll.qlCalendarAdvance(Calendar,R116,$F$1,"mf",,Trigger)</f>
        <v>42513</v>
      </c>
      <c r="T116" s="118">
        <f>_xll.qlDayCounterYearFraction(DayCounter,R116,S116,,,Trigger)</f>
        <v>0.25277777777777777</v>
      </c>
      <c r="U116" s="22">
        <f>_xll.qlInterpolationInterpolate(B3Minterpolation,R116,TRUE)</f>
        <v>1.5617336956381797E-3</v>
      </c>
      <c r="Z116" s="208"/>
      <c r="AA116" s="208"/>
    </row>
    <row r="117" spans="5:27" ht="11.25" customHeight="1" x14ac:dyDescent="0.2">
      <c r="E117" s="328"/>
      <c r="F117" s="328"/>
      <c r="G117" s="208"/>
      <c r="K117" s="208"/>
      <c r="L117" s="208"/>
      <c r="R117" s="92">
        <f>_xll.qlCalendarAdvance(Calendar,R116,"1D","f")</f>
        <v>42423</v>
      </c>
      <c r="S117" s="92">
        <f>_xll.qlCalendarAdvance(Calendar,R117,$F$1,"mf",,Trigger)</f>
        <v>42513</v>
      </c>
      <c r="T117" s="118">
        <f>_xll.qlDayCounterYearFraction(DayCounter,R117,S117,,,Trigger)</f>
        <v>0.25</v>
      </c>
      <c r="U117" s="22">
        <f>_xll.qlInterpolationInterpolate(B3Minterpolation,R117,TRUE)</f>
        <v>1.563797369551885E-3</v>
      </c>
      <c r="Z117" s="208"/>
      <c r="AA117" s="208"/>
    </row>
    <row r="118" spans="5:27" ht="11.25" customHeight="1" x14ac:dyDescent="0.2">
      <c r="E118" s="328"/>
      <c r="F118" s="328"/>
      <c r="G118" s="208"/>
      <c r="K118" s="208"/>
      <c r="L118" s="208"/>
      <c r="R118" s="92">
        <f>_xll.qlCalendarAdvance(Calendar,R117,"1D","f")</f>
        <v>42424</v>
      </c>
      <c r="S118" s="92">
        <f>_xll.qlCalendarAdvance(Calendar,R118,$F$1,"mf",,Trigger)</f>
        <v>42514</v>
      </c>
      <c r="T118" s="118">
        <f>_xll.qlDayCounterYearFraction(DayCounter,R118,S118,,,Trigger)</f>
        <v>0.25</v>
      </c>
      <c r="U118" s="22">
        <f>_xll.qlInterpolationInterpolate(B3Minterpolation,R118,TRUE)</f>
        <v>1.5658796862077714E-3</v>
      </c>
      <c r="Z118" s="208"/>
      <c r="AA118" s="208"/>
    </row>
    <row r="119" spans="5:27" ht="11.25" customHeight="1" x14ac:dyDescent="0.2">
      <c r="E119" s="328"/>
      <c r="F119" s="328"/>
      <c r="G119" s="208"/>
      <c r="K119" s="208"/>
      <c r="L119" s="208"/>
      <c r="R119" s="92">
        <f>_xll.qlCalendarAdvance(Calendar,R118,"1D","f")</f>
        <v>42425</v>
      </c>
      <c r="S119" s="92">
        <f>_xll.qlCalendarAdvance(Calendar,R119,$F$1,"mf",,Trigger)</f>
        <v>42515</v>
      </c>
      <c r="T119" s="118">
        <f>_xll.qlDayCounterYearFraction(DayCounter,R119,S119,,,Trigger)</f>
        <v>0.25</v>
      </c>
      <c r="U119" s="22">
        <f>_xll.qlInterpolationInterpolate(B3Minterpolation,R119,TRUE)</f>
        <v>1.5679809749764208E-3</v>
      </c>
      <c r="Z119" s="208"/>
      <c r="AA119" s="208"/>
    </row>
    <row r="120" spans="5:27" ht="11.25" customHeight="1" x14ac:dyDescent="0.2">
      <c r="E120" s="328"/>
      <c r="F120" s="328"/>
      <c r="G120" s="208"/>
      <c r="K120" s="208"/>
      <c r="L120" s="208"/>
      <c r="R120" s="92">
        <f>_xll.qlCalendarAdvance(Calendar,R119,"1D","f")</f>
        <v>42426</v>
      </c>
      <c r="S120" s="92">
        <f>_xll.qlCalendarAdvance(Calendar,R120,$F$1,"mf",,Trigger)</f>
        <v>42516</v>
      </c>
      <c r="T120" s="118">
        <f>_xll.qlDayCounterYearFraction(DayCounter,R120,S120,,,Trigger)</f>
        <v>0.25</v>
      </c>
      <c r="U120" s="22">
        <f>_xll.qlInterpolationInterpolate(B3Minterpolation,R120,TRUE)</f>
        <v>1.5701015652284155E-3</v>
      </c>
      <c r="Z120" s="208"/>
      <c r="AA120" s="208"/>
    </row>
    <row r="121" spans="5:27" ht="11.25" customHeight="1" x14ac:dyDescent="0.2">
      <c r="E121" s="328"/>
      <c r="F121" s="328"/>
      <c r="G121" s="208"/>
      <c r="K121" s="208"/>
      <c r="L121" s="208"/>
      <c r="R121" s="92">
        <f>_xll.qlCalendarAdvance(Calendar,R120,"1D","f")</f>
        <v>42429</v>
      </c>
      <c r="S121" s="92">
        <f>_xll.qlCalendarAdvance(Calendar,R121,$F$1,"mf",,Trigger)</f>
        <v>42521</v>
      </c>
      <c r="T121" s="118">
        <f>_xll.qlDayCounterYearFraction(DayCounter,R121,S121,,,Trigger)</f>
        <v>0.25555555555555554</v>
      </c>
      <c r="U121" s="22">
        <f>_xll.qlInterpolationInterpolate(B3Minterpolation,R121,TRUE)</f>
        <v>1.5765824385902882E-3</v>
      </c>
      <c r="Z121" s="208"/>
      <c r="AA121" s="208"/>
    </row>
    <row r="122" spans="5:27" ht="11.25" customHeight="1" x14ac:dyDescent="0.2">
      <c r="E122" s="328"/>
      <c r="F122" s="328"/>
      <c r="G122" s="208"/>
      <c r="K122" s="208"/>
      <c r="L122" s="208"/>
      <c r="R122" s="92">
        <f>_xll.qlCalendarAdvance(Calendar,R121,"1D","f")</f>
        <v>42430</v>
      </c>
      <c r="S122" s="92">
        <f>_xll.qlCalendarAdvance(Calendar,R122,$F$1,"mf",,Trigger)</f>
        <v>42522</v>
      </c>
      <c r="T122" s="118">
        <f>_xll.qlDayCounterYearFraction(DayCounter,R122,S122,,,Trigger)</f>
        <v>0.25555555555555554</v>
      </c>
      <c r="U122" s="22">
        <f>_xll.qlInterpolationInterpolate(B3Minterpolation,R122,TRUE)</f>
        <v>1.5787835284814819E-3</v>
      </c>
      <c r="Z122" s="208"/>
      <c r="AA122" s="208"/>
    </row>
    <row r="123" spans="5:27" ht="11.25" customHeight="1" x14ac:dyDescent="0.2">
      <c r="E123" s="328"/>
      <c r="F123" s="328"/>
      <c r="G123" s="208"/>
      <c r="K123" s="208"/>
      <c r="L123" s="208"/>
      <c r="R123" s="92">
        <f>_xll.qlCalendarAdvance(Calendar,R122,"1D","f")</f>
        <v>42431</v>
      </c>
      <c r="S123" s="92">
        <f>_xll.qlCalendarAdvance(Calendar,R123,$F$1,"mf",,Trigger)</f>
        <v>42523</v>
      </c>
      <c r="T123" s="118">
        <f>_xll.qlDayCounterYearFraction(DayCounter,R123,S123,,,Trigger)</f>
        <v>0.25555555555555554</v>
      </c>
      <c r="U123" s="22">
        <f>_xll.qlInterpolationInterpolate(B3Minterpolation,R123,TRUE)</f>
        <v>1.5810055667089303E-3</v>
      </c>
      <c r="Z123" s="208"/>
      <c r="AA123" s="208"/>
    </row>
    <row r="124" spans="5:27" ht="11.25" customHeight="1" x14ac:dyDescent="0.2">
      <c r="E124" s="328"/>
      <c r="F124" s="328"/>
      <c r="G124" s="208"/>
      <c r="K124" s="208"/>
      <c r="L124" s="208"/>
      <c r="R124" s="92">
        <f>_xll.qlCalendarAdvance(Calendar,R123,"1D","f")</f>
        <v>42432</v>
      </c>
      <c r="S124" s="92">
        <f>_xll.qlCalendarAdvance(Calendar,R124,$F$1,"mf",,Trigger)</f>
        <v>42524</v>
      </c>
      <c r="T124" s="118">
        <f>_xll.qlDayCounterYearFraction(DayCounter,R124,S124,,,Trigger)</f>
        <v>0.25555555555555554</v>
      </c>
      <c r="U124" s="22">
        <f>_xll.qlInterpolationInterpolate(B3Minterpolation,R124,TRUE)</f>
        <v>1.5832488826432152E-3</v>
      </c>
      <c r="Z124" s="208"/>
      <c r="AA124" s="208"/>
    </row>
    <row r="125" spans="5:27" ht="11.25" customHeight="1" x14ac:dyDescent="0.2">
      <c r="E125" s="328"/>
      <c r="F125" s="328"/>
      <c r="G125" s="208"/>
      <c r="K125" s="208"/>
      <c r="L125" s="208"/>
      <c r="R125" s="92">
        <f>_xll.qlCalendarAdvance(Calendar,R124,"1D","f")</f>
        <v>42433</v>
      </c>
      <c r="S125" s="92">
        <f>_xll.qlCalendarAdvance(Calendar,R125,$F$1,"mf",,Trigger)</f>
        <v>42527</v>
      </c>
      <c r="T125" s="118">
        <f>_xll.qlDayCounterYearFraction(DayCounter,R125,S125,,,Trigger)</f>
        <v>0.26111111111111113</v>
      </c>
      <c r="U125" s="22">
        <f>_xll.qlInterpolationInterpolate(B3Minterpolation,R125,TRUE)</f>
        <v>1.5855138056549186E-3</v>
      </c>
      <c r="Z125" s="208"/>
      <c r="AA125" s="208"/>
    </row>
    <row r="126" spans="5:27" ht="11.25" customHeight="1" x14ac:dyDescent="0.2">
      <c r="E126" s="328"/>
      <c r="F126" s="328"/>
      <c r="G126" s="208"/>
      <c r="K126" s="208"/>
      <c r="L126" s="208"/>
      <c r="R126" s="92">
        <f>_xll.qlCalendarAdvance(Calendar,R125,"1D","f")</f>
        <v>42436</v>
      </c>
      <c r="S126" s="92">
        <f>_xll.qlCalendarAdvance(Calendar,R126,$F$1,"mf",,Trigger)</f>
        <v>42528</v>
      </c>
      <c r="T126" s="118">
        <f>_xll.qlDayCounterYearFraction(DayCounter,R126,S126,,,Trigger)</f>
        <v>0.25555555555555554</v>
      </c>
      <c r="U126" s="22">
        <f>_xll.qlInterpolationInterpolate(B3Minterpolation,R126,TRUE)</f>
        <v>1.5924415108603588E-3</v>
      </c>
      <c r="Z126" s="208"/>
      <c r="AA126" s="208"/>
    </row>
    <row r="127" spans="5:27" ht="11.25" customHeight="1" x14ac:dyDescent="0.2">
      <c r="E127" s="328"/>
      <c r="F127" s="328"/>
      <c r="G127" s="208"/>
      <c r="K127" s="208"/>
      <c r="L127" s="208"/>
      <c r="R127" s="92">
        <f>_xll.qlCalendarAdvance(Calendar,R126,"1D","f")</f>
        <v>42437</v>
      </c>
      <c r="S127" s="92">
        <f>_xll.qlCalendarAdvance(Calendar,R127,$F$1,"mf",,Trigger)</f>
        <v>42529</v>
      </c>
      <c r="T127" s="118">
        <f>_xll.qlDayCounterYearFraction(DayCounter,R127,S127,,,Trigger)</f>
        <v>0.25555555555555554</v>
      </c>
      <c r="U127" s="22">
        <f>_xll.qlInterpolationInterpolate(B3Minterpolation,R127,TRUE)</f>
        <v>1.5947961558875554E-3</v>
      </c>
      <c r="Z127" s="208"/>
      <c r="AA127" s="208"/>
    </row>
    <row r="128" spans="5:27" ht="11.25" customHeight="1" x14ac:dyDescent="0.2">
      <c r="E128" s="328"/>
      <c r="F128" s="328"/>
      <c r="G128" s="208"/>
      <c r="K128" s="208"/>
      <c r="L128" s="208"/>
      <c r="R128" s="92">
        <f>_xll.qlCalendarAdvance(Calendar,R127,"1D","f")</f>
        <v>42438</v>
      </c>
      <c r="S128" s="92">
        <f>_xll.qlCalendarAdvance(Calendar,R128,$F$1,"mf",,Trigger)</f>
        <v>42530</v>
      </c>
      <c r="T128" s="118">
        <f>_xll.qlDayCounterYearFraction(DayCounter,R128,S128,,,Trigger)</f>
        <v>0.25555555555555554</v>
      </c>
      <c r="U128" s="22">
        <f>_xll.qlInterpolationInterpolate(B3Minterpolation,R128,TRUE)</f>
        <v>1.5971740548450799E-3</v>
      </c>
      <c r="Z128" s="208"/>
      <c r="AA128" s="208"/>
    </row>
    <row r="129" spans="5:27" ht="11.25" customHeight="1" x14ac:dyDescent="0.2">
      <c r="E129" s="328"/>
      <c r="F129" s="328"/>
      <c r="G129" s="208"/>
      <c r="K129" s="208"/>
      <c r="L129" s="208"/>
      <c r="R129" s="92">
        <f>_xll.qlCalendarAdvance(Calendar,R128,"1D","f")</f>
        <v>42439</v>
      </c>
      <c r="S129" s="92">
        <f>_xll.qlCalendarAdvance(Calendar,R129,$F$1,"mf",,Trigger)</f>
        <v>42531</v>
      </c>
      <c r="T129" s="118">
        <f>_xll.qlDayCounterYearFraction(DayCounter,R129,S129,,,Trigger)</f>
        <v>0.25555555555555554</v>
      </c>
      <c r="U129" s="22">
        <f>_xll.qlInterpolationInterpolate(B3Minterpolation,R129,TRUE)</f>
        <v>1.5995755371035144E-3</v>
      </c>
      <c r="Z129" s="208"/>
      <c r="AA129" s="208"/>
    </row>
    <row r="130" spans="5:27" ht="11.25" customHeight="1" x14ac:dyDescent="0.2">
      <c r="E130" s="328"/>
      <c r="F130" s="328"/>
      <c r="G130" s="208"/>
      <c r="K130" s="208"/>
      <c r="L130" s="208"/>
      <c r="R130" s="92">
        <f>_xll.qlCalendarAdvance(Calendar,R129,"1D","f")</f>
        <v>42440</v>
      </c>
      <c r="S130" s="92">
        <f>_xll.qlCalendarAdvance(Calendar,R130,$F$1,"mf",,Trigger)</f>
        <v>42534</v>
      </c>
      <c r="T130" s="118">
        <f>_xll.qlDayCounterYearFraction(DayCounter,R130,S130,,,Trigger)</f>
        <v>0.26111111111111113</v>
      </c>
      <c r="U130" s="22">
        <f>_xll.qlInterpolationInterpolate(B3Minterpolation,R130,TRUE)</f>
        <v>1.6020009320334408E-3</v>
      </c>
      <c r="Z130" s="208"/>
      <c r="AA130" s="208"/>
    </row>
    <row r="131" spans="5:27" ht="11.25" customHeight="1" x14ac:dyDescent="0.2">
      <c r="E131" s="328"/>
      <c r="F131" s="328"/>
      <c r="G131" s="208"/>
      <c r="K131" s="208"/>
      <c r="L131" s="208"/>
      <c r="R131" s="92">
        <f>_xll.qlCalendarAdvance(Calendar,R130,"1D","f")</f>
        <v>42443</v>
      </c>
      <c r="S131" s="92">
        <f>_xll.qlCalendarAdvance(Calendar,R131,$F$1,"mf",,Trigger)</f>
        <v>42535</v>
      </c>
      <c r="T131" s="118">
        <f>_xll.qlDayCounterYearFraction(DayCounter,R131,S131,,,Trigger)</f>
        <v>0.25555555555555554</v>
      </c>
      <c r="U131" s="22">
        <f>_xll.qlInterpolationInterpolate(B3Minterpolation,R131,TRUE)</f>
        <v>1.6094238865579907E-3</v>
      </c>
      <c r="Z131" s="208"/>
      <c r="AA131" s="208"/>
    </row>
    <row r="132" spans="5:27" ht="11.25" customHeight="1" x14ac:dyDescent="0.2">
      <c r="E132" s="328"/>
      <c r="F132" s="328"/>
      <c r="G132" s="208"/>
      <c r="K132" s="208"/>
      <c r="L132" s="208"/>
      <c r="R132" s="92">
        <f>_xll.qlCalendarAdvance(Calendar,R131,"1D","f")</f>
        <v>42444</v>
      </c>
      <c r="S132" s="92">
        <f>_xll.qlCalendarAdvance(Calendar,R132,$F$1,"mf",,Trigger)</f>
        <v>42536</v>
      </c>
      <c r="T132" s="118">
        <f>_xll.qlDayCounterYearFraction(DayCounter,R132,S132,,,Trigger)</f>
        <v>0.25555555555555554</v>
      </c>
      <c r="U132" s="22">
        <f>_xll.qlInterpolationInterpolate(B3Minterpolation,R132,TRUE)</f>
        <v>1.611948225879704E-3</v>
      </c>
      <c r="Z132" s="208"/>
      <c r="AA132" s="208"/>
    </row>
    <row r="133" spans="5:27" ht="11.25" customHeight="1" x14ac:dyDescent="0.2">
      <c r="E133" s="328"/>
      <c r="F133" s="328"/>
      <c r="G133" s="208"/>
      <c r="K133" s="208"/>
      <c r="L133" s="208"/>
      <c r="R133" s="92">
        <f>_xll.qlCalendarAdvance(Calendar,R132,"1D","f")</f>
        <v>42445</v>
      </c>
      <c r="S133" s="92">
        <f>_xll.qlCalendarAdvance(Calendar,R133,$F$1,"mf",,Trigger)</f>
        <v>42537</v>
      </c>
      <c r="T133" s="118">
        <f>_xll.qlDayCounterYearFraction(DayCounter,R133,S133,,,Trigger)</f>
        <v>0.25555555555555554</v>
      </c>
      <c r="U133" s="22">
        <f>_xll.qlInterpolationInterpolate(B3Minterpolation,R133,TRUE)</f>
        <v>1.6144981247258189E-3</v>
      </c>
      <c r="Z133" s="208"/>
      <c r="AA133" s="208"/>
    </row>
    <row r="134" spans="5:27" ht="11.25" customHeight="1" x14ac:dyDescent="0.2">
      <c r="E134" s="328"/>
      <c r="F134" s="328"/>
      <c r="G134" s="208"/>
      <c r="K134" s="208"/>
      <c r="L134" s="208"/>
      <c r="R134" s="92">
        <f>_xll.qlCalendarAdvance(Calendar,R133,"1D","f")</f>
        <v>42446</v>
      </c>
      <c r="S134" s="92">
        <f>_xll.qlCalendarAdvance(Calendar,R134,$F$1,"mf",,Trigger)</f>
        <v>42538</v>
      </c>
      <c r="T134" s="118">
        <f>_xll.qlDayCounterYearFraction(DayCounter,R134,S134,,,Trigger)</f>
        <v>0.25555555555555554</v>
      </c>
      <c r="U134" s="22">
        <f>_xll.qlInterpolationInterpolate(B3Minterpolation,R134,TRUE)</f>
        <v>1.6170737562104852E-3</v>
      </c>
      <c r="Z134" s="208"/>
      <c r="AA134" s="208"/>
    </row>
    <row r="135" spans="5:27" ht="11.25" customHeight="1" x14ac:dyDescent="0.2">
      <c r="E135" s="328"/>
      <c r="F135" s="328"/>
      <c r="G135" s="208"/>
      <c r="K135" s="208"/>
      <c r="L135" s="208"/>
      <c r="R135" s="92">
        <f>_xll.qlCalendarAdvance(Calendar,R134,"1D","f")</f>
        <v>42447</v>
      </c>
      <c r="S135" s="92">
        <f>_xll.qlCalendarAdvance(Calendar,R135,$F$1,"mf",,Trigger)</f>
        <v>42541</v>
      </c>
      <c r="T135" s="118">
        <f>_xll.qlDayCounterYearFraction(DayCounter,R135,S135,,,Trigger)</f>
        <v>0.26111111111111113</v>
      </c>
      <c r="U135" s="22">
        <f>_xll.qlInterpolationInterpolate(B3Minterpolation,R135,TRUE)</f>
        <v>1.6196746684221245E-3</v>
      </c>
      <c r="Z135" s="208"/>
      <c r="AA135" s="208"/>
    </row>
    <row r="136" spans="5:27" ht="11.25" customHeight="1" x14ac:dyDescent="0.2">
      <c r="E136" s="328"/>
      <c r="F136" s="328"/>
      <c r="G136" s="208"/>
      <c r="K136" s="208"/>
      <c r="L136" s="208"/>
      <c r="R136" s="92">
        <f>_xll.qlCalendarAdvance(Calendar,R135,"1D","f")</f>
        <v>42450</v>
      </c>
      <c r="S136" s="92">
        <f>_xll.qlCalendarAdvance(Calendar,R136,$F$1,"mf",,Trigger)</f>
        <v>42542</v>
      </c>
      <c r="T136" s="118">
        <f>_xll.qlDayCounterYearFraction(DayCounter,R136,S136,,,Trigger)</f>
        <v>0.25555555555555554</v>
      </c>
      <c r="U136" s="22">
        <f>_xll.qlInterpolationInterpolate(B3Minterpolation,R136,TRUE)</f>
        <v>1.6276230077387789E-3</v>
      </c>
      <c r="Z136" s="208"/>
      <c r="AA136" s="208"/>
    </row>
    <row r="137" spans="5:27" ht="11.25" customHeight="1" x14ac:dyDescent="0.2">
      <c r="E137" s="328"/>
      <c r="F137" s="328"/>
      <c r="G137" s="208"/>
      <c r="K137" s="208"/>
      <c r="L137" s="208"/>
      <c r="R137" s="92">
        <f>_xll.qlCalendarAdvance(Calendar,R136,"1D","f")</f>
        <v>42451</v>
      </c>
      <c r="S137" s="92">
        <f>_xll.qlCalendarAdvance(Calendar,R137,$F$1,"mf",,Trigger)</f>
        <v>42543</v>
      </c>
      <c r="T137" s="118">
        <f>_xll.qlDayCounterYearFraction(DayCounter,R137,S137,,,Trigger)</f>
        <v>0.25555555555555554</v>
      </c>
      <c r="U137" s="22">
        <f>_xll.qlInterpolationInterpolate(B3Minterpolation,R137,TRUE)</f>
        <v>1.6303189611782084E-3</v>
      </c>
      <c r="Z137" s="208"/>
      <c r="AA137" s="208"/>
    </row>
    <row r="138" spans="5:27" ht="11.25" customHeight="1" x14ac:dyDescent="0.2">
      <c r="E138" s="328"/>
      <c r="F138" s="328"/>
      <c r="G138" s="208"/>
      <c r="K138" s="208"/>
      <c r="L138" s="208"/>
      <c r="R138" s="92">
        <f>_xll.qlCalendarAdvance(Calendar,R137,"1D","f")</f>
        <v>42452</v>
      </c>
      <c r="S138" s="92">
        <f>_xll.qlCalendarAdvance(Calendar,R138,$F$1,"mf",,Trigger)</f>
        <v>42544</v>
      </c>
      <c r="T138" s="118">
        <f>_xll.qlDayCounterYearFraction(DayCounter,R138,S138,,,Trigger)</f>
        <v>0.25555555555555554</v>
      </c>
      <c r="U138" s="22">
        <f>_xll.qlInterpolationInterpolate(B3Minterpolation,R138,TRUE)</f>
        <v>1.6330371545045595E-3</v>
      </c>
      <c r="Z138" s="208"/>
      <c r="AA138" s="208"/>
    </row>
    <row r="139" spans="5:27" ht="11.25" customHeight="1" x14ac:dyDescent="0.2">
      <c r="E139" s="328"/>
      <c r="F139" s="328"/>
      <c r="G139" s="208"/>
      <c r="K139" s="208"/>
      <c r="L139" s="208"/>
      <c r="R139" s="92">
        <f>_xll.qlCalendarAdvance(Calendar,R138,"1D","f")</f>
        <v>42453</v>
      </c>
      <c r="S139" s="92">
        <f>_xll.qlCalendarAdvance(Calendar,R139,$F$1,"mf",,Trigger)</f>
        <v>42545</v>
      </c>
      <c r="T139" s="118">
        <f>_xll.qlDayCounterYearFraction(DayCounter,R139,S139,,,Trigger)</f>
        <v>0.25555555555555554</v>
      </c>
      <c r="U139" s="22">
        <f>_xll.qlInterpolationInterpolate(B3Minterpolation,R139,TRUE)</f>
        <v>1.6357769795498221E-3</v>
      </c>
      <c r="Z139" s="208"/>
      <c r="AA139" s="208"/>
    </row>
    <row r="140" spans="5:27" ht="11.25" customHeight="1" x14ac:dyDescent="0.2">
      <c r="E140" s="328"/>
      <c r="F140" s="328"/>
      <c r="G140" s="208"/>
      <c r="K140" s="208"/>
      <c r="L140" s="208"/>
      <c r="R140" s="92">
        <f>_xll.qlCalendarAdvance(Calendar,R139,"1D","f")</f>
        <v>42458</v>
      </c>
      <c r="S140" s="92">
        <f>_xll.qlCalendarAdvance(Calendar,R140,$F$1,"mf",,Trigger)</f>
        <v>42550</v>
      </c>
      <c r="T140" s="118">
        <f>_xll.qlDayCounterYearFraction(DayCounter,R140,S140,,,Trigger)</f>
        <v>0.25555555555555554</v>
      </c>
      <c r="U140" s="22">
        <f>_xll.qlInterpolationInterpolate(B3Minterpolation,R140,TRUE)</f>
        <v>1.6497792946794489E-3</v>
      </c>
      <c r="Z140" s="208"/>
      <c r="AA140" s="208"/>
    </row>
    <row r="141" spans="5:27" ht="11.25" customHeight="1" x14ac:dyDescent="0.2">
      <c r="E141" s="328"/>
      <c r="F141" s="328"/>
      <c r="G141" s="208"/>
      <c r="K141" s="208"/>
      <c r="L141" s="208"/>
      <c r="R141" s="92">
        <f>_xll.qlCalendarAdvance(Calendar,R140,"1D","f")</f>
        <v>42459</v>
      </c>
      <c r="S141" s="92">
        <f>_xll.qlCalendarAdvance(Calendar,R141,$F$1,"mf",,Trigger)</f>
        <v>42551</v>
      </c>
      <c r="T141" s="118">
        <f>_xll.qlDayCounterYearFraction(DayCounter,R141,S141,,,Trigger)</f>
        <v>0.25555555555555554</v>
      </c>
      <c r="U141" s="22">
        <f>_xll.qlInterpolationInterpolate(B3Minterpolation,R141,TRUE)</f>
        <v>1.6526361385099649E-3</v>
      </c>
      <c r="Z141" s="208"/>
      <c r="AA141" s="208"/>
    </row>
    <row r="142" spans="5:27" ht="11.25" customHeight="1" x14ac:dyDescent="0.2">
      <c r="E142" s="328"/>
      <c r="F142" s="328"/>
      <c r="G142" s="208"/>
      <c r="K142" s="208"/>
      <c r="L142" s="208"/>
      <c r="R142" s="92">
        <f>_xll.qlCalendarAdvance(Calendar,R141,"1D","f")</f>
        <v>42460</v>
      </c>
      <c r="S142" s="92">
        <f>_xll.qlCalendarAdvance(Calendar,R142,$F$1,"mf",,Trigger)</f>
        <v>42551</v>
      </c>
      <c r="T142" s="118">
        <f>_xll.qlDayCounterYearFraction(DayCounter,R142,S142,,,Trigger)</f>
        <v>0.25277777777777777</v>
      </c>
      <c r="U142" s="22">
        <f>_xll.qlInterpolationInterpolate(B3Minterpolation,R142,TRUE)</f>
        <v>1.6555103568833206E-3</v>
      </c>
      <c r="Z142" s="208"/>
      <c r="AA142" s="208"/>
    </row>
    <row r="143" spans="5:27" ht="11.25" customHeight="1" x14ac:dyDescent="0.2">
      <c r="E143" s="328"/>
      <c r="F143" s="328"/>
      <c r="G143" s="208"/>
      <c r="K143" s="208"/>
      <c r="L143" s="208"/>
      <c r="R143" s="92">
        <f>_xll.qlCalendarAdvance(Calendar,R142,"1D","f")</f>
        <v>42461</v>
      </c>
      <c r="S143" s="92">
        <f>_xll.qlCalendarAdvance(Calendar,R143,$F$1,"mf",,Trigger)</f>
        <v>42552</v>
      </c>
      <c r="T143" s="118">
        <f>_xll.qlDayCounterYearFraction(DayCounter,R143,S143,,,Trigger)</f>
        <v>0.25277777777777777</v>
      </c>
      <c r="U143" s="22">
        <f>_xll.qlInterpolationInterpolate(B3Minterpolation,R143,TRUE)</f>
        <v>1.6584013416315057E-3</v>
      </c>
      <c r="Z143" s="208"/>
      <c r="AA143" s="208"/>
    </row>
    <row r="144" spans="5:27" ht="11.25" customHeight="1" x14ac:dyDescent="0.2">
      <c r="E144" s="328"/>
      <c r="F144" s="328"/>
      <c r="G144" s="208"/>
      <c r="K144" s="208"/>
      <c r="L144" s="208"/>
      <c r="R144" s="92">
        <f>_xll.qlCalendarAdvance(Calendar,R143,"1D","f")</f>
        <v>42464</v>
      </c>
      <c r="S144" s="92">
        <f>_xll.qlCalendarAdvance(Calendar,R144,$F$1,"mf",,Trigger)</f>
        <v>42555</v>
      </c>
      <c r="T144" s="118">
        <f>_xll.qlDayCounterYearFraction(DayCounter,R144,S144,,,Trigger)</f>
        <v>0.25277777777777777</v>
      </c>
      <c r="U144" s="22">
        <f>_xll.qlInterpolationInterpolate(B3Minterpolation,R144,TRUE)</f>
        <v>1.6671688124449339E-3</v>
      </c>
      <c r="Z144" s="208"/>
      <c r="AA144" s="208"/>
    </row>
    <row r="145" spans="5:27" ht="11.25" customHeight="1" x14ac:dyDescent="0.2">
      <c r="E145" s="328"/>
      <c r="F145" s="328"/>
      <c r="G145" s="208"/>
      <c r="K145" s="208"/>
      <c r="L145" s="208"/>
      <c r="R145" s="92">
        <f>_xll.qlCalendarAdvance(Calendar,R144,"1D","f")</f>
        <v>42465</v>
      </c>
      <c r="S145" s="92">
        <f>_xll.qlCalendarAdvance(Calendar,R145,$F$1,"mf",,Trigger)</f>
        <v>42556</v>
      </c>
      <c r="T145" s="118">
        <f>_xll.qlDayCounterYearFraction(DayCounter,R145,S145,,,Trigger)</f>
        <v>0.25277777777777777</v>
      </c>
      <c r="U145" s="22">
        <f>_xll.qlInterpolationInterpolate(B3Minterpolation,R145,TRUE)</f>
        <v>1.6701207810123336E-3</v>
      </c>
      <c r="Z145" s="208"/>
      <c r="AA145" s="208"/>
    </row>
    <row r="146" spans="5:27" ht="11.25" customHeight="1" x14ac:dyDescent="0.2">
      <c r="E146" s="328"/>
      <c r="F146" s="328"/>
      <c r="G146" s="208"/>
      <c r="K146" s="208"/>
      <c r="L146" s="208"/>
      <c r="R146" s="92">
        <f>_xll.qlCalendarAdvance(Calendar,R145,"1D","f")</f>
        <v>42466</v>
      </c>
      <c r="S146" s="92">
        <f>_xll.qlCalendarAdvance(Calendar,R146,$F$1,"mf",,Trigger)</f>
        <v>42557</v>
      </c>
      <c r="T146" s="118">
        <f>_xll.qlDayCounterYearFraction(DayCounter,R146,S146,,,Trigger)</f>
        <v>0.25277777777777777</v>
      </c>
      <c r="U146" s="22">
        <f>_xll.qlInterpolationInterpolate(B3Minterpolation,R146,TRUE)</f>
        <v>1.6730864751145112E-3</v>
      </c>
      <c r="Z146" s="208"/>
      <c r="AA146" s="208"/>
    </row>
    <row r="147" spans="5:27" ht="11.25" customHeight="1" x14ac:dyDescent="0.2">
      <c r="E147" s="328"/>
      <c r="F147" s="328"/>
      <c r="G147" s="208"/>
      <c r="K147" s="208"/>
      <c r="L147" s="208"/>
      <c r="R147" s="92">
        <f>_xll.qlCalendarAdvance(Calendar,R146,"1D","f")</f>
        <v>42467</v>
      </c>
      <c r="S147" s="92">
        <f>_xll.qlCalendarAdvance(Calendar,R147,$F$1,"mf",,Trigger)</f>
        <v>42558</v>
      </c>
      <c r="T147" s="118">
        <f>_xll.qlDayCounterYearFraction(DayCounter,R147,S147,,,Trigger)</f>
        <v>0.25277777777777777</v>
      </c>
      <c r="U147" s="22">
        <f>_xll.qlInterpolationInterpolate(B3Minterpolation,R147,TRUE)</f>
        <v>1.6760652865834564E-3</v>
      </c>
      <c r="Z147" s="208"/>
      <c r="AA147" s="208"/>
    </row>
    <row r="148" spans="5:27" ht="11.25" customHeight="1" x14ac:dyDescent="0.2">
      <c r="E148" s="328"/>
      <c r="F148" s="328"/>
      <c r="G148" s="208"/>
      <c r="K148" s="208"/>
      <c r="L148" s="208"/>
      <c r="R148" s="92">
        <f>_xll.qlCalendarAdvance(Calendar,R147,"1D","f")</f>
        <v>42468</v>
      </c>
      <c r="S148" s="92">
        <f>_xll.qlCalendarAdvance(Calendar,R148,$F$1,"mf",,Trigger)</f>
        <v>42559</v>
      </c>
      <c r="T148" s="118">
        <f>_xll.qlDayCounterYearFraction(DayCounter,R148,S148,,,Trigger)</f>
        <v>0.25277777777777777</v>
      </c>
      <c r="U148" s="22">
        <f>_xll.qlInterpolationInterpolate(B3Minterpolation,R148,TRUE)</f>
        <v>1.679056607251159E-3</v>
      </c>
      <c r="Z148" s="208"/>
      <c r="AA148" s="208"/>
    </row>
    <row r="149" spans="5:27" ht="11.25" customHeight="1" x14ac:dyDescent="0.2">
      <c r="E149" s="328"/>
      <c r="F149" s="328"/>
      <c r="G149" s="208"/>
      <c r="K149" s="208"/>
      <c r="L149" s="208"/>
      <c r="R149" s="92">
        <f>_xll.qlCalendarAdvance(Calendar,R148,"1D","f")</f>
        <v>42471</v>
      </c>
      <c r="S149" s="92">
        <f>_xll.qlCalendarAdvance(Calendar,R149,$F$1,"mf",,Trigger)</f>
        <v>42562</v>
      </c>
      <c r="T149" s="118">
        <f>_xll.qlDayCounterYearFraction(DayCounter,R149,S149,,,Trigger)</f>
        <v>0.25277777777777777</v>
      </c>
      <c r="U149" s="22">
        <f>_xll.qlInterpolationInterpolate(B3Minterpolation,R149,TRUE)</f>
        <v>1.6880995427667087E-3</v>
      </c>
      <c r="Z149" s="208"/>
      <c r="AA149" s="208"/>
    </row>
    <row r="150" spans="5:27" ht="11.25" customHeight="1" x14ac:dyDescent="0.2">
      <c r="E150" s="328"/>
      <c r="F150" s="328"/>
      <c r="G150" s="208"/>
      <c r="K150" s="208"/>
      <c r="L150" s="208"/>
      <c r="R150" s="92">
        <f>_xll.qlCalendarAdvance(Calendar,R149,"1D","f")</f>
        <v>42472</v>
      </c>
      <c r="S150" s="92">
        <f>_xll.qlCalendarAdvance(Calendar,R150,$F$1,"mf",,Trigger)</f>
        <v>42563</v>
      </c>
      <c r="T150" s="118">
        <f>_xll.qlDayCounterYearFraction(DayCounter,R150,S150,,,Trigger)</f>
        <v>0.25277777777777777</v>
      </c>
      <c r="U150" s="22">
        <f>_xll.qlInterpolationInterpolate(B3Minterpolation,R150,TRUE)</f>
        <v>1.6911348185493385E-3</v>
      </c>
      <c r="Z150" s="208"/>
      <c r="AA150" s="208"/>
    </row>
    <row r="151" spans="5:27" ht="11.25" customHeight="1" x14ac:dyDescent="0.2">
      <c r="E151" s="328"/>
      <c r="F151" s="328"/>
      <c r="G151" s="208"/>
      <c r="K151" s="208"/>
      <c r="L151" s="208"/>
      <c r="R151" s="92">
        <f>_xll.qlCalendarAdvance(Calendar,R150,"1D","f")</f>
        <v>42473</v>
      </c>
      <c r="S151" s="92">
        <f>_xll.qlCalendarAdvance(Calendar,R151,$F$1,"mf",,Trigger)</f>
        <v>42564</v>
      </c>
      <c r="T151" s="118">
        <f>_xll.qlDayCounterYearFraction(DayCounter,R151,S151,,,Trigger)</f>
        <v>0.25277777777777777</v>
      </c>
      <c r="U151" s="22">
        <f>_xll.qlInterpolationInterpolate(B3Minterpolation,R151,TRUE)</f>
        <v>1.6941795626906741E-3</v>
      </c>
      <c r="Z151" s="208"/>
      <c r="AA151" s="208"/>
    </row>
    <row r="152" spans="5:27" ht="11.25" customHeight="1" x14ac:dyDescent="0.2">
      <c r="E152" s="328"/>
      <c r="F152" s="328"/>
      <c r="G152" s="208"/>
      <c r="K152" s="208"/>
      <c r="L152" s="208"/>
      <c r="R152" s="92">
        <f>_xll.qlCalendarAdvance(Calendar,R151,"1D","f")</f>
        <v>42474</v>
      </c>
      <c r="S152" s="92">
        <f>_xll.qlCalendarAdvance(Calendar,R152,$F$1,"mf",,Trigger)</f>
        <v>42565</v>
      </c>
      <c r="T152" s="118">
        <f>_xll.qlDayCounterYearFraction(DayCounter,R152,S152,,,Trigger)</f>
        <v>0.25277777777777777</v>
      </c>
      <c r="U152" s="22">
        <f>_xll.qlInterpolationInterpolate(B3Minterpolation,R152,TRUE)</f>
        <v>1.6972331670227054E-3</v>
      </c>
      <c r="Z152" s="208"/>
      <c r="AA152" s="208"/>
    </row>
    <row r="153" spans="5:27" ht="11.25" customHeight="1" x14ac:dyDescent="0.2">
      <c r="E153" s="328"/>
      <c r="F153" s="328"/>
      <c r="G153" s="208"/>
      <c r="K153" s="208"/>
      <c r="L153" s="208"/>
      <c r="R153" s="92">
        <f>_xll.qlCalendarAdvance(Calendar,R152,"1D","f")</f>
        <v>42475</v>
      </c>
      <c r="S153" s="92">
        <f>_xll.qlCalendarAdvance(Calendar,R153,$F$1,"mf",,Trigger)</f>
        <v>42566</v>
      </c>
      <c r="T153" s="118">
        <f>_xll.qlDayCounterYearFraction(DayCounter,R153,S153,,,Trigger)</f>
        <v>0.25277777777777777</v>
      </c>
      <c r="U153" s="22">
        <f>_xll.qlInterpolationInterpolate(B3Minterpolation,R153,TRUE)</f>
        <v>1.7002950233774223E-3</v>
      </c>
      <c r="Z153" s="208"/>
      <c r="AA153" s="208"/>
    </row>
    <row r="154" spans="5:27" ht="11.25" customHeight="1" x14ac:dyDescent="0.2">
      <c r="E154" s="328"/>
      <c r="F154" s="328"/>
      <c r="G154" s="208"/>
      <c r="K154" s="208"/>
      <c r="L154" s="208"/>
      <c r="R154" s="92">
        <f>_xll.qlCalendarAdvance(Calendar,R153,"1D","f")</f>
        <v>42478</v>
      </c>
      <c r="S154" s="92">
        <f>_xll.qlCalendarAdvance(Calendar,R154,$F$1,"mf",,Trigger)</f>
        <v>42569</v>
      </c>
      <c r="T154" s="118">
        <f>_xll.qlDayCounterYearFraction(DayCounter,R154,S154,,,Trigger)</f>
        <v>0.25277777777777777</v>
      </c>
      <c r="U154" s="22">
        <f>_xll.qlInterpolationInterpolate(B3Minterpolation,R154,TRUE)</f>
        <v>1.7095240228975832E-3</v>
      </c>
      <c r="Z154" s="208"/>
      <c r="AA154" s="208"/>
    </row>
    <row r="155" spans="5:27" ht="11.25" customHeight="1" x14ac:dyDescent="0.2">
      <c r="E155" s="328"/>
      <c r="F155" s="328"/>
      <c r="G155" s="208"/>
      <c r="K155" s="208"/>
      <c r="L155" s="208"/>
      <c r="R155" s="92">
        <f>_xll.qlCalendarAdvance(Calendar,R154,"1D","f")</f>
        <v>42479</v>
      </c>
      <c r="S155" s="92">
        <f>_xll.qlCalendarAdvance(Calendar,R155,$F$1,"mf",,Trigger)</f>
        <v>42570</v>
      </c>
      <c r="T155" s="118">
        <f>_xll.qlDayCounterYearFraction(DayCounter,R155,S155,,,Trigger)</f>
        <v>0.25277777777777777</v>
      </c>
      <c r="U155" s="22">
        <f>_xll.qlInterpolationInterpolate(B3Minterpolation,R155,TRUE)</f>
        <v>1.7126128056629394E-3</v>
      </c>
      <c r="Z155" s="208"/>
      <c r="AA155" s="208"/>
    </row>
    <row r="156" spans="5:27" ht="11.25" customHeight="1" x14ac:dyDescent="0.2">
      <c r="E156" s="328"/>
      <c r="F156" s="328"/>
      <c r="G156" s="208"/>
      <c r="K156" s="208"/>
      <c r="L156" s="208"/>
      <c r="R156" s="92">
        <f>_xll.qlCalendarAdvance(Calendar,R155,"1D","f")</f>
        <v>42480</v>
      </c>
      <c r="S156" s="92">
        <f>_xll.qlCalendarAdvance(Calendar,R156,$F$1,"mf",,Trigger)</f>
        <v>42571</v>
      </c>
      <c r="T156" s="118">
        <f>_xll.qlDayCounterYearFraction(DayCounter,R156,S156,,,Trigger)</f>
        <v>0.25277777777777777</v>
      </c>
      <c r="U156" s="22">
        <f>_xll.qlInterpolationInterpolate(B3Minterpolation,R156,TRUE)</f>
        <v>1.7157067996109296E-3</v>
      </c>
      <c r="Z156" s="208"/>
      <c r="AA156" s="208"/>
    </row>
    <row r="157" spans="5:27" ht="11.25" customHeight="1" x14ac:dyDescent="0.2">
      <c r="E157" s="328"/>
      <c r="F157" s="328"/>
      <c r="G157" s="208"/>
      <c r="K157" s="208"/>
      <c r="L157" s="208"/>
      <c r="R157" s="92">
        <f>_xll.qlCalendarAdvance(Calendar,R156,"1D","f")</f>
        <v>42481</v>
      </c>
      <c r="S157" s="92">
        <f>_xll.qlCalendarAdvance(Calendar,R157,$F$1,"mf",,Trigger)</f>
        <v>42572</v>
      </c>
      <c r="T157" s="118">
        <f>_xll.qlDayCounterYearFraction(DayCounter,R157,S157,,,Trigger)</f>
        <v>0.25277777777777777</v>
      </c>
      <c r="U157" s="22">
        <f>_xll.qlInterpolationInterpolate(B3Minterpolation,R157,TRUE)</f>
        <v>1.7188053965735437E-3</v>
      </c>
      <c r="Z157" s="208"/>
      <c r="AA157" s="208"/>
    </row>
    <row r="158" spans="5:27" ht="11.25" customHeight="1" x14ac:dyDescent="0.2">
      <c r="E158" s="328"/>
      <c r="F158" s="328"/>
      <c r="G158" s="208"/>
      <c r="K158" s="208"/>
      <c r="L158" s="208"/>
      <c r="R158" s="92">
        <f>_xll.qlCalendarAdvance(Calendar,R157,"1D","f")</f>
        <v>42482</v>
      </c>
      <c r="S158" s="92">
        <f>_xll.qlCalendarAdvance(Calendar,R158,$F$1,"mf",,Trigger)</f>
        <v>42573</v>
      </c>
      <c r="T158" s="118">
        <f>_xll.qlDayCounterYearFraction(DayCounter,R158,S158,,,Trigger)</f>
        <v>0.25277777777777777</v>
      </c>
      <c r="U158" s="22">
        <f>_xll.qlInterpolationInterpolate(B3Minterpolation,R158,TRUE)</f>
        <v>1.7219079883827714E-3</v>
      </c>
      <c r="Z158" s="208"/>
      <c r="AA158" s="208"/>
    </row>
    <row r="159" spans="5:27" ht="11.25" customHeight="1" x14ac:dyDescent="0.2">
      <c r="E159" s="328"/>
      <c r="F159" s="328"/>
      <c r="G159" s="208"/>
      <c r="K159" s="208"/>
      <c r="L159" s="208"/>
      <c r="R159" s="92">
        <f>_xll.qlCalendarAdvance(Calendar,R158,"1D","f")</f>
        <v>42485</v>
      </c>
      <c r="S159" s="92">
        <f>_xll.qlCalendarAdvance(Calendar,R159,$F$1,"mf",,Trigger)</f>
        <v>42576</v>
      </c>
      <c r="T159" s="118">
        <f>_xll.qlDayCounterYearFraction(DayCounter,R159,S159,,,Trigger)</f>
        <v>0.25277777777777777</v>
      </c>
      <c r="U159" s="22">
        <f>_xll.qlInterpolationInterpolate(B3Minterpolation,R159,TRUE)</f>
        <v>1.7312336512100332E-3</v>
      </c>
      <c r="Z159" s="208"/>
      <c r="AA159" s="208"/>
    </row>
    <row r="160" spans="5:27" ht="11.25" customHeight="1" x14ac:dyDescent="0.2">
      <c r="E160" s="328"/>
      <c r="F160" s="328"/>
      <c r="G160" s="208"/>
      <c r="K160" s="208"/>
      <c r="L160" s="208"/>
      <c r="R160" s="92">
        <f>_xll.qlCalendarAdvance(Calendar,R159,"1D","f")</f>
        <v>42486</v>
      </c>
      <c r="S160" s="92">
        <f>_xll.qlCalendarAdvance(Calendar,R160,$F$1,"mf",,Trigger)</f>
        <v>42577</v>
      </c>
      <c r="T160" s="118">
        <f>_xll.qlDayCounterYearFraction(DayCounter,R160,S160,,,Trigger)</f>
        <v>0.25277777777777777</v>
      </c>
      <c r="U160" s="22">
        <f>_xll.qlInterpolationInterpolate(B3Minterpolation,R160,TRUE)</f>
        <v>1.7343461407256125E-3</v>
      </c>
      <c r="Z160" s="208"/>
      <c r="AA160" s="208"/>
    </row>
    <row r="161" spans="5:27" ht="11.25" customHeight="1" x14ac:dyDescent="0.2">
      <c r="E161" s="328"/>
      <c r="F161" s="328"/>
      <c r="G161" s="208"/>
      <c r="K161" s="208"/>
      <c r="L161" s="208"/>
      <c r="R161" s="92">
        <f>_xll.qlCalendarAdvance(Calendar,R160,"1D","f")</f>
        <v>42487</v>
      </c>
      <c r="S161" s="92">
        <f>_xll.qlCalendarAdvance(Calendar,R161,$F$1,"mf",,Trigger)</f>
        <v>42578</v>
      </c>
      <c r="T161" s="118">
        <f>_xll.qlDayCounterYearFraction(DayCounter,R161,S161,,,Trigger)</f>
        <v>0.25277777777777777</v>
      </c>
      <c r="U161" s="22">
        <f>_xll.qlInterpolationInterpolate(B3Minterpolation,R161,TRUE)</f>
        <v>1.7374595842477539E-3</v>
      </c>
      <c r="Z161" s="208"/>
      <c r="AA161" s="208"/>
    </row>
    <row r="162" spans="5:27" ht="11.25" customHeight="1" x14ac:dyDescent="0.2">
      <c r="E162" s="328"/>
      <c r="F162" s="328"/>
      <c r="G162" s="208"/>
      <c r="K162" s="208"/>
      <c r="L162" s="208"/>
      <c r="R162" s="92">
        <f>_xll.qlCalendarAdvance(Calendar,R161,"1D","f")</f>
        <v>42488</v>
      </c>
      <c r="S162" s="92">
        <f>_xll.qlCalendarAdvance(Calendar,R162,$F$1,"mf",,Trigger)</f>
        <v>42579</v>
      </c>
      <c r="T162" s="118">
        <f>_xll.qlDayCounterYearFraction(DayCounter,R162,S162,,,Trigger)</f>
        <v>0.25277777777777777</v>
      </c>
      <c r="U162" s="22">
        <f>_xll.qlInterpolationInterpolate(B3Minterpolation,R162,TRUE)</f>
        <v>1.7405733736084474E-3</v>
      </c>
      <c r="Z162" s="208"/>
      <c r="AA162" s="208"/>
    </row>
    <row r="163" spans="5:27" ht="11.25" customHeight="1" x14ac:dyDescent="0.2">
      <c r="E163" s="328"/>
      <c r="F163" s="328"/>
      <c r="G163" s="208"/>
      <c r="K163" s="208"/>
      <c r="L163" s="208"/>
      <c r="R163" s="92">
        <f>_xll.qlCalendarAdvance(Calendar,R162,"1D","f")</f>
        <v>42489</v>
      </c>
      <c r="S163" s="92">
        <f>_xll.qlCalendarAdvance(Calendar,R163,$F$1,"mf",,Trigger)</f>
        <v>42580</v>
      </c>
      <c r="T163" s="118">
        <f>_xll.qlDayCounterYearFraction(DayCounter,R163,S163,,,Trigger)</f>
        <v>0.25277777777777777</v>
      </c>
      <c r="U163" s="22">
        <f>_xll.qlInterpolationInterpolate(B3Minterpolation,R163,TRUE)</f>
        <v>1.7436869006396823E-3</v>
      </c>
      <c r="Z163" s="208"/>
      <c r="AA163" s="208"/>
    </row>
    <row r="164" spans="5:27" ht="11.25" customHeight="1" x14ac:dyDescent="0.2">
      <c r="E164" s="328"/>
      <c r="F164" s="328"/>
      <c r="G164" s="208"/>
      <c r="K164" s="208"/>
      <c r="L164" s="208"/>
      <c r="R164" s="92">
        <f>_xll.qlCalendarAdvance(Calendar,R163,"1D","f")</f>
        <v>42493</v>
      </c>
      <c r="S164" s="92">
        <f>_xll.qlCalendarAdvance(Calendar,R164,$F$1,"mf",,Trigger)</f>
        <v>42585</v>
      </c>
      <c r="T164" s="118">
        <f>_xll.qlDayCounterYearFraction(DayCounter,R164,S164,,,Trigger)</f>
        <v>0.25555555555555554</v>
      </c>
      <c r="U164" s="22">
        <f>_xll.qlInterpolationInterpolate(B3Minterpolation,R164,TRUE)</f>
        <v>1.7561262221098336E-3</v>
      </c>
      <c r="Z164" s="208"/>
      <c r="AA164" s="208"/>
    </row>
    <row r="165" spans="5:27" ht="11.25" customHeight="1" x14ac:dyDescent="0.2">
      <c r="E165" s="328"/>
      <c r="F165" s="328"/>
      <c r="G165" s="208"/>
      <c r="K165" s="208"/>
      <c r="L165" s="208"/>
      <c r="R165" s="92">
        <f>_xll.qlCalendarAdvance(Calendar,R164,"1D","f")</f>
        <v>42494</v>
      </c>
      <c r="S165" s="92">
        <f>_xll.qlCalendarAdvance(Calendar,R165,$F$1,"mf",,Trigger)</f>
        <v>42586</v>
      </c>
      <c r="T165" s="118">
        <f>_xll.qlDayCounterYearFraction(DayCounter,R165,S165,,,Trigger)</f>
        <v>0.25555555555555554</v>
      </c>
      <c r="U165" s="22">
        <f>_xll.qlInterpolationInterpolate(B3Minterpolation,R165,TRUE)</f>
        <v>1.7592293149736229E-3</v>
      </c>
      <c r="Z165" s="208"/>
      <c r="AA165" s="208"/>
    </row>
    <row r="166" spans="5:27" ht="11.25" customHeight="1" x14ac:dyDescent="0.2">
      <c r="E166" s="328"/>
      <c r="F166" s="328"/>
      <c r="G166" s="208"/>
      <c r="K166" s="208"/>
      <c r="L166" s="208"/>
      <c r="R166" s="92">
        <f>_xll.qlCalendarAdvance(Calendar,R165,"1D","f")</f>
        <v>42495</v>
      </c>
      <c r="S166" s="92">
        <f>_xll.qlCalendarAdvance(Calendar,R166,$F$1,"mf",,Trigger)</f>
        <v>42587</v>
      </c>
      <c r="T166" s="118">
        <f>_xll.qlDayCounterYearFraction(DayCounter,R166,S166,,,Trigger)</f>
        <v>0.25555555555555554</v>
      </c>
      <c r="U166" s="22">
        <f>_xll.qlInterpolationInterpolate(B3Minterpolation,R166,TRUE)</f>
        <v>1.7623284964998921E-3</v>
      </c>
      <c r="Z166" s="208"/>
      <c r="AA166" s="208"/>
    </row>
    <row r="167" spans="5:27" ht="11.25" customHeight="1" x14ac:dyDescent="0.2">
      <c r="E167" s="328"/>
      <c r="F167" s="328"/>
      <c r="G167" s="208"/>
      <c r="K167" s="208"/>
      <c r="L167" s="208"/>
      <c r="R167" s="92">
        <f>_xll.qlCalendarAdvance(Calendar,R166,"1D","f")</f>
        <v>42496</v>
      </c>
      <c r="S167" s="92">
        <f>_xll.qlCalendarAdvance(Calendar,R167,$F$1,"mf",,Trigger)</f>
        <v>42590</v>
      </c>
      <c r="T167" s="118">
        <f>_xll.qlDayCounterYearFraction(DayCounter,R167,S167,,,Trigger)</f>
        <v>0.26111111111111113</v>
      </c>
      <c r="U167" s="22">
        <f>_xll.qlInterpolationInterpolate(B3Minterpolation,R167,TRUE)</f>
        <v>1.765423158520631E-3</v>
      </c>
      <c r="Z167" s="208"/>
      <c r="AA167" s="208"/>
    </row>
    <row r="168" spans="5:27" ht="11.25" customHeight="1" x14ac:dyDescent="0.2">
      <c r="E168" s="328"/>
      <c r="F168" s="328"/>
      <c r="G168" s="208"/>
      <c r="K168" s="208"/>
      <c r="L168" s="208"/>
      <c r="R168" s="92">
        <f>_xll.qlCalendarAdvance(Calendar,R167,"1D","f")</f>
        <v>42499</v>
      </c>
      <c r="S168" s="92">
        <f>_xll.qlCalendarAdvance(Calendar,R168,$F$1,"mf",,Trigger)</f>
        <v>42591</v>
      </c>
      <c r="T168" s="118">
        <f>_xll.qlDayCounterYearFraction(DayCounter,R168,S168,,,Trigger)</f>
        <v>0.25555555555555554</v>
      </c>
      <c r="U168" s="22">
        <f>_xll.qlInterpolationInterpolate(B3Minterpolation,R168,TRUE)</f>
        <v>1.7746739458695637E-3</v>
      </c>
      <c r="Z168" s="208"/>
      <c r="AA168" s="208"/>
    </row>
    <row r="169" spans="5:27" ht="11.25" customHeight="1" x14ac:dyDescent="0.2">
      <c r="E169" s="328"/>
      <c r="F169" s="328"/>
      <c r="G169" s="208"/>
      <c r="K169" s="208"/>
      <c r="L169" s="208"/>
      <c r="R169" s="92">
        <f>_xll.qlCalendarAdvance(Calendar,R168,"1D","f")</f>
        <v>42500</v>
      </c>
      <c r="S169" s="92">
        <f>_xll.qlCalendarAdvance(Calendar,R169,$F$1,"mf",,Trigger)</f>
        <v>42592</v>
      </c>
      <c r="T169" s="118">
        <f>_xll.qlDayCounterYearFraction(DayCounter,R169,S169,,,Trigger)</f>
        <v>0.25555555555555554</v>
      </c>
      <c r="U169" s="22">
        <f>_xll.qlInterpolationInterpolate(B3Minterpolation,R169,TRUE)</f>
        <v>1.7777444481880788E-3</v>
      </c>
      <c r="Z169" s="208"/>
      <c r="AA169" s="208"/>
    </row>
    <row r="170" spans="5:27" ht="11.25" customHeight="1" x14ac:dyDescent="0.2">
      <c r="E170" s="328"/>
      <c r="F170" s="328"/>
      <c r="G170" s="208"/>
      <c r="K170" s="208"/>
      <c r="L170" s="208"/>
      <c r="R170" s="92">
        <f>_xll.qlCalendarAdvance(Calendar,R169,"1D","f")</f>
        <v>42501</v>
      </c>
      <c r="S170" s="92">
        <f>_xll.qlCalendarAdvance(Calendar,R170,$F$1,"mf",,Trigger)</f>
        <v>42593</v>
      </c>
      <c r="T170" s="118">
        <f>_xll.qlDayCounterYearFraction(DayCounter,R170,S170,,,Trigger)</f>
        <v>0.25555555555555554</v>
      </c>
      <c r="U170" s="22">
        <f>_xll.qlInterpolationInterpolate(B3Minterpolation,R170,TRUE)</f>
        <v>1.7808073901610124E-3</v>
      </c>
      <c r="Z170" s="208"/>
      <c r="AA170" s="208"/>
    </row>
    <row r="171" spans="5:27" ht="11.25" customHeight="1" x14ac:dyDescent="0.2">
      <c r="E171" s="328"/>
      <c r="F171" s="328"/>
      <c r="G171" s="208"/>
      <c r="K171" s="208"/>
      <c r="L171" s="208"/>
      <c r="R171" s="92">
        <f>_xll.qlCalendarAdvance(Calendar,R170,"1D","f")</f>
        <v>42502</v>
      </c>
      <c r="S171" s="92">
        <f>_xll.qlCalendarAdvance(Calendar,R171,$F$1,"mf",,Trigger)</f>
        <v>42594</v>
      </c>
      <c r="T171" s="118">
        <f>_xll.qlDayCounterYearFraction(DayCounter,R171,S171,,,Trigger)</f>
        <v>0.25555555555555554</v>
      </c>
      <c r="U171" s="22">
        <f>_xll.qlInterpolationInterpolate(B3Minterpolation,R171,TRUE)</f>
        <v>1.783862163620354E-3</v>
      </c>
      <c r="Z171" s="208"/>
      <c r="AA171" s="208"/>
    </row>
    <row r="172" spans="5:27" ht="11.25" customHeight="1" x14ac:dyDescent="0.2">
      <c r="E172" s="328"/>
      <c r="F172" s="328"/>
      <c r="G172" s="208"/>
      <c r="K172" s="208"/>
      <c r="L172" s="208"/>
      <c r="R172" s="92">
        <f>_xll.qlCalendarAdvance(Calendar,R171,"1D","f")</f>
        <v>42503</v>
      </c>
      <c r="S172" s="92">
        <f>_xll.qlCalendarAdvance(Calendar,R172,$F$1,"mf",,Trigger)</f>
        <v>42597</v>
      </c>
      <c r="T172" s="118">
        <f>_xll.qlDayCounterYearFraction(DayCounter,R172,S172,,,Trigger)</f>
        <v>0.26111111111111113</v>
      </c>
      <c r="U172" s="22">
        <f>_xll.qlInterpolationInterpolate(B3Minterpolation,R172,TRUE)</f>
        <v>1.7869081603980935E-3</v>
      </c>
      <c r="Z172" s="208"/>
      <c r="AA172" s="208"/>
    </row>
    <row r="173" spans="5:27" ht="11.25" customHeight="1" x14ac:dyDescent="0.2">
      <c r="E173" s="328"/>
      <c r="F173" s="328"/>
      <c r="G173" s="208"/>
      <c r="K173" s="208"/>
      <c r="L173" s="208"/>
      <c r="R173" s="92">
        <f>_xll.qlCalendarAdvance(Calendar,R172,"1D","f")</f>
        <v>42506</v>
      </c>
      <c r="S173" s="92">
        <f>_xll.qlCalendarAdvance(Calendar,R173,$F$1,"mf",,Trigger)</f>
        <v>42598</v>
      </c>
      <c r="T173" s="118">
        <f>_xll.qlDayCounterYearFraction(DayCounter,R173,S173,,,Trigger)</f>
        <v>0.25555555555555554</v>
      </c>
      <c r="U173" s="22">
        <f>_xll.qlInterpolationInterpolate(B3Minterpolation,R173,TRUE)</f>
        <v>1.7959874089615961E-3</v>
      </c>
      <c r="Z173" s="208"/>
      <c r="AA173" s="208"/>
    </row>
    <row r="174" spans="5:27" ht="11.25" customHeight="1" x14ac:dyDescent="0.2">
      <c r="E174" s="328"/>
      <c r="F174" s="328"/>
      <c r="G174" s="208"/>
      <c r="K174" s="208"/>
      <c r="L174" s="208"/>
      <c r="R174" s="92">
        <f>_xll.qlCalendarAdvance(Calendar,R173,"1D","f")</f>
        <v>42507</v>
      </c>
      <c r="S174" s="92">
        <f>_xll.qlCalendarAdvance(Calendar,R174,$F$1,"mf",,Trigger)</f>
        <v>42599</v>
      </c>
      <c r="T174" s="118">
        <f>_xll.qlDayCounterYearFraction(DayCounter,R174,S174,,,Trigger)</f>
        <v>0.25555555555555554</v>
      </c>
      <c r="U174" s="22">
        <f>_xll.qlInterpolationInterpolate(B3Minterpolation,R174,TRUE)</f>
        <v>1.7989922173328242E-3</v>
      </c>
      <c r="Z174" s="208"/>
      <c r="AA174" s="208"/>
    </row>
    <row r="175" spans="5:27" ht="11.25" customHeight="1" x14ac:dyDescent="0.2">
      <c r="E175" s="328"/>
      <c r="F175" s="328"/>
      <c r="G175" s="208"/>
      <c r="K175" s="208"/>
      <c r="L175" s="208"/>
      <c r="R175" s="92">
        <f>_xll.qlCalendarAdvance(Calendar,R174,"1D","f")</f>
        <v>42508</v>
      </c>
      <c r="S175" s="92">
        <f>_xll.qlCalendarAdvance(Calendar,R175,$F$1,"mf",,Trigger)</f>
        <v>42600</v>
      </c>
      <c r="T175" s="118">
        <f>_xll.qlDayCounterYearFraction(DayCounter,R175,S175,,,Trigger)</f>
        <v>0.25555555555555554</v>
      </c>
      <c r="U175" s="22">
        <f>_xll.qlInterpolationInterpolate(B3Minterpolation,R175,TRUE)</f>
        <v>1.8019852081823987E-3</v>
      </c>
      <c r="Z175" s="208"/>
      <c r="AA175" s="208"/>
    </row>
    <row r="176" spans="5:27" ht="11.25" customHeight="1" x14ac:dyDescent="0.2">
      <c r="E176" s="328"/>
      <c r="F176" s="328"/>
      <c r="G176" s="208"/>
      <c r="K176" s="208"/>
      <c r="L176" s="208"/>
      <c r="R176" s="92">
        <f>_xll.qlCalendarAdvance(Calendar,R175,"1D","f")</f>
        <v>42509</v>
      </c>
      <c r="S176" s="92">
        <f>_xll.qlCalendarAdvance(Calendar,R176,$F$1,"mf",,Trigger)</f>
        <v>42601</v>
      </c>
      <c r="T176" s="118">
        <f>_xll.qlDayCounterYearFraction(DayCounter,R176,S176,,,Trigger)</f>
        <v>0.25555555555555554</v>
      </c>
      <c r="U176" s="22">
        <f>_xll.qlInterpolationInterpolate(B3Minterpolation,R176,TRUE)</f>
        <v>1.8049657733423092E-3</v>
      </c>
      <c r="Z176" s="208"/>
      <c r="AA176" s="208"/>
    </row>
    <row r="177" spans="5:27" ht="11.25" customHeight="1" x14ac:dyDescent="0.2">
      <c r="E177" s="328"/>
      <c r="F177" s="328"/>
      <c r="G177" s="208"/>
      <c r="K177" s="208"/>
      <c r="L177" s="208"/>
      <c r="R177" s="92">
        <f>_xll.qlCalendarAdvance(Calendar,R176,"1D","f")</f>
        <v>42510</v>
      </c>
      <c r="S177" s="92">
        <f>_xll.qlCalendarAdvance(Calendar,R177,$F$1,"mf",,Trigger)</f>
        <v>42604</v>
      </c>
      <c r="T177" s="118">
        <f>_xll.qlDayCounterYearFraction(DayCounter,R177,S177,,,Trigger)</f>
        <v>0.26111111111111113</v>
      </c>
      <c r="U177" s="22">
        <f>_xll.qlInterpolationInterpolate(B3Minterpolation,R177,TRUE)</f>
        <v>1.8079333046445458E-3</v>
      </c>
      <c r="Z177" s="208"/>
      <c r="AA177" s="208"/>
    </row>
    <row r="178" spans="5:27" ht="11.25" customHeight="1" x14ac:dyDescent="0.2">
      <c r="E178" s="328"/>
      <c r="F178" s="328"/>
      <c r="G178" s="208"/>
      <c r="K178" s="208"/>
      <c r="L178" s="208"/>
      <c r="R178" s="92">
        <f>_xll.qlCalendarAdvance(Calendar,R177,"1D","f")</f>
        <v>42513</v>
      </c>
      <c r="S178" s="92">
        <f>_xll.qlCalendarAdvance(Calendar,R178,$F$1,"mf",,Trigger)</f>
        <v>42605</v>
      </c>
      <c r="T178" s="118">
        <f>_xll.qlDayCounterYearFraction(DayCounter,R178,S178,,,Trigger)</f>
        <v>0.25555555555555554</v>
      </c>
      <c r="U178" s="22">
        <f>_xll.qlInterpolationInterpolate(B3Minterpolation,R178,TRUE)</f>
        <v>1.816751613725108E-3</v>
      </c>
      <c r="Z178" s="208"/>
      <c r="AA178" s="208"/>
    </row>
    <row r="179" spans="5:27" ht="11.25" customHeight="1" x14ac:dyDescent="0.2">
      <c r="E179" s="328"/>
      <c r="F179" s="328"/>
      <c r="G179" s="208"/>
      <c r="K179" s="208"/>
      <c r="L179" s="208"/>
      <c r="R179" s="92">
        <f>_xll.qlCalendarAdvance(Calendar,R178,"1D","f")</f>
        <v>42514</v>
      </c>
      <c r="S179" s="92">
        <f>_xll.qlCalendarAdvance(Calendar,R179,$F$1,"mf",,Trigger)</f>
        <v>42606</v>
      </c>
      <c r="T179" s="118">
        <f>_xll.qlDayCounterYearFraction(DayCounter,R179,S179,,,Trigger)</f>
        <v>0.25555555555555554</v>
      </c>
      <c r="U179" s="22">
        <f>_xll.qlInterpolationInterpolate(B3Minterpolation,R179,TRUE)</f>
        <v>1.8196609279165455E-3</v>
      </c>
      <c r="Z179" s="208"/>
      <c r="AA179" s="208"/>
    </row>
    <row r="180" spans="5:27" ht="11.25" customHeight="1" x14ac:dyDescent="0.2">
      <c r="E180" s="328"/>
      <c r="F180" s="328"/>
      <c r="G180" s="208"/>
      <c r="K180" s="208"/>
      <c r="L180" s="208"/>
      <c r="R180" s="92">
        <f>_xll.qlCalendarAdvance(Calendar,R179,"1D","f")</f>
        <v>42515</v>
      </c>
      <c r="S180" s="92">
        <f>_xll.qlCalendarAdvance(Calendar,R180,$F$1,"mf",,Trigger)</f>
        <v>42607</v>
      </c>
      <c r="T180" s="118">
        <f>_xll.qlDayCounterYearFraction(DayCounter,R180,S180,,,Trigger)</f>
        <v>0.25555555555555554</v>
      </c>
      <c r="U180" s="22">
        <f>_xll.qlInterpolationInterpolate(B3Minterpolation,R180,TRUE)</f>
        <v>1.8225541674102574E-3</v>
      </c>
      <c r="Z180" s="208"/>
      <c r="AA180" s="208"/>
    </row>
    <row r="181" spans="5:27" ht="11.25" customHeight="1" x14ac:dyDescent="0.2">
      <c r="E181" s="328"/>
      <c r="F181" s="328"/>
      <c r="G181" s="208"/>
      <c r="K181" s="208"/>
      <c r="L181" s="208"/>
      <c r="R181" s="92">
        <f>_xll.qlCalendarAdvance(Calendar,R180,"1D","f")</f>
        <v>42516</v>
      </c>
      <c r="S181" s="92">
        <f>_xll.qlCalendarAdvance(Calendar,R181,$F$1,"mf",,Trigger)</f>
        <v>42608</v>
      </c>
      <c r="T181" s="118">
        <f>_xll.qlDayCounterYearFraction(DayCounter,R181,S181,,,Trigger)</f>
        <v>0.25555555555555554</v>
      </c>
      <c r="U181" s="22">
        <f>_xll.qlInterpolationInterpolate(B3Minterpolation,R181,TRUE)</f>
        <v>1.8254307240382335E-3</v>
      </c>
      <c r="Z181" s="208"/>
      <c r="AA181" s="208"/>
    </row>
    <row r="182" spans="5:27" ht="11.25" customHeight="1" x14ac:dyDescent="0.2">
      <c r="E182" s="328"/>
      <c r="F182" s="328"/>
      <c r="G182" s="208"/>
      <c r="K182" s="208"/>
      <c r="L182" s="208"/>
      <c r="R182" s="92">
        <f>_xll.qlCalendarAdvance(Calendar,R181,"1D","f")</f>
        <v>42517</v>
      </c>
      <c r="S182" s="92">
        <f>_xll.qlCalendarAdvance(Calendar,R182,$F$1,"mf",,Trigger)</f>
        <v>42612</v>
      </c>
      <c r="T182" s="118">
        <f>_xll.qlDayCounterYearFraction(DayCounter,R182,S182,,,Trigger)</f>
        <v>0.2638888888888889</v>
      </c>
      <c r="U182" s="22">
        <f>_xll.qlInterpolationInterpolate(B3Minterpolation,R182,TRUE)</f>
        <v>1.8282899896324637E-3</v>
      </c>
      <c r="Z182" s="208"/>
      <c r="AA182" s="208"/>
    </row>
    <row r="183" spans="5:27" ht="11.25" customHeight="1" x14ac:dyDescent="0.2">
      <c r="E183" s="328"/>
      <c r="F183" s="328"/>
      <c r="G183" s="208"/>
      <c r="K183" s="208"/>
      <c r="L183" s="208"/>
      <c r="R183" s="92">
        <f>_xll.qlCalendarAdvance(Calendar,R182,"1D","f")</f>
        <v>42521</v>
      </c>
      <c r="S183" s="92">
        <f>_xll.qlCalendarAdvance(Calendar,R183,$F$1,"mf",,Trigger)</f>
        <v>42613</v>
      </c>
      <c r="T183" s="118">
        <f>_xll.qlDayCounterYearFraction(DayCounter,R183,S183,,,Trigger)</f>
        <v>0.25555555555555554</v>
      </c>
      <c r="U183" s="22">
        <f>_xll.qlInterpolationInterpolate(B3Minterpolation,R183,TRUE)</f>
        <v>1.8395419783117188E-3</v>
      </c>
      <c r="Z183" s="208"/>
      <c r="AA183" s="208"/>
    </row>
    <row r="184" spans="5:27" ht="11.25" customHeight="1" x14ac:dyDescent="0.2">
      <c r="E184" s="328"/>
      <c r="F184" s="328"/>
      <c r="G184" s="208"/>
      <c r="K184" s="208"/>
      <c r="L184" s="208"/>
      <c r="R184" s="92">
        <f>_xll.qlCalendarAdvance(Calendar,R183,"1D","f")</f>
        <v>42522</v>
      </c>
      <c r="S184" s="92">
        <f>_xll.qlCalendarAdvance(Calendar,R184,$F$1,"mf",,Trigger)</f>
        <v>42614</v>
      </c>
      <c r="T184" s="118">
        <f>_xll.qlDayCounterYearFraction(DayCounter,R184,S184,,,Trigger)</f>
        <v>0.25555555555555554</v>
      </c>
      <c r="U184" s="22">
        <f>_xll.qlInterpolationInterpolate(B3Minterpolation,R184,TRUE)</f>
        <v>1.8423056662170646E-3</v>
      </c>
      <c r="Z184" s="208"/>
      <c r="AA184" s="208"/>
    </row>
    <row r="185" spans="5:27" ht="11.25" customHeight="1" x14ac:dyDescent="0.2">
      <c r="E185" s="328"/>
      <c r="F185" s="328"/>
      <c r="G185" s="208"/>
      <c r="K185" s="208"/>
      <c r="L185" s="208"/>
      <c r="R185" s="92">
        <f>_xll.qlCalendarAdvance(Calendar,R184,"1D","f")</f>
        <v>42523</v>
      </c>
      <c r="S185" s="92">
        <f>_xll.qlCalendarAdvance(Calendar,R185,$F$1,"mf",,Trigger)</f>
        <v>42615</v>
      </c>
      <c r="T185" s="118">
        <f>_xll.qlDayCounterYearFraction(DayCounter,R185,S185,,,Trigger)</f>
        <v>0.25555555555555554</v>
      </c>
      <c r="U185" s="22">
        <f>_xll.qlInterpolationInterpolate(B3Minterpolation,R185,TRUE)</f>
        <v>1.8450484140806031E-3</v>
      </c>
      <c r="Z185" s="208"/>
      <c r="AA185" s="208"/>
    </row>
    <row r="186" spans="5:27" ht="11.25" customHeight="1" x14ac:dyDescent="0.2">
      <c r="E186" s="328"/>
      <c r="F186" s="328"/>
      <c r="G186" s="208"/>
      <c r="K186" s="208"/>
      <c r="L186" s="208"/>
      <c r="R186" s="92">
        <f>_xll.qlCalendarAdvance(Calendar,R185,"1D","f")</f>
        <v>42524</v>
      </c>
      <c r="S186" s="92">
        <f>_xll.qlCalendarAdvance(Calendar,R186,$F$1,"mf",,Trigger)</f>
        <v>42618</v>
      </c>
      <c r="T186" s="118">
        <f>_xll.qlDayCounterYearFraction(DayCounter,R186,S186,,,Trigger)</f>
        <v>0.26111111111111113</v>
      </c>
      <c r="U186" s="22">
        <f>_xll.qlInterpolationInterpolate(B3Minterpolation,R186,TRUE)</f>
        <v>1.8477696137343233E-3</v>
      </c>
      <c r="Z186" s="208"/>
      <c r="AA186" s="208"/>
    </row>
    <row r="187" spans="5:27" ht="11.25" customHeight="1" x14ac:dyDescent="0.2">
      <c r="E187" s="328"/>
      <c r="F187" s="328"/>
      <c r="G187" s="208"/>
      <c r="K187" s="208"/>
      <c r="L187" s="208"/>
      <c r="R187" s="92">
        <f>_xll.qlCalendarAdvance(Calendar,R186,"1D","f")</f>
        <v>42527</v>
      </c>
      <c r="S187" s="92">
        <f>_xll.qlCalendarAdvance(Calendar,R187,$F$1,"mf",,Trigger)</f>
        <v>42619</v>
      </c>
      <c r="T187" s="118">
        <f>_xll.qlDayCounterYearFraction(DayCounter,R187,S187,,,Trigger)</f>
        <v>0.25555555555555554</v>
      </c>
      <c r="U187" s="22">
        <f>_xll.qlInterpolationInterpolate(B3Minterpolation,R187,TRUE)</f>
        <v>1.8557978417564742E-3</v>
      </c>
      <c r="Z187" s="208"/>
      <c r="AA187" s="208"/>
    </row>
    <row r="188" spans="5:27" ht="11.25" customHeight="1" x14ac:dyDescent="0.2">
      <c r="E188" s="328"/>
      <c r="F188" s="328"/>
      <c r="G188" s="208"/>
      <c r="K188" s="208"/>
      <c r="L188" s="208"/>
      <c r="R188" s="92">
        <f>_xll.qlCalendarAdvance(Calendar,R187,"1D","f")</f>
        <v>42528</v>
      </c>
      <c r="S188" s="92">
        <f>_xll.qlCalendarAdvance(Calendar,R188,$F$1,"mf",,Trigger)</f>
        <v>42620</v>
      </c>
      <c r="T188" s="118">
        <f>_xll.qlDayCounterYearFraction(DayCounter,R188,S188,,,Trigger)</f>
        <v>0.25555555555555554</v>
      </c>
      <c r="U188" s="22">
        <f>_xll.qlInterpolationInterpolate(B3Minterpolation,R188,TRUE)</f>
        <v>1.85842676689082E-3</v>
      </c>
      <c r="Z188" s="208"/>
      <c r="AA188" s="208"/>
    </row>
    <row r="189" spans="5:27" ht="11.25" customHeight="1" x14ac:dyDescent="0.2">
      <c r="E189" s="328"/>
      <c r="F189" s="328"/>
      <c r="G189" s="208"/>
      <c r="K189" s="208"/>
      <c r="L189" s="208"/>
      <c r="R189" s="92">
        <f>_xll.qlCalendarAdvance(Calendar,R188,"1D","f")</f>
        <v>42529</v>
      </c>
      <c r="S189" s="92">
        <f>_xll.qlCalendarAdvance(Calendar,R189,$F$1,"mf",,Trigger)</f>
        <v>42621</v>
      </c>
      <c r="T189" s="118">
        <f>_xll.qlDayCounterYearFraction(DayCounter,R189,S189,,,Trigger)</f>
        <v>0.25555555555555554</v>
      </c>
      <c r="U189" s="22">
        <f>_xll.qlInterpolationInterpolate(B3Minterpolation,R189,TRUE)</f>
        <v>1.8610311029752967E-3</v>
      </c>
      <c r="Z189" s="208"/>
      <c r="AA189" s="208"/>
    </row>
    <row r="190" spans="5:27" ht="11.25" customHeight="1" x14ac:dyDescent="0.2">
      <c r="E190" s="328"/>
      <c r="F190" s="328"/>
      <c r="G190" s="208"/>
      <c r="K190" s="208"/>
      <c r="L190" s="208"/>
      <c r="R190" s="92">
        <f>_xll.qlCalendarAdvance(Calendar,R189,"1D","f")</f>
        <v>42530</v>
      </c>
      <c r="S190" s="92">
        <f>_xll.qlCalendarAdvance(Calendar,R190,$F$1,"mf",,Trigger)</f>
        <v>42622</v>
      </c>
      <c r="T190" s="118">
        <f>_xll.qlDayCounterYearFraction(DayCounter,R190,S190,,,Trigger)</f>
        <v>0.25555555555555554</v>
      </c>
      <c r="U190" s="22">
        <f>_xll.qlInterpolationInterpolate(B3Minterpolation,R190,TRUE)</f>
        <v>1.8636102418418937E-3</v>
      </c>
      <c r="Z190" s="208"/>
      <c r="AA190" s="208"/>
    </row>
    <row r="191" spans="5:27" ht="11.25" customHeight="1" x14ac:dyDescent="0.2">
      <c r="E191" s="328"/>
      <c r="F191" s="328"/>
      <c r="G191" s="208"/>
      <c r="K191" s="208"/>
      <c r="L191" s="208"/>
      <c r="R191" s="92">
        <f>_xll.qlCalendarAdvance(Calendar,R190,"1D","f")</f>
        <v>42531</v>
      </c>
      <c r="S191" s="92">
        <f>_xll.qlCalendarAdvance(Calendar,R191,$F$1,"mf",,Trigger)</f>
        <v>42625</v>
      </c>
      <c r="T191" s="118">
        <f>_xll.qlDayCounterYearFraction(DayCounter,R191,S191,,,Trigger)</f>
        <v>0.26111111111111113</v>
      </c>
      <c r="U191" s="22">
        <f>_xll.qlInterpolationInterpolate(B3Minterpolation,R191,TRUE)</f>
        <v>1.8661635753226007E-3</v>
      </c>
      <c r="Z191" s="208"/>
      <c r="AA191" s="208"/>
    </row>
    <row r="192" spans="5:27" ht="11.25" customHeight="1" x14ac:dyDescent="0.2">
      <c r="E192" s="328"/>
      <c r="F192" s="328"/>
      <c r="G192" s="208"/>
      <c r="K192" s="208"/>
      <c r="L192" s="208"/>
      <c r="R192" s="92">
        <f>_xll.qlCalendarAdvance(Calendar,R191,"1D","f")</f>
        <v>42534</v>
      </c>
      <c r="S192" s="92">
        <f>_xll.qlCalendarAdvance(Calendar,R192,$F$1,"mf",,Trigger)</f>
        <v>42626</v>
      </c>
      <c r="T192" s="118">
        <f>_xll.qlDayCounterYearFraction(DayCounter,R192,S192,,,Trigger)</f>
        <v>0.25555555555555554</v>
      </c>
      <c r="U192" s="22">
        <f>_xll.qlInterpolationInterpolate(B3Minterpolation,R192,TRUE)</f>
        <v>1.8736626617692803E-3</v>
      </c>
      <c r="Z192" s="208"/>
      <c r="AA192" s="208"/>
    </row>
    <row r="193" spans="5:27" ht="11.25" customHeight="1" x14ac:dyDescent="0.2">
      <c r="E193" s="328"/>
      <c r="F193" s="328"/>
      <c r="G193" s="208"/>
      <c r="K193" s="208"/>
      <c r="L193" s="208"/>
      <c r="R193" s="92">
        <f>_xll.qlCalendarAdvance(Calendar,R192,"1D","f")</f>
        <v>42535</v>
      </c>
      <c r="S193" s="92">
        <f>_xll.qlCalendarAdvance(Calendar,R193,$F$1,"mf",,Trigger)</f>
        <v>42627</v>
      </c>
      <c r="T193" s="118">
        <f>_xll.qlDayCounterYearFraction(DayCounter,R193,S193,,,Trigger)</f>
        <v>0.25555555555555554</v>
      </c>
      <c r="U193" s="22">
        <f>_xll.qlInterpolationInterpolate(B3Minterpolation,R193,TRUE)</f>
        <v>1.8761066920263253E-3</v>
      </c>
      <c r="Z193" s="208"/>
      <c r="AA193" s="208"/>
    </row>
    <row r="194" spans="5:27" ht="11.25" customHeight="1" x14ac:dyDescent="0.2">
      <c r="E194" s="328"/>
      <c r="F194" s="328"/>
      <c r="G194" s="208"/>
      <c r="K194" s="208"/>
      <c r="L194" s="208"/>
      <c r="R194" s="92">
        <f>_xll.qlCalendarAdvance(Calendar,R193,"1D","f")</f>
        <v>42536</v>
      </c>
      <c r="S194" s="92">
        <f>_xll.qlCalendarAdvance(Calendar,R194,$F$1,"mf",,Trigger)</f>
        <v>42628</v>
      </c>
      <c r="T194" s="118">
        <f>_xll.qlDayCounterYearFraction(DayCounter,R194,S194,,,Trigger)</f>
        <v>0.25555555555555554</v>
      </c>
      <c r="U194" s="22">
        <f>_xll.qlInterpolationInterpolate(B3Minterpolation,R194,TRUE)</f>
        <v>1.878521876057429E-3</v>
      </c>
      <c r="Z194" s="208"/>
      <c r="AA194" s="208"/>
    </row>
    <row r="195" spans="5:27" ht="11.25" customHeight="1" x14ac:dyDescent="0.2">
      <c r="E195" s="328"/>
      <c r="F195" s="328"/>
      <c r="G195" s="208"/>
      <c r="K195" s="208"/>
      <c r="L195" s="208"/>
      <c r="R195" s="92">
        <f>_xll.qlCalendarAdvance(Calendar,R194,"1D","f")</f>
        <v>42537</v>
      </c>
      <c r="S195" s="92">
        <f>_xll.qlCalendarAdvance(Calendar,R195,$F$1,"mf",,Trigger)</f>
        <v>42629</v>
      </c>
      <c r="T195" s="118">
        <f>_xll.qlDayCounterYearFraction(DayCounter,R195,S195,,,Trigger)</f>
        <v>0.25555555555555554</v>
      </c>
      <c r="U195" s="22">
        <f>_xll.qlInterpolationInterpolate(B3Minterpolation,R195,TRUE)</f>
        <v>1.8809077911498275E-3</v>
      </c>
      <c r="Z195" s="208"/>
      <c r="AA195" s="208"/>
    </row>
    <row r="196" spans="5:27" ht="11.25" customHeight="1" x14ac:dyDescent="0.2">
      <c r="E196" s="328"/>
      <c r="F196" s="328"/>
      <c r="G196" s="208"/>
      <c r="K196" s="208"/>
      <c r="L196" s="208"/>
      <c r="R196" s="92">
        <f>_xll.qlCalendarAdvance(Calendar,R195,"1D","f")</f>
        <v>42538</v>
      </c>
      <c r="S196" s="92">
        <f>_xll.qlCalendarAdvance(Calendar,R196,$F$1,"mf",,Trigger)</f>
        <v>42632</v>
      </c>
      <c r="T196" s="118">
        <f>_xll.qlDayCounterYearFraction(DayCounter,R196,S196,,,Trigger)</f>
        <v>0.26111111111111113</v>
      </c>
      <c r="U196" s="22">
        <f>_xll.qlInterpolationInterpolate(B3Minterpolation,R196,TRUE)</f>
        <v>1.8832647564117422E-3</v>
      </c>
      <c r="Z196" s="208"/>
      <c r="AA196" s="208"/>
    </row>
    <row r="197" spans="5:27" ht="11.25" customHeight="1" x14ac:dyDescent="0.2">
      <c r="E197" s="328"/>
      <c r="F197" s="328"/>
      <c r="G197" s="208"/>
      <c r="K197" s="208"/>
      <c r="L197" s="208"/>
      <c r="R197" s="92">
        <f>_xll.qlCalendarAdvance(Calendar,R196,"1D","f")</f>
        <v>42541</v>
      </c>
      <c r="S197" s="92">
        <f>_xll.qlCalendarAdvance(Calendar,R197,$F$1,"mf",,Trigger)</f>
        <v>42633</v>
      </c>
      <c r="T197" s="118">
        <f>_xll.qlDayCounterYearFraction(DayCounter,R197,S197,,,Trigger)</f>
        <v>0.25555555555555554</v>
      </c>
      <c r="U197" s="22">
        <f>_xll.qlInterpolationInterpolate(B3Minterpolation,R197,TRUE)</f>
        <v>1.8901669988492572E-3</v>
      </c>
      <c r="Z197" s="208"/>
      <c r="AA197" s="208"/>
    </row>
    <row r="198" spans="5:27" ht="11.25" customHeight="1" x14ac:dyDescent="0.2">
      <c r="E198" s="328"/>
      <c r="F198" s="328"/>
      <c r="G198" s="208"/>
      <c r="K198" s="208"/>
      <c r="L198" s="208"/>
      <c r="R198" s="92">
        <f>_xll.qlCalendarAdvance(Calendar,R197,"1D","f")</f>
        <v>42542</v>
      </c>
      <c r="S198" s="92">
        <f>_xll.qlCalendarAdvance(Calendar,R198,$F$1,"mf",,Trigger)</f>
        <v>42634</v>
      </c>
      <c r="T198" s="118">
        <f>_xll.qlDayCounterYearFraction(DayCounter,R198,S198,,,Trigger)</f>
        <v>0.25555555555555554</v>
      </c>
      <c r="U198" s="22">
        <f>_xll.qlInterpolationInterpolate(B3Minterpolation,R198,TRUE)</f>
        <v>1.8924132104239113E-3</v>
      </c>
      <c r="Z198" s="208"/>
      <c r="AA198" s="208"/>
    </row>
    <row r="199" spans="5:27" ht="11.25" customHeight="1" x14ac:dyDescent="0.2">
      <c r="E199" s="328"/>
      <c r="F199" s="328"/>
      <c r="G199" s="208"/>
      <c r="K199" s="208"/>
      <c r="L199" s="208"/>
      <c r="R199" s="92">
        <f>_xll.qlCalendarAdvance(Calendar,R198,"1D","f")</f>
        <v>42543</v>
      </c>
      <c r="S199" s="92">
        <f>_xll.qlCalendarAdvance(Calendar,R199,$F$1,"mf",,Trigger)</f>
        <v>42635</v>
      </c>
      <c r="T199" s="118">
        <f>_xll.qlDayCounterYearFraction(DayCounter,R199,S199,,,Trigger)</f>
        <v>0.25555555555555554</v>
      </c>
      <c r="U199" s="22">
        <f>_xll.qlInterpolationInterpolate(B3Minterpolation,R199,TRUE)</f>
        <v>1.8946329949854188E-3</v>
      </c>
      <c r="Z199" s="208"/>
      <c r="AA199" s="208"/>
    </row>
    <row r="200" spans="5:27" ht="11.25" customHeight="1" x14ac:dyDescent="0.2">
      <c r="E200" s="328"/>
      <c r="F200" s="328"/>
      <c r="G200" s="208"/>
      <c r="K200" s="208"/>
      <c r="L200" s="208"/>
      <c r="R200" s="92">
        <f>_xll.qlCalendarAdvance(Calendar,R199,"1D","f")</f>
        <v>42544</v>
      </c>
      <c r="S200" s="92">
        <f>_xll.qlCalendarAdvance(Calendar,R200,$F$1,"mf",,Trigger)</f>
        <v>42636</v>
      </c>
      <c r="T200" s="118">
        <f>_xll.qlDayCounterYearFraction(DayCounter,R200,S200,,,Trigger)</f>
        <v>0.25555555555555554</v>
      </c>
      <c r="U200" s="22">
        <f>_xll.qlInterpolationInterpolate(B3Minterpolation,R200,TRUE)</f>
        <v>1.8968268570972475E-3</v>
      </c>
      <c r="Z200" s="208"/>
      <c r="AA200" s="208"/>
    </row>
    <row r="201" spans="5:27" ht="11.25" customHeight="1" x14ac:dyDescent="0.2">
      <c r="E201" s="328"/>
      <c r="F201" s="328"/>
      <c r="G201" s="208"/>
      <c r="K201" s="208"/>
      <c r="L201" s="208"/>
      <c r="R201" s="92">
        <f>_xll.qlCalendarAdvance(Calendar,R200,"1D","f")</f>
        <v>42545</v>
      </c>
      <c r="S201" s="92">
        <f>_xll.qlCalendarAdvance(Calendar,R201,$F$1,"mf",,Trigger)</f>
        <v>42639</v>
      </c>
      <c r="T201" s="118">
        <f>_xll.qlDayCounterYearFraction(DayCounter,R201,S201,,,Trigger)</f>
        <v>0.26111111111111113</v>
      </c>
      <c r="U201" s="22">
        <f>_xll.qlInterpolationInterpolate(B3Minterpolation,R201,TRUE)</f>
        <v>1.898995301322865E-3</v>
      </c>
      <c r="Z201" s="208"/>
      <c r="AA201" s="208"/>
    </row>
    <row r="202" spans="5:27" ht="11.25" customHeight="1" x14ac:dyDescent="0.2">
      <c r="E202" s="328"/>
      <c r="F202" s="328"/>
      <c r="G202" s="208"/>
      <c r="K202" s="208"/>
      <c r="L202" s="208"/>
      <c r="R202" s="92">
        <f>_xll.qlCalendarAdvance(Calendar,R201,"1D","f")</f>
        <v>42548</v>
      </c>
      <c r="S202" s="92">
        <f>_xll.qlCalendarAdvance(Calendar,R202,$F$1,"mf",,Trigger)</f>
        <v>42640</v>
      </c>
      <c r="T202" s="118">
        <f>_xll.qlDayCounterYearFraction(DayCounter,R202,S202,,,Trigger)</f>
        <v>0.25555555555555554</v>
      </c>
      <c r="U202" s="22">
        <f>_xll.qlInterpolationInterpolate(B3Minterpolation,R202,TRUE)</f>
        <v>1.9053531723171246E-3</v>
      </c>
      <c r="Z202" s="208"/>
      <c r="AA202" s="208"/>
    </row>
    <row r="203" spans="5:27" ht="11.25" customHeight="1" x14ac:dyDescent="0.2">
      <c r="E203" s="328"/>
      <c r="F203" s="328"/>
      <c r="G203" s="208"/>
      <c r="K203" s="208"/>
      <c r="L203" s="208"/>
      <c r="R203" s="92">
        <f>_xll.qlCalendarAdvance(Calendar,R202,"1D","f")</f>
        <v>42549</v>
      </c>
      <c r="S203" s="92">
        <f>_xll.qlCalendarAdvance(Calendar,R203,$F$1,"mf",,Trigger)</f>
        <v>42641</v>
      </c>
      <c r="T203" s="118">
        <f>_xll.qlDayCounterYearFraction(DayCounter,R203,S203,,,Trigger)</f>
        <v>0.25555555555555554</v>
      </c>
      <c r="U203" s="22">
        <f>_xll.qlInterpolationInterpolate(B3Minterpolation,R203,TRUE)</f>
        <v>1.9074249906325721E-3</v>
      </c>
      <c r="Z203" s="208"/>
      <c r="AA203" s="208"/>
    </row>
    <row r="204" spans="5:27" ht="11.25" customHeight="1" x14ac:dyDescent="0.2">
      <c r="E204" s="328"/>
      <c r="F204" s="328"/>
      <c r="G204" s="208"/>
      <c r="K204" s="208"/>
      <c r="L204" s="208"/>
      <c r="R204" s="92">
        <f>_xll.qlCalendarAdvance(Calendar,R203,"1D","f")</f>
        <v>42550</v>
      </c>
      <c r="S204" s="92">
        <f>_xll.qlCalendarAdvance(Calendar,R204,$F$1,"mf",,Trigger)</f>
        <v>42642</v>
      </c>
      <c r="T204" s="118">
        <f>_xll.qlDayCounterYearFraction(DayCounter,R204,S204,,,Trigger)</f>
        <v>0.25555555555555554</v>
      </c>
      <c r="U204" s="22">
        <f>_xll.qlInterpolationInterpolate(B3Minterpolation,R204,TRUE)</f>
        <v>1.9094739138791458E-3</v>
      </c>
      <c r="Z204" s="208"/>
      <c r="AA204" s="208"/>
    </row>
    <row r="205" spans="5:27" ht="11.25" customHeight="1" x14ac:dyDescent="0.2">
      <c r="E205" s="328"/>
      <c r="F205" s="328"/>
      <c r="G205" s="208"/>
      <c r="K205" s="208"/>
      <c r="L205" s="208"/>
      <c r="R205" s="92">
        <f>_xll.qlCalendarAdvance(Calendar,R204,"1D","f")</f>
        <v>42551</v>
      </c>
      <c r="S205" s="92">
        <f>_xll.qlCalendarAdvance(Calendar,R205,$F$1,"mf",,Trigger)</f>
        <v>42643</v>
      </c>
      <c r="T205" s="118">
        <f>_xll.qlDayCounterYearFraction(DayCounter,R205,S205,,,Trigger)</f>
        <v>0.25555555555555554</v>
      </c>
      <c r="U205" s="22">
        <f>_xll.qlInterpolationInterpolate(B3Minterpolation,R205,TRUE)</f>
        <v>1.9115004466203134E-3</v>
      </c>
      <c r="Z205" s="208"/>
      <c r="AA205" s="208"/>
    </row>
    <row r="206" spans="5:27" ht="11.25" customHeight="1" x14ac:dyDescent="0.2">
      <c r="E206" s="328"/>
      <c r="F206" s="328"/>
      <c r="G206" s="208"/>
      <c r="K206" s="208"/>
      <c r="L206" s="208"/>
      <c r="R206" s="92">
        <f>_xll.qlCalendarAdvance(Calendar,R205,"1D","f")</f>
        <v>42552</v>
      </c>
      <c r="S206" s="92">
        <f>_xll.qlCalendarAdvance(Calendar,R206,$F$1,"mf",,Trigger)</f>
        <v>42646</v>
      </c>
      <c r="T206" s="118">
        <f>_xll.qlDayCounterYearFraction(DayCounter,R206,S206,,,Trigger)</f>
        <v>0.26111111111111113</v>
      </c>
      <c r="U206" s="22">
        <f>_xll.qlInterpolationInterpolate(B3Minterpolation,R206,TRUE)</f>
        <v>1.9135050934195425E-3</v>
      </c>
      <c r="Z206" s="208"/>
      <c r="AA206" s="208"/>
    </row>
    <row r="207" spans="5:27" ht="11.25" customHeight="1" x14ac:dyDescent="0.2">
      <c r="E207" s="328"/>
      <c r="F207" s="328"/>
      <c r="G207" s="208"/>
      <c r="K207" s="208"/>
      <c r="L207" s="208"/>
      <c r="R207" s="92">
        <f>_xll.qlCalendarAdvance(Calendar,R206,"1D","f")</f>
        <v>42555</v>
      </c>
      <c r="S207" s="92">
        <f>_xll.qlCalendarAdvance(Calendar,R207,$F$1,"mf",,Trigger)</f>
        <v>42647</v>
      </c>
      <c r="T207" s="118">
        <f>_xll.qlDayCounterYearFraction(DayCounter,R207,S207,,,Trigger)</f>
        <v>0.25555555555555554</v>
      </c>
      <c r="U207" s="22">
        <f>_xll.qlInterpolationInterpolate(B3Minterpolation,R207,TRUE)</f>
        <v>1.9193927638002728E-3</v>
      </c>
      <c r="Z207" s="208"/>
      <c r="AA207" s="208"/>
    </row>
    <row r="208" spans="5:27" ht="11.25" customHeight="1" x14ac:dyDescent="0.2">
      <c r="E208" s="328"/>
      <c r="F208" s="328"/>
      <c r="G208" s="208"/>
      <c r="K208" s="208"/>
      <c r="L208" s="208"/>
      <c r="R208" s="92">
        <f>_xll.qlCalendarAdvance(Calendar,R207,"1D","f")</f>
        <v>42556</v>
      </c>
      <c r="S208" s="92">
        <f>_xll.qlCalendarAdvance(Calendar,R208,$F$1,"mf",,Trigger)</f>
        <v>42648</v>
      </c>
      <c r="T208" s="118">
        <f>_xll.qlDayCounterYearFraction(DayCounter,R208,S208,,,Trigger)</f>
        <v>0.25555555555555554</v>
      </c>
      <c r="U208" s="22">
        <f>_xll.qlInterpolationInterpolate(B3Minterpolation,R208,TRUE)</f>
        <v>1.9213149124664224E-3</v>
      </c>
      <c r="Z208" s="208"/>
      <c r="AA208" s="208"/>
    </row>
    <row r="209" spans="5:27" ht="11.25" customHeight="1" x14ac:dyDescent="0.2">
      <c r="E209" s="328"/>
      <c r="F209" s="328"/>
      <c r="G209" s="208"/>
      <c r="K209" s="208"/>
      <c r="L209" s="208"/>
      <c r="R209" s="92">
        <f>_xll.qlCalendarAdvance(Calendar,R208,"1D","f")</f>
        <v>42557</v>
      </c>
      <c r="S209" s="92">
        <f>_xll.qlCalendarAdvance(Calendar,R209,$F$1,"mf",,Trigger)</f>
        <v>42649</v>
      </c>
      <c r="T209" s="118">
        <f>_xll.qlDayCounterYearFraction(DayCounter,R209,S209,,,Trigger)</f>
        <v>0.25555555555555554</v>
      </c>
      <c r="U209" s="22">
        <f>_xll.qlInterpolationInterpolate(B3Minterpolation,R209,TRUE)</f>
        <v>1.9232176980079712E-3</v>
      </c>
      <c r="Z209" s="208"/>
      <c r="AA209" s="208"/>
    </row>
    <row r="210" spans="5:27" ht="11.25" customHeight="1" x14ac:dyDescent="0.2">
      <c r="E210" s="328"/>
      <c r="F210" s="328"/>
      <c r="G210" s="208"/>
      <c r="K210" s="208"/>
      <c r="L210" s="208"/>
      <c r="R210" s="92">
        <f>_xll.qlCalendarAdvance(Calendar,R209,"1D","f")</f>
        <v>42558</v>
      </c>
      <c r="S210" s="92">
        <f>_xll.qlCalendarAdvance(Calendar,R210,$F$1,"mf",,Trigger)</f>
        <v>42650</v>
      </c>
      <c r="T210" s="118">
        <f>_xll.qlDayCounterYearFraction(DayCounter,R210,S210,,,Trigger)</f>
        <v>0.25555555555555554</v>
      </c>
      <c r="U210" s="22">
        <f>_xll.qlInterpolationInterpolate(B3Minterpolation,R210,TRUE)</f>
        <v>1.9251016249883864E-3</v>
      </c>
      <c r="Z210" s="208"/>
      <c r="AA210" s="208"/>
    </row>
    <row r="211" spans="5:27" ht="11.25" customHeight="1" x14ac:dyDescent="0.2">
      <c r="E211" s="328"/>
      <c r="F211" s="328"/>
      <c r="G211" s="208"/>
      <c r="K211" s="208"/>
      <c r="L211" s="208"/>
      <c r="R211" s="92">
        <f>_xll.qlCalendarAdvance(Calendar,R210,"1D","f")</f>
        <v>42559</v>
      </c>
      <c r="S211" s="92">
        <f>_xll.qlCalendarAdvance(Calendar,R211,$F$1,"mf",,Trigger)</f>
        <v>42653</v>
      </c>
      <c r="T211" s="118">
        <f>_xll.qlDayCounterYearFraction(DayCounter,R211,S211,,,Trigger)</f>
        <v>0.26111111111111113</v>
      </c>
      <c r="U211" s="22">
        <f>_xll.qlInterpolationInterpolate(B3Minterpolation,R211,TRUE)</f>
        <v>1.9269671979711355E-3</v>
      </c>
      <c r="Z211" s="208"/>
      <c r="AA211" s="208"/>
    </row>
    <row r="212" spans="5:27" ht="11.25" customHeight="1" x14ac:dyDescent="0.2">
      <c r="E212" s="328"/>
      <c r="F212" s="328"/>
      <c r="G212" s="208"/>
      <c r="K212" s="208"/>
      <c r="L212" s="208"/>
      <c r="R212" s="92">
        <f>_xll.qlCalendarAdvance(Calendar,R211,"1D","f")</f>
        <v>42562</v>
      </c>
      <c r="S212" s="92">
        <f>_xll.qlCalendarAdvance(Calendar,R212,$F$1,"mf",,Trigger)</f>
        <v>42654</v>
      </c>
      <c r="T212" s="118">
        <f>_xll.qlDayCounterYearFraction(DayCounter,R212,S212,,,Trigger)</f>
        <v>0.25555555555555554</v>
      </c>
      <c r="U212" s="22">
        <f>_xll.qlInterpolationInterpolate(B3Minterpolation,R212,TRUE)</f>
        <v>1.9324588385680626E-3</v>
      </c>
      <c r="Z212" s="208"/>
      <c r="AA212" s="208"/>
    </row>
    <row r="213" spans="5:27" ht="11.25" customHeight="1" x14ac:dyDescent="0.2">
      <c r="E213" s="328"/>
      <c r="F213" s="328"/>
      <c r="G213" s="208"/>
      <c r="K213" s="208"/>
      <c r="L213" s="208"/>
      <c r="R213" s="92">
        <f>_xll.qlCalendarAdvance(Calendar,R212,"1D","f")</f>
        <v>42563</v>
      </c>
      <c r="S213" s="92">
        <f>_xll.qlCalendarAdvance(Calendar,R213,$F$1,"mf",,Trigger)</f>
        <v>42655</v>
      </c>
      <c r="T213" s="118">
        <f>_xll.qlDayCounterYearFraction(DayCounter,R213,S213,,,Trigger)</f>
        <v>0.25555555555555554</v>
      </c>
      <c r="U213" s="22">
        <f>_xll.qlInterpolationInterpolate(B3Minterpolation,R213,TRUE)</f>
        <v>1.9342560411948232E-3</v>
      </c>
      <c r="Z213" s="208"/>
      <c r="AA213" s="208"/>
    </row>
    <row r="214" spans="5:27" ht="11.25" customHeight="1" x14ac:dyDescent="0.2">
      <c r="E214" s="328"/>
      <c r="F214" s="328"/>
      <c r="G214" s="208"/>
      <c r="K214" s="208"/>
      <c r="L214" s="208"/>
      <c r="R214" s="92">
        <f>_xll.qlCalendarAdvance(Calendar,R213,"1D","f")</f>
        <v>42564</v>
      </c>
      <c r="S214" s="92">
        <f>_xll.qlCalendarAdvance(Calendar,R214,$F$1,"mf",,Trigger)</f>
        <v>42656</v>
      </c>
      <c r="T214" s="118">
        <f>_xll.qlDayCounterYearFraction(DayCounter,R214,S214,,,Trigger)</f>
        <v>0.25555555555555554</v>
      </c>
      <c r="U214" s="22">
        <f>_xll.qlInterpolationInterpolate(B3Minterpolation,R214,TRUE)</f>
        <v>1.9360374126412556E-3</v>
      </c>
      <c r="Z214" s="208"/>
      <c r="AA214" s="208"/>
    </row>
    <row r="215" spans="5:27" ht="11.25" customHeight="1" x14ac:dyDescent="0.2">
      <c r="E215" s="328"/>
      <c r="F215" s="328"/>
      <c r="G215" s="208"/>
      <c r="K215" s="208"/>
      <c r="L215" s="208"/>
      <c r="R215" s="92">
        <f>_xll.qlCalendarAdvance(Calendar,R214,"1D","f")</f>
        <v>42565</v>
      </c>
      <c r="S215" s="92">
        <f>_xll.qlCalendarAdvance(Calendar,R215,$F$1,"mf",,Trigger)</f>
        <v>42657</v>
      </c>
      <c r="T215" s="118">
        <f>_xll.qlDayCounterYearFraction(DayCounter,R215,S215,,,Trigger)</f>
        <v>0.25555555555555554</v>
      </c>
      <c r="U215" s="22">
        <f>_xll.qlInterpolationInterpolate(B3Minterpolation,R215,TRUE)</f>
        <v>1.9378034574708269E-3</v>
      </c>
      <c r="Z215" s="208"/>
      <c r="AA215" s="208"/>
    </row>
    <row r="216" spans="5:27" ht="11.25" customHeight="1" x14ac:dyDescent="0.2">
      <c r="E216" s="328"/>
      <c r="F216" s="328"/>
      <c r="G216" s="208"/>
      <c r="K216" s="208"/>
      <c r="L216" s="208"/>
      <c r="R216" s="92">
        <f>_xll.qlCalendarAdvance(Calendar,R215,"1D","f")</f>
        <v>42566</v>
      </c>
      <c r="S216" s="92">
        <f>_xll.qlCalendarAdvance(Calendar,R216,$F$1,"mf",,Trigger)</f>
        <v>42660</v>
      </c>
      <c r="T216" s="118">
        <f>_xll.qlDayCounterYearFraction(DayCounter,R216,S216,,,Trigger)</f>
        <v>0.26111111111111113</v>
      </c>
      <c r="U216" s="22">
        <f>_xll.qlInterpolationInterpolate(B3Minterpolation,R216,TRUE)</f>
        <v>1.9395546802470052E-3</v>
      </c>
      <c r="Z216" s="208"/>
      <c r="AA216" s="208"/>
    </row>
    <row r="217" spans="5:27" ht="11.25" customHeight="1" x14ac:dyDescent="0.2">
      <c r="E217" s="328"/>
      <c r="F217" s="328"/>
      <c r="G217" s="208"/>
      <c r="K217" s="208"/>
      <c r="L217" s="208"/>
      <c r="R217" s="92">
        <f>_xll.qlCalendarAdvance(Calendar,R216,"1D","f")</f>
        <v>42569</v>
      </c>
      <c r="S217" s="92">
        <f>_xll.qlCalendarAdvance(Calendar,R217,$F$1,"mf",,Trigger)</f>
        <v>42661</v>
      </c>
      <c r="T217" s="118">
        <f>_xll.qlDayCounterYearFraction(DayCounter,R217,S217,,,Trigger)</f>
        <v>0.25555555555555554</v>
      </c>
      <c r="U217" s="22">
        <f>_xll.qlInterpolationInterpolate(B3Minterpolation,R217,TRUE)</f>
        <v>1.944724461889855E-3</v>
      </c>
      <c r="Z217" s="208"/>
      <c r="AA217" s="208"/>
    </row>
    <row r="218" spans="5:27" ht="11.25" customHeight="1" x14ac:dyDescent="0.2">
      <c r="E218" s="328"/>
      <c r="F218" s="328"/>
      <c r="G218" s="208"/>
      <c r="K218" s="208"/>
      <c r="L218" s="208"/>
      <c r="R218" s="92">
        <f>_xll.qlCalendarAdvance(Calendar,R217,"1D","f")</f>
        <v>42570</v>
      </c>
      <c r="S218" s="92">
        <f>_xll.qlCalendarAdvance(Calendar,R218,$F$1,"mf",,Trigger)</f>
        <v>42662</v>
      </c>
      <c r="T218" s="118">
        <f>_xll.qlDayCounterYearFraction(DayCounter,R218,S218,,,Trigger)</f>
        <v>0.25555555555555554</v>
      </c>
      <c r="U218" s="22">
        <f>_xll.qlInterpolationInterpolate(B3Minterpolation,R218,TRUE)</f>
        <v>1.9464214420871354E-3</v>
      </c>
      <c r="Z218" s="208"/>
      <c r="AA218" s="208"/>
    </row>
    <row r="219" spans="5:27" ht="11.25" customHeight="1" x14ac:dyDescent="0.2">
      <c r="E219" s="328"/>
      <c r="F219" s="328"/>
      <c r="G219" s="208"/>
      <c r="K219" s="208"/>
      <c r="L219" s="208"/>
      <c r="R219" s="92">
        <f>_xll.qlCalendarAdvance(Calendar,R218,"1D","f")</f>
        <v>42571</v>
      </c>
      <c r="S219" s="92">
        <f>_xll.qlCalendarAdvance(Calendar,R219,$F$1,"mf",,Trigger)</f>
        <v>42663</v>
      </c>
      <c r="T219" s="118">
        <f>_xll.qlDayCounterYearFraction(DayCounter,R219,S219,,,Trigger)</f>
        <v>0.25555555555555554</v>
      </c>
      <c r="U219" s="22">
        <f>_xll.qlInterpolationInterpolate(B3Minterpolation,R219,TRUE)</f>
        <v>1.9481061230483599E-3</v>
      </c>
      <c r="Z219" s="208"/>
      <c r="AA219" s="208"/>
    </row>
    <row r="220" spans="5:27" ht="11.25" customHeight="1" x14ac:dyDescent="0.2">
      <c r="E220" s="328"/>
      <c r="F220" s="328"/>
      <c r="G220" s="208"/>
      <c r="K220" s="208"/>
      <c r="L220" s="208"/>
      <c r="R220" s="92">
        <f>_xll.qlCalendarAdvance(Calendar,R219,"1D","f")</f>
        <v>42572</v>
      </c>
      <c r="S220" s="92">
        <f>_xll.qlCalendarAdvance(Calendar,R220,$F$1,"mf",,Trigger)</f>
        <v>42664</v>
      </c>
      <c r="T220" s="118">
        <f>_xll.qlDayCounterYearFraction(DayCounter,R220,S220,,,Trigger)</f>
        <v>0.25555555555555554</v>
      </c>
      <c r="U220" s="22">
        <f>_xll.qlInterpolationInterpolate(B3Minterpolation,R220,TRUE)</f>
        <v>1.9497790093369962E-3</v>
      </c>
      <c r="Z220" s="208"/>
      <c r="AA220" s="208"/>
    </row>
    <row r="221" spans="5:27" ht="11.25" customHeight="1" x14ac:dyDescent="0.2">
      <c r="E221" s="328"/>
      <c r="F221" s="328"/>
      <c r="G221" s="208"/>
      <c r="K221" s="208"/>
      <c r="L221" s="208"/>
      <c r="R221" s="92">
        <f>_xll.qlCalendarAdvance(Calendar,R220,"1D","f")</f>
        <v>42573</v>
      </c>
      <c r="S221" s="92">
        <f>_xll.qlCalendarAdvance(Calendar,R221,$F$1,"mf",,Trigger)</f>
        <v>42667</v>
      </c>
      <c r="T221" s="118">
        <f>_xll.qlDayCounterYearFraction(DayCounter,R221,S221,,,Trigger)</f>
        <v>0.26111111111111113</v>
      </c>
      <c r="U221" s="22">
        <f>_xll.qlInterpolationInterpolate(B3Minterpolation,R221,TRUE)</f>
        <v>1.9514406055165122E-3</v>
      </c>
      <c r="Z221" s="208"/>
      <c r="AA221" s="208"/>
    </row>
    <row r="222" spans="5:27" ht="11.25" customHeight="1" x14ac:dyDescent="0.2">
      <c r="E222" s="328"/>
      <c r="F222" s="328"/>
      <c r="G222" s="208"/>
      <c r="K222" s="208"/>
      <c r="L222" s="208"/>
      <c r="R222" s="92">
        <f>_xll.qlCalendarAdvance(Calendar,R221,"1D","f")</f>
        <v>42576</v>
      </c>
      <c r="S222" s="92">
        <f>_xll.qlCalendarAdvance(Calendar,R222,$F$1,"mf",,Trigger)</f>
        <v>42668</v>
      </c>
      <c r="T222" s="118">
        <f>_xll.qlDayCounterYearFraction(DayCounter,R222,S222,,,Trigger)</f>
        <v>0.25555555555555554</v>
      </c>
      <c r="U222" s="22">
        <f>_xll.qlInterpolationInterpolate(B3Minterpolation,R222,TRUE)</f>
        <v>1.956362699035011E-3</v>
      </c>
      <c r="Z222" s="208"/>
      <c r="AA222" s="208"/>
    </row>
    <row r="223" spans="5:27" ht="11.25" customHeight="1" x14ac:dyDescent="0.2">
      <c r="E223" s="328"/>
      <c r="F223" s="328"/>
      <c r="G223" s="208"/>
      <c r="K223" s="208"/>
      <c r="L223" s="208"/>
      <c r="R223" s="92">
        <f>_xll.qlCalendarAdvance(Calendar,R222,"1D","f")</f>
        <v>42577</v>
      </c>
      <c r="S223" s="92">
        <f>_xll.qlCalendarAdvance(Calendar,R223,$F$1,"mf",,Trigger)</f>
        <v>42669</v>
      </c>
      <c r="T223" s="118">
        <f>_xll.qlDayCounterYearFraction(DayCounter,R223,S223,,,Trigger)</f>
        <v>0.25555555555555554</v>
      </c>
      <c r="U223" s="22">
        <f>_xll.qlInterpolationInterpolate(B3Minterpolation,R223,TRUE)</f>
        <v>1.9579841804127193E-3</v>
      </c>
      <c r="Z223" s="208"/>
      <c r="AA223" s="208"/>
    </row>
    <row r="224" spans="5:27" ht="11.25" customHeight="1" x14ac:dyDescent="0.2">
      <c r="E224" s="328"/>
      <c r="F224" s="328"/>
      <c r="G224" s="208"/>
      <c r="K224" s="208"/>
      <c r="L224" s="208"/>
      <c r="R224" s="92">
        <f>_xll.qlCalendarAdvance(Calendar,R223,"1D","f")</f>
        <v>42578</v>
      </c>
      <c r="S224" s="92">
        <f>_xll.qlCalendarAdvance(Calendar,R224,$F$1,"mf",,Trigger)</f>
        <v>42670</v>
      </c>
      <c r="T224" s="118">
        <f>_xll.qlDayCounterYearFraction(DayCounter,R224,S224,,,Trigger)</f>
        <v>0.25555555555555554</v>
      </c>
      <c r="U224" s="22">
        <f>_xll.qlInterpolationInterpolate(B3Minterpolation,R224,TRUE)</f>
        <v>1.9595968944986449E-3</v>
      </c>
      <c r="Z224" s="208"/>
      <c r="AA224" s="208"/>
    </row>
    <row r="225" spans="5:27" ht="11.25" customHeight="1" x14ac:dyDescent="0.2">
      <c r="E225" s="328"/>
      <c r="F225" s="328"/>
      <c r="G225" s="208"/>
      <c r="K225" s="208"/>
      <c r="L225" s="208"/>
      <c r="R225" s="92">
        <f>_xll.qlCalendarAdvance(Calendar,R224,"1D","f")</f>
        <v>42579</v>
      </c>
      <c r="S225" s="92">
        <f>_xll.qlCalendarAdvance(Calendar,R225,$F$1,"mf",,Trigger)</f>
        <v>42671</v>
      </c>
      <c r="T225" s="118">
        <f>_xll.qlDayCounterYearFraction(DayCounter,R225,S225,,,Trigger)</f>
        <v>0.25555555555555554</v>
      </c>
      <c r="U225" s="22">
        <f>_xll.qlInterpolationInterpolate(B3Minterpolation,R225,TRUE)</f>
        <v>1.9612013458562552E-3</v>
      </c>
      <c r="Z225" s="208"/>
      <c r="AA225" s="208"/>
    </row>
    <row r="226" spans="5:27" ht="11.25" customHeight="1" x14ac:dyDescent="0.2">
      <c r="E226" s="328"/>
      <c r="F226" s="328"/>
      <c r="G226" s="208"/>
      <c r="K226" s="208"/>
      <c r="L226" s="208"/>
      <c r="R226" s="92">
        <f>_xll.qlCalendarAdvance(Calendar,R225,"1D","f")</f>
        <v>42580</v>
      </c>
      <c r="S226" s="92">
        <f>_xll.qlCalendarAdvance(Calendar,R226,$F$1,"mf",,Trigger)</f>
        <v>42674</v>
      </c>
      <c r="T226" s="118">
        <f>_xll.qlDayCounterYearFraction(DayCounter,R226,S226,,,Trigger)</f>
        <v>0.26111111111111113</v>
      </c>
      <c r="U226" s="22">
        <f>_xll.qlInterpolationInterpolate(B3Minterpolation,R226,TRUE)</f>
        <v>1.962798039049017E-3</v>
      </c>
      <c r="Z226" s="208"/>
      <c r="AA226" s="208"/>
    </row>
    <row r="227" spans="5:27" ht="11.25" customHeight="1" x14ac:dyDescent="0.2">
      <c r="E227" s="328"/>
      <c r="F227" s="328"/>
      <c r="G227" s="208"/>
      <c r="K227" s="208"/>
      <c r="L227" s="208"/>
      <c r="R227" s="92">
        <f>_xll.qlCalendarAdvance(Calendar,R226,"1D","f")</f>
        <v>42583</v>
      </c>
      <c r="S227" s="92">
        <f>_xll.qlCalendarAdvance(Calendar,R227,$F$1,"mf",,Trigger)</f>
        <v>42675</v>
      </c>
      <c r="T227" s="118">
        <f>_xll.qlDayCounterYearFraction(DayCounter,R227,S227,,,Trigger)</f>
        <v>0.25555555555555554</v>
      </c>
      <c r="U227" s="22">
        <f>_xll.qlInterpolationInterpolate(B3Minterpolation,R227,TRUE)</f>
        <v>1.9675466152728909E-3</v>
      </c>
      <c r="Z227" s="208"/>
      <c r="AA227" s="208"/>
    </row>
    <row r="228" spans="5:27" ht="11.25" customHeight="1" x14ac:dyDescent="0.2">
      <c r="E228" s="328"/>
      <c r="F228" s="328"/>
      <c r="G228" s="208"/>
      <c r="K228" s="208"/>
      <c r="L228" s="208"/>
      <c r="R228" s="92">
        <f>_xll.qlCalendarAdvance(Calendar,R227,"1D","f")</f>
        <v>42584</v>
      </c>
      <c r="S228" s="92">
        <f>_xll.qlCalendarAdvance(Calendar,R228,$F$1,"mf",,Trigger)</f>
        <v>42676</v>
      </c>
      <c r="T228" s="118">
        <f>_xll.qlDayCounterYearFraction(DayCounter,R228,S228,,,Trigger)</f>
        <v>0.25555555555555554</v>
      </c>
      <c r="U228" s="22">
        <f>_xll.qlInterpolationInterpolate(B3Minterpolation,R228,TRUE)</f>
        <v>1.9691173214409366E-3</v>
      </c>
      <c r="Z228" s="208"/>
      <c r="AA228" s="208"/>
    </row>
    <row r="229" spans="5:27" ht="11.25" customHeight="1" x14ac:dyDescent="0.2">
      <c r="E229" s="328"/>
      <c r="F229" s="328"/>
      <c r="G229" s="208"/>
      <c r="K229" s="208"/>
      <c r="L229" s="208"/>
      <c r="R229" s="92">
        <f>_xll.qlCalendarAdvance(Calendar,R228,"1D","f")</f>
        <v>42585</v>
      </c>
      <c r="S229" s="92">
        <f>_xll.qlCalendarAdvance(Calendar,R229,$F$1,"mf",,Trigger)</f>
        <v>42677</v>
      </c>
      <c r="T229" s="118">
        <f>_xll.qlDayCounterYearFraction(DayCounter,R229,S229,,,Trigger)</f>
        <v>0.25555555555555554</v>
      </c>
      <c r="U229" s="22">
        <f>_xll.qlInterpolationInterpolate(B3Minterpolation,R229,TRUE)</f>
        <v>1.9706827922614718E-3</v>
      </c>
      <c r="Z229" s="208"/>
      <c r="AA229" s="208"/>
    </row>
    <row r="230" spans="5:27" ht="11.25" customHeight="1" x14ac:dyDescent="0.2">
      <c r="E230" s="328"/>
      <c r="F230" s="328"/>
      <c r="G230" s="208"/>
      <c r="K230" s="208"/>
      <c r="L230" s="208"/>
      <c r="R230" s="92">
        <f>_xll.qlCalendarAdvance(Calendar,R229,"1D","f")</f>
        <v>42586</v>
      </c>
      <c r="S230" s="92">
        <f>_xll.qlCalendarAdvance(Calendar,R230,$F$1,"mf",,Trigger)</f>
        <v>42678</v>
      </c>
      <c r="T230" s="118">
        <f>_xll.qlDayCounterYearFraction(DayCounter,R230,S230,,,Trigger)</f>
        <v>0.25555555555555554</v>
      </c>
      <c r="U230" s="22">
        <f>_xll.qlInterpolationInterpolate(B3Minterpolation,R230,TRUE)</f>
        <v>1.9722435322979642E-3</v>
      </c>
      <c r="Z230" s="208"/>
      <c r="AA230" s="208"/>
    </row>
    <row r="231" spans="5:27" ht="11.25" customHeight="1" x14ac:dyDescent="0.2">
      <c r="E231" s="328"/>
      <c r="F231" s="328"/>
      <c r="G231" s="208"/>
      <c r="K231" s="208"/>
      <c r="L231" s="208"/>
      <c r="R231" s="92">
        <f>_xll.qlCalendarAdvance(Calendar,R230,"1D","f")</f>
        <v>42587</v>
      </c>
      <c r="S231" s="92">
        <f>_xll.qlCalendarAdvance(Calendar,R231,$F$1,"mf",,Trigger)</f>
        <v>42681</v>
      </c>
      <c r="T231" s="118">
        <f>_xll.qlDayCounterYearFraction(DayCounter,R231,S231,,,Trigger)</f>
        <v>0.26111111111111113</v>
      </c>
      <c r="U231" s="22">
        <f>_xll.qlInterpolationInterpolate(B3Minterpolation,R231,TRUE)</f>
        <v>1.9738000461138813E-3</v>
      </c>
      <c r="Z231" s="208"/>
      <c r="AA231" s="208"/>
    </row>
    <row r="232" spans="5:27" ht="11.25" customHeight="1" x14ac:dyDescent="0.2">
      <c r="E232" s="328"/>
      <c r="F232" s="328"/>
      <c r="G232" s="208"/>
      <c r="K232" s="208"/>
      <c r="L232" s="208"/>
      <c r="R232" s="92">
        <f>_xll.qlCalendarAdvance(Calendar,R231,"1D","f")</f>
        <v>42590</v>
      </c>
      <c r="S232" s="92">
        <f>_xll.qlCalendarAdvance(Calendar,R232,$F$1,"mf",,Trigger)</f>
        <v>42682</v>
      </c>
      <c r="T232" s="118">
        <f>_xll.qlDayCounterYearFraction(DayCounter,R232,S232,,,Trigger)</f>
        <v>0.25555555555555554</v>
      </c>
      <c r="U232" s="22">
        <f>_xll.qlInterpolationInterpolate(B3Minterpolation,R232,TRUE)</f>
        <v>1.9784492758728564E-3</v>
      </c>
      <c r="Z232" s="208"/>
      <c r="AA232" s="208"/>
    </row>
    <row r="233" spans="5:27" ht="11.25" customHeight="1" x14ac:dyDescent="0.2">
      <c r="E233" s="328"/>
      <c r="F233" s="328"/>
      <c r="G233" s="208"/>
      <c r="K233" s="208"/>
      <c r="L233" s="208"/>
      <c r="R233" s="92">
        <f>_xll.qlCalendarAdvance(Calendar,R232,"1D","f")</f>
        <v>42591</v>
      </c>
      <c r="S233" s="92">
        <f>_xll.qlCalendarAdvance(Calendar,R233,$F$1,"mf",,Trigger)</f>
        <v>42683</v>
      </c>
      <c r="T233" s="118">
        <f>_xll.qlDayCounterYearFraction(DayCounter,R233,S233,,,Trigger)</f>
        <v>0.25555555555555554</v>
      </c>
      <c r="U233" s="22">
        <f>_xll.qlInterpolationInterpolate(B3Minterpolation,R233,TRUE)</f>
        <v>1.9799939304411475E-3</v>
      </c>
      <c r="Z233" s="208"/>
      <c r="AA233" s="208"/>
    </row>
    <row r="234" spans="5:27" ht="11.25" customHeight="1" x14ac:dyDescent="0.2">
      <c r="E234" s="328"/>
      <c r="F234" s="328"/>
      <c r="G234" s="208"/>
      <c r="K234" s="208"/>
      <c r="L234" s="208"/>
      <c r="R234" s="92">
        <f>_xll.qlCalendarAdvance(Calendar,R233,"1D","f")</f>
        <v>42592</v>
      </c>
      <c r="S234" s="92">
        <f>_xll.qlCalendarAdvance(Calendar,R234,$F$1,"mf",,Trigger)</f>
        <v>42684</v>
      </c>
      <c r="T234" s="118">
        <f>_xll.qlDayCounterYearFraction(DayCounter,R234,S234,,,Trigger)</f>
        <v>0.25555555555555554</v>
      </c>
      <c r="U234" s="22">
        <f>_xll.qlInterpolationInterpolate(B3Minterpolation,R234,TRUE)</f>
        <v>1.9815368816062011E-3</v>
      </c>
      <c r="Z234" s="208"/>
      <c r="AA234" s="208"/>
    </row>
    <row r="235" spans="5:27" ht="11.25" customHeight="1" x14ac:dyDescent="0.2">
      <c r="E235" s="328"/>
      <c r="F235" s="328"/>
      <c r="G235" s="208"/>
      <c r="K235" s="208"/>
      <c r="L235" s="208"/>
      <c r="R235" s="92">
        <f>_xll.qlCalendarAdvance(Calendar,R234,"1D","f")</f>
        <v>42593</v>
      </c>
      <c r="S235" s="92">
        <f>_xll.qlCalendarAdvance(Calendar,R235,$F$1,"mf",,Trigger)</f>
        <v>42685</v>
      </c>
      <c r="T235" s="118">
        <f>_xll.qlDayCounterYearFraction(DayCounter,R235,S235,,,Trigger)</f>
        <v>0.25555555555555554</v>
      </c>
      <c r="U235" s="22">
        <f>_xll.qlInterpolationInterpolate(B3Minterpolation,R235,TRUE)</f>
        <v>1.9830786339314847E-3</v>
      </c>
      <c r="Z235" s="208"/>
      <c r="AA235" s="208"/>
    </row>
    <row r="236" spans="5:27" ht="11.25" customHeight="1" x14ac:dyDescent="0.2">
      <c r="E236" s="328"/>
      <c r="F236" s="328"/>
      <c r="G236" s="208"/>
      <c r="K236" s="208"/>
      <c r="L236" s="208"/>
      <c r="R236" s="92">
        <f>_xll.qlCalendarAdvance(Calendar,R235,"1D","f")</f>
        <v>42594</v>
      </c>
      <c r="S236" s="92">
        <f>_xll.qlCalendarAdvance(Calendar,R236,$F$1,"mf",,Trigger)</f>
        <v>42688</v>
      </c>
      <c r="T236" s="118">
        <f>_xll.qlDayCounterYearFraction(DayCounter,R236,S236,,,Trigger)</f>
        <v>0.26111111111111113</v>
      </c>
      <c r="U236" s="22">
        <f>_xll.qlInterpolationInterpolate(B3Minterpolation,R236,TRUE)</f>
        <v>1.9846196919804655E-3</v>
      </c>
      <c r="Z236" s="208"/>
      <c r="AA236" s="208"/>
    </row>
    <row r="237" spans="5:27" ht="11.25" customHeight="1" x14ac:dyDescent="0.2">
      <c r="E237" s="328"/>
      <c r="F237" s="328"/>
      <c r="G237" s="208"/>
      <c r="K237" s="208"/>
      <c r="L237" s="208"/>
      <c r="R237" s="92">
        <f>_xll.qlCalendarAdvance(Calendar,R236,"1D","f")</f>
        <v>42597</v>
      </c>
      <c r="S237" s="92">
        <f>_xll.qlCalendarAdvance(Calendar,R237,$F$1,"mf",,Trigger)</f>
        <v>42689</v>
      </c>
      <c r="T237" s="118">
        <f>_xll.qlDayCounterYearFraction(DayCounter,R237,S237,,,Trigger)</f>
        <v>0.25555555555555554</v>
      </c>
      <c r="U237" s="22">
        <f>_xll.qlInterpolationInterpolate(B3Minterpolation,R237,TRUE)</f>
        <v>1.9892437461042677E-3</v>
      </c>
      <c r="Z237" s="208"/>
      <c r="AA237" s="208"/>
    </row>
    <row r="238" spans="5:27" ht="11.25" customHeight="1" x14ac:dyDescent="0.2">
      <c r="E238" s="328"/>
      <c r="F238" s="328"/>
      <c r="G238" s="208"/>
      <c r="K238" s="208"/>
      <c r="L238" s="208"/>
      <c r="R238" s="92">
        <f>_xll.qlCalendarAdvance(Calendar,R237,"1D","f")</f>
        <v>42598</v>
      </c>
      <c r="S238" s="92">
        <f>_xll.qlCalendarAdvance(Calendar,R238,$F$1,"mf",,Trigger)</f>
        <v>42690</v>
      </c>
      <c r="T238" s="118">
        <f>_xll.qlDayCounterYearFraction(DayCounter,R238,S238,,,Trigger)</f>
        <v>0.25555555555555554</v>
      </c>
      <c r="U238" s="22">
        <f>_xll.qlInterpolationInterpolate(B3Minterpolation,R238,TRUE)</f>
        <v>1.9907870726827131E-3</v>
      </c>
      <c r="Z238" s="208"/>
      <c r="AA238" s="208"/>
    </row>
    <row r="239" spans="5:27" ht="11.25" customHeight="1" x14ac:dyDescent="0.2">
      <c r="E239" s="328"/>
      <c r="F239" s="328"/>
      <c r="G239" s="208"/>
      <c r="K239" s="208"/>
      <c r="L239" s="208"/>
      <c r="R239" s="92">
        <f>_xll.qlCalendarAdvance(Calendar,R238,"1D","f")</f>
        <v>42599</v>
      </c>
      <c r="S239" s="92">
        <f>_xll.qlCalendarAdvance(Calendar,R239,$F$1,"mf",,Trigger)</f>
        <v>42691</v>
      </c>
      <c r="T239" s="118">
        <f>_xll.qlDayCounterYearFraction(DayCounter,R239,S239,,,Trigger)</f>
        <v>0.25555555555555554</v>
      </c>
      <c r="U239" s="22">
        <f>_xll.qlInterpolationInterpolate(B3Minterpolation,R239,TRUE)</f>
        <v>1.9923322278021941E-3</v>
      </c>
      <c r="Z239" s="208"/>
      <c r="AA239" s="208"/>
    </row>
    <row r="240" spans="5:27" ht="11.25" customHeight="1" x14ac:dyDescent="0.2">
      <c r="E240" s="328"/>
      <c r="F240" s="328"/>
      <c r="G240" s="208"/>
      <c r="K240" s="208"/>
      <c r="L240" s="208"/>
      <c r="R240" s="92">
        <f>_xll.qlCalendarAdvance(Calendar,R239,"1D","f")</f>
        <v>42600</v>
      </c>
      <c r="S240" s="92">
        <f>_xll.qlCalendarAdvance(Calendar,R240,$F$1,"mf",,Trigger)</f>
        <v>42692</v>
      </c>
      <c r="T240" s="118">
        <f>_xll.qlDayCounterYearFraction(DayCounter,R240,S240,,,Trigger)</f>
        <v>0.25555555555555554</v>
      </c>
      <c r="U240" s="22">
        <f>_xll.qlInterpolationInterpolate(B3Minterpolation,R240,TRUE)</f>
        <v>1.9938797160261772E-3</v>
      </c>
      <c r="Z240" s="208"/>
      <c r="AA240" s="208"/>
    </row>
    <row r="241" spans="5:27" ht="11.25" customHeight="1" x14ac:dyDescent="0.2">
      <c r="E241" s="328"/>
      <c r="F241" s="328"/>
      <c r="G241" s="208"/>
      <c r="K241" s="208"/>
      <c r="L241" s="208"/>
      <c r="R241" s="92">
        <f>_xll.qlCalendarAdvance(Calendar,R240,"1D","f")</f>
        <v>42601</v>
      </c>
      <c r="S241" s="92">
        <f>_xll.qlCalendarAdvance(Calendar,R241,$F$1,"mf",,Trigger)</f>
        <v>42695</v>
      </c>
      <c r="T241" s="118">
        <f>_xll.qlDayCounterYearFraction(DayCounter,R241,S241,,,Trigger)</f>
        <v>0.26111111111111113</v>
      </c>
      <c r="U241" s="22">
        <f>_xll.qlInterpolationInterpolate(B3Minterpolation,R241,TRUE)</f>
        <v>1.9954300419181303E-3</v>
      </c>
      <c r="Z241" s="208"/>
      <c r="AA241" s="208"/>
    </row>
    <row r="242" spans="5:27" ht="11.25" customHeight="1" x14ac:dyDescent="0.2">
      <c r="E242" s="328"/>
      <c r="F242" s="328"/>
      <c r="G242" s="208"/>
      <c r="K242" s="208"/>
      <c r="L242" s="208"/>
      <c r="R242" s="92">
        <f>_xll.qlCalendarAdvance(Calendar,R241,"1D","f")</f>
        <v>42604</v>
      </c>
      <c r="S242" s="92">
        <f>_xll.qlCalendarAdvance(Calendar,R242,$F$1,"mf",,Trigger)</f>
        <v>42696</v>
      </c>
      <c r="T242" s="118">
        <f>_xll.qlDayCounterYearFraction(DayCounter,R242,S242,,,Trigger)</f>
        <v>0.25555555555555554</v>
      </c>
      <c r="U242" s="22">
        <f>_xll.qlInterpolationInterpolate(B3Minterpolation,R242,TRUE)</f>
        <v>2.0001030912364859E-3</v>
      </c>
      <c r="Z242" s="208"/>
      <c r="AA242" s="208"/>
    </row>
    <row r="243" spans="5:27" ht="11.25" customHeight="1" x14ac:dyDescent="0.2">
      <c r="E243" s="328"/>
      <c r="F243" s="328"/>
      <c r="G243" s="208"/>
      <c r="K243" s="208"/>
      <c r="L243" s="208"/>
      <c r="R243" s="92">
        <f>_xll.qlCalendarAdvance(Calendar,R242,"1D","f")</f>
        <v>42605</v>
      </c>
      <c r="S243" s="92">
        <f>_xll.qlCalendarAdvance(Calendar,R243,$F$1,"mf",,Trigger)</f>
        <v>42697</v>
      </c>
      <c r="T243" s="118">
        <f>_xll.qlDayCounterYearFraction(DayCounter,R243,S243,,,Trigger)</f>
        <v>0.25555555555555554</v>
      </c>
      <c r="U243" s="22">
        <f>_xll.qlInterpolationInterpolate(B3Minterpolation,R243,TRUE)</f>
        <v>2.0016698134349945E-3</v>
      </c>
      <c r="Z243" s="208"/>
      <c r="AA243" s="208"/>
    </row>
    <row r="244" spans="5:27" ht="11.25" customHeight="1" x14ac:dyDescent="0.2">
      <c r="E244" s="328"/>
      <c r="F244" s="328"/>
      <c r="G244" s="208"/>
      <c r="K244" s="208"/>
      <c r="L244" s="208"/>
      <c r="R244" s="92">
        <f>_xll.qlCalendarAdvance(Calendar,R243,"1D","f")</f>
        <v>42606</v>
      </c>
      <c r="S244" s="92">
        <f>_xll.qlCalendarAdvance(Calendar,R244,$F$1,"mf",,Trigger)</f>
        <v>42698</v>
      </c>
      <c r="T244" s="118">
        <f>_xll.qlDayCounterYearFraction(DayCounter,R244,S244,,,Trigger)</f>
        <v>0.25555555555555554</v>
      </c>
      <c r="U244" s="22">
        <f>_xll.qlInterpolationInterpolate(B3Minterpolation,R244,TRUE)</f>
        <v>2.0032418961188109E-3</v>
      </c>
      <c r="Z244" s="208"/>
      <c r="AA244" s="208"/>
    </row>
    <row r="245" spans="5:27" ht="11.25" customHeight="1" x14ac:dyDescent="0.2">
      <c r="E245" s="328"/>
      <c r="F245" s="328"/>
      <c r="G245" s="208"/>
      <c r="K245" s="208"/>
      <c r="L245" s="208"/>
      <c r="R245" s="92">
        <f>_xll.qlCalendarAdvance(Calendar,R244,"1D","f")</f>
        <v>42607</v>
      </c>
      <c r="S245" s="92">
        <f>_xll.qlCalendarAdvance(Calendar,R245,$F$1,"mf",,Trigger)</f>
        <v>42699</v>
      </c>
      <c r="T245" s="118">
        <f>_xll.qlDayCounterYearFraction(DayCounter,R245,S245,,,Trigger)</f>
        <v>0.25555555555555554</v>
      </c>
      <c r="U245" s="22">
        <f>_xll.qlInterpolationInterpolate(B3Minterpolation,R245,TRUE)</f>
        <v>2.0048198438514025E-3</v>
      </c>
      <c r="Z245" s="208"/>
      <c r="AA245" s="208"/>
    </row>
    <row r="246" spans="5:27" ht="11.25" customHeight="1" x14ac:dyDescent="0.2">
      <c r="E246" s="328"/>
      <c r="F246" s="328"/>
      <c r="G246" s="208"/>
      <c r="K246" s="208"/>
      <c r="L246" s="208"/>
      <c r="R246" s="92">
        <f>_xll.qlCalendarAdvance(Calendar,R245,"1D","f")</f>
        <v>42608</v>
      </c>
      <c r="S246" s="92">
        <f>_xll.qlCalendarAdvance(Calendar,R246,$F$1,"mf",,Trigger)</f>
        <v>42702</v>
      </c>
      <c r="T246" s="118">
        <f>_xll.qlDayCounterYearFraction(DayCounter,R246,S246,,,Trigger)</f>
        <v>0.26111111111111113</v>
      </c>
      <c r="U246" s="22">
        <f>_xll.qlInterpolationInterpolate(B3Minterpolation,R246,TRUE)</f>
        <v>2.0064041611962367E-3</v>
      </c>
      <c r="Z246" s="208"/>
      <c r="AA246" s="208"/>
    </row>
    <row r="247" spans="5:27" ht="11.25" customHeight="1" x14ac:dyDescent="0.2">
      <c r="E247" s="328"/>
      <c r="F247" s="328"/>
      <c r="G247" s="208"/>
      <c r="K247" s="208"/>
      <c r="L247" s="208"/>
      <c r="R247" s="92">
        <f>_xll.qlCalendarAdvance(Calendar,R246,"1D","f")</f>
        <v>42612</v>
      </c>
      <c r="S247" s="92">
        <f>_xll.qlCalendarAdvance(Calendar,R247,$F$1,"mf",,Trigger)</f>
        <v>42704</v>
      </c>
      <c r="T247" s="118">
        <f>_xll.qlDayCounterYearFraction(DayCounter,R247,S247,,,Trigger)</f>
        <v>0.25555555555555554</v>
      </c>
      <c r="U247" s="22">
        <f>_xll.qlInterpolationInterpolate(B3Minterpolation,R247,TRUE)</f>
        <v>2.0128152179673519E-3</v>
      </c>
      <c r="Z247" s="208"/>
      <c r="AA247" s="208"/>
    </row>
    <row r="248" spans="5:27" ht="11.25" customHeight="1" x14ac:dyDescent="0.2">
      <c r="E248" s="328"/>
      <c r="F248" s="328"/>
      <c r="G248" s="208"/>
      <c r="K248" s="208"/>
      <c r="L248" s="208"/>
      <c r="R248" s="92">
        <f>_xll.qlCalendarAdvance(Calendar,R247,"1D","f")</f>
        <v>42613</v>
      </c>
      <c r="S248" s="92">
        <f>_xll.qlCalendarAdvance(Calendar,R248,$F$1,"mf",,Trigger)</f>
        <v>42704</v>
      </c>
      <c r="T248" s="118">
        <f>_xll.qlDayCounterYearFraction(DayCounter,R248,S248,,,Trigger)</f>
        <v>0.25277777777777777</v>
      </c>
      <c r="U248" s="22">
        <f>_xll.qlInterpolationInterpolate(B3Minterpolation,R248,TRUE)</f>
        <v>2.0144389518254131E-3</v>
      </c>
      <c r="Z248" s="208"/>
      <c r="AA248" s="208"/>
    </row>
    <row r="249" spans="5:27" ht="11.25" customHeight="1" x14ac:dyDescent="0.2">
      <c r="E249" s="328"/>
      <c r="F249" s="328"/>
      <c r="G249" s="208"/>
      <c r="K249" s="208"/>
      <c r="L249" s="208"/>
      <c r="R249" s="92">
        <f>_xll.qlCalendarAdvance(Calendar,R248,"1D","f")</f>
        <v>42614</v>
      </c>
      <c r="S249" s="92">
        <f>_xll.qlCalendarAdvance(Calendar,R249,$F$1,"mf",,Trigger)</f>
        <v>42705</v>
      </c>
      <c r="T249" s="118">
        <f>_xll.qlDayCounterYearFraction(DayCounter,R249,S249,,,Trigger)</f>
        <v>0.25277777777777777</v>
      </c>
      <c r="U249" s="22">
        <f>_xll.qlInterpolationInterpolate(B3Minterpolation,R249,TRUE)</f>
        <v>2.0160720826765217E-3</v>
      </c>
      <c r="Z249" s="208"/>
      <c r="AA249" s="208"/>
    </row>
    <row r="250" spans="5:27" ht="11.25" customHeight="1" x14ac:dyDescent="0.2">
      <c r="E250" s="328"/>
      <c r="F250" s="328"/>
      <c r="G250" s="208"/>
      <c r="K250" s="208"/>
      <c r="L250" s="208"/>
      <c r="R250" s="92">
        <f>_xll.qlCalendarAdvance(Calendar,R249,"1D","f")</f>
        <v>42615</v>
      </c>
      <c r="S250" s="92">
        <f>_xll.qlCalendarAdvance(Calendar,R250,$F$1,"mf",,Trigger)</f>
        <v>42706</v>
      </c>
      <c r="T250" s="118">
        <f>_xll.qlDayCounterYearFraction(DayCounter,R250,S250,,,Trigger)</f>
        <v>0.25277777777777777</v>
      </c>
      <c r="U250" s="22">
        <f>_xll.qlInterpolationInterpolate(B3Minterpolation,R250,TRUE)</f>
        <v>2.017715115084146E-3</v>
      </c>
      <c r="Z250" s="208"/>
      <c r="AA250" s="208"/>
    </row>
    <row r="251" spans="5:27" ht="11.25" customHeight="1" x14ac:dyDescent="0.2">
      <c r="E251" s="328"/>
      <c r="F251" s="328"/>
      <c r="G251" s="208"/>
      <c r="K251" s="208"/>
      <c r="L251" s="208"/>
      <c r="R251" s="92">
        <f>_xll.qlCalendarAdvance(Calendar,R250,"1D","f")</f>
        <v>42618</v>
      </c>
      <c r="S251" s="92">
        <f>_xll.qlCalendarAdvance(Calendar,R251,$F$1,"mf",,Trigger)</f>
        <v>42709</v>
      </c>
      <c r="T251" s="118">
        <f>_xll.qlDayCounterYearFraction(DayCounter,R251,S251,,,Trigger)</f>
        <v>0.25277777777777777</v>
      </c>
      <c r="U251" s="22">
        <f>_xll.qlInterpolationInterpolate(B3Minterpolation,R251,TRUE)</f>
        <v>2.022708667280786E-3</v>
      </c>
      <c r="Z251" s="208"/>
      <c r="AA251" s="208"/>
    </row>
    <row r="252" spans="5:27" ht="11.25" customHeight="1" x14ac:dyDescent="0.2">
      <c r="E252" s="328"/>
      <c r="F252" s="328"/>
      <c r="G252" s="208"/>
      <c r="K252" s="208"/>
      <c r="L252" s="208"/>
      <c r="R252" s="92">
        <f>_xll.qlCalendarAdvance(Calendar,R251,"1D","f")</f>
        <v>42619</v>
      </c>
      <c r="S252" s="92">
        <f>_xll.qlCalendarAdvance(Calendar,R252,$F$1,"mf",,Trigger)</f>
        <v>42710</v>
      </c>
      <c r="T252" s="118">
        <f>_xll.qlDayCounterYearFraction(DayCounter,R252,S252,,,Trigger)</f>
        <v>0.25277777777777777</v>
      </c>
      <c r="U252" s="22">
        <f>_xll.qlInterpolationInterpolate(B3Minterpolation,R252,TRUE)</f>
        <v>2.0243963515491469E-3</v>
      </c>
      <c r="Z252" s="208"/>
      <c r="AA252" s="208"/>
    </row>
    <row r="253" spans="5:27" ht="11.25" customHeight="1" x14ac:dyDescent="0.2">
      <c r="E253" s="328"/>
      <c r="F253" s="328"/>
      <c r="G253" s="208"/>
      <c r="K253" s="208"/>
      <c r="L253" s="208"/>
      <c r="R253" s="92">
        <f>_xll.qlCalendarAdvance(Calendar,R252,"1D","f")</f>
        <v>42620</v>
      </c>
      <c r="S253" s="92">
        <f>_xll.qlCalendarAdvance(Calendar,R253,$F$1,"mf",,Trigger)</f>
        <v>42711</v>
      </c>
      <c r="T253" s="118">
        <f>_xll.qlDayCounterYearFraction(DayCounter,R253,S253,,,Trigger)</f>
        <v>0.25277777777777777</v>
      </c>
      <c r="U253" s="22">
        <f>_xll.qlInterpolationInterpolate(B3Minterpolation,R253,TRUE)</f>
        <v>2.0260964601913609E-3</v>
      </c>
      <c r="Z253" s="208"/>
      <c r="AA253" s="208"/>
    </row>
    <row r="254" spans="5:27" ht="11.25" customHeight="1" x14ac:dyDescent="0.2">
      <c r="E254" s="328"/>
      <c r="F254" s="328"/>
      <c r="G254" s="208"/>
      <c r="K254" s="208"/>
      <c r="L254" s="208"/>
      <c r="R254" s="92">
        <f>_xll.qlCalendarAdvance(Calendar,R253,"1D","f")</f>
        <v>42621</v>
      </c>
      <c r="S254" s="92">
        <f>_xll.qlCalendarAdvance(Calendar,R254,$F$1,"mf",,Trigger)</f>
        <v>42712</v>
      </c>
      <c r="T254" s="118">
        <f>_xll.qlDayCounterYearFraction(DayCounter,R254,S254,,,Trigger)</f>
        <v>0.25277777777777777</v>
      </c>
      <c r="U254" s="22">
        <f>_xll.qlInterpolationInterpolate(B3Minterpolation,R254,TRUE)</f>
        <v>2.0278094977708955E-3</v>
      </c>
      <c r="Z254" s="208"/>
      <c r="AA254" s="208"/>
    </row>
    <row r="255" spans="5:27" ht="11.25" customHeight="1" x14ac:dyDescent="0.2">
      <c r="E255" s="328"/>
      <c r="F255" s="328"/>
      <c r="G255" s="208"/>
      <c r="K255" s="208"/>
      <c r="L255" s="208"/>
      <c r="R255" s="92">
        <f>_xll.qlCalendarAdvance(Calendar,R254,"1D","f")</f>
        <v>42622</v>
      </c>
      <c r="S255" s="92">
        <f>_xll.qlCalendarAdvance(Calendar,R255,$F$1,"mf",,Trigger)</f>
        <v>42713</v>
      </c>
      <c r="T255" s="118">
        <f>_xll.qlDayCounterYearFraction(DayCounter,R255,S255,,,Trigger)</f>
        <v>0.25277777777777777</v>
      </c>
      <c r="U255" s="22">
        <f>_xll.qlInterpolationInterpolate(B3Minterpolation,R255,TRUE)</f>
        <v>2.0295359688512183E-3</v>
      </c>
      <c r="Z255" s="208"/>
      <c r="AA255" s="208"/>
    </row>
    <row r="256" spans="5:27" ht="11.25" customHeight="1" x14ac:dyDescent="0.2">
      <c r="E256" s="328"/>
      <c r="F256" s="328"/>
      <c r="G256" s="208"/>
      <c r="K256" s="208"/>
      <c r="L256" s="208"/>
      <c r="R256" s="92">
        <f>_xll.qlCalendarAdvance(Calendar,R255,"1D","f")</f>
        <v>42625</v>
      </c>
      <c r="S256" s="92">
        <f>_xll.qlCalendarAdvance(Calendar,R256,$F$1,"mf",,Trigger)</f>
        <v>42716</v>
      </c>
      <c r="T256" s="118">
        <f>_xll.qlDayCounterYearFraction(DayCounter,R256,S256,,,Trigger)</f>
        <v>0.25277777777777777</v>
      </c>
      <c r="U256" s="22">
        <f>_xll.qlInterpolationInterpolate(B3Minterpolation,R256,TRUE)</f>
        <v>2.0348010287315897E-3</v>
      </c>
      <c r="Z256" s="208"/>
      <c r="AA256" s="208"/>
    </row>
    <row r="257" spans="5:27" ht="11.25" customHeight="1" x14ac:dyDescent="0.2">
      <c r="E257" s="328"/>
      <c r="F257" s="328"/>
      <c r="G257" s="208"/>
      <c r="K257" s="208"/>
      <c r="L257" s="208"/>
      <c r="R257" s="92">
        <f>_xll.qlCalendarAdvance(Calendar,R256,"1D","f")</f>
        <v>42626</v>
      </c>
      <c r="S257" s="92">
        <f>_xll.qlCalendarAdvance(Calendar,R257,$F$1,"mf",,Trigger)</f>
        <v>42717</v>
      </c>
      <c r="T257" s="118">
        <f>_xll.qlDayCounterYearFraction(DayCounter,R257,S257,,,Trigger)</f>
        <v>0.25277777777777777</v>
      </c>
      <c r="U257" s="22">
        <f>_xll.qlInterpolationInterpolate(B3Minterpolation,R257,TRUE)</f>
        <v>2.0365862794497402E-3</v>
      </c>
      <c r="Z257" s="208"/>
      <c r="AA257" s="208"/>
    </row>
    <row r="258" spans="5:27" ht="11.25" customHeight="1" x14ac:dyDescent="0.2">
      <c r="E258" s="328"/>
      <c r="F258" s="328"/>
      <c r="G258" s="208"/>
      <c r="K258" s="208"/>
      <c r="L258" s="208"/>
      <c r="R258" s="92">
        <f>_xll.qlCalendarAdvance(Calendar,R257,"1D","f")</f>
        <v>42627</v>
      </c>
      <c r="S258" s="92">
        <f>_xll.qlCalendarAdvance(Calendar,R258,$F$1,"mf",,Trigger)</f>
        <v>42718</v>
      </c>
      <c r="T258" s="118">
        <f>_xll.qlDayCounterYearFraction(DayCounter,R258,S258,,,Trigger)</f>
        <v>0.25277777777777777</v>
      </c>
      <c r="U258" s="22">
        <f>_xll.qlInterpolationInterpolate(B3Minterpolation,R258,TRUE)</f>
        <v>2.038387486486016E-3</v>
      </c>
      <c r="Z258" s="208"/>
      <c r="AA258" s="208"/>
    </row>
    <row r="259" spans="5:27" ht="11.25" customHeight="1" x14ac:dyDescent="0.2">
      <c r="E259" s="328"/>
      <c r="F259" s="328"/>
      <c r="G259" s="208"/>
      <c r="K259" s="208"/>
      <c r="L259" s="208"/>
      <c r="R259" s="92">
        <f>_xll.qlCalendarAdvance(Calendar,R258,"1D","f")</f>
        <v>42628</v>
      </c>
      <c r="S259" s="92">
        <f>_xll.qlCalendarAdvance(Calendar,R259,$F$1,"mf",,Trigger)</f>
        <v>42719</v>
      </c>
      <c r="T259" s="118">
        <f>_xll.qlDayCounterYearFraction(DayCounter,R259,S259,,,Trigger)</f>
        <v>0.25277777777777777</v>
      </c>
      <c r="U259" s="22">
        <f>_xll.qlInterpolationInterpolate(B3Minterpolation,R259,TRUE)</f>
        <v>2.0402051544038849E-3</v>
      </c>
      <c r="Z259" s="208"/>
      <c r="AA259" s="208"/>
    </row>
    <row r="260" spans="5:27" ht="11.25" customHeight="1" x14ac:dyDescent="0.2">
      <c r="E260" s="328"/>
      <c r="F260" s="328"/>
      <c r="G260" s="208"/>
      <c r="K260" s="208"/>
      <c r="L260" s="208"/>
      <c r="R260" s="92">
        <f>_xll.qlCalendarAdvance(Calendar,R259,"1D","f")</f>
        <v>42629</v>
      </c>
      <c r="S260" s="92">
        <f>_xll.qlCalendarAdvance(Calendar,R260,$F$1,"mf",,Trigger)</f>
        <v>42720</v>
      </c>
      <c r="T260" s="118">
        <f>_xll.qlDayCounterYearFraction(DayCounter,R260,S260,,,Trigger)</f>
        <v>0.25277777777777777</v>
      </c>
      <c r="U260" s="22">
        <f>_xll.qlInterpolationInterpolate(B3Minterpolation,R260,TRUE)</f>
        <v>2.0420397877668147E-3</v>
      </c>
      <c r="Z260" s="208"/>
      <c r="AA260" s="208"/>
    </row>
    <row r="261" spans="5:27" ht="11.25" customHeight="1" x14ac:dyDescent="0.2">
      <c r="E261" s="328"/>
      <c r="F261" s="328"/>
      <c r="G261" s="208"/>
      <c r="K261" s="208"/>
      <c r="L261" s="208"/>
      <c r="R261" s="92">
        <f>_xll.qlCalendarAdvance(Calendar,R260,"1D","f")</f>
        <v>42632</v>
      </c>
      <c r="S261" s="92">
        <f>_xll.qlCalendarAdvance(Calendar,R261,$F$1,"mf",,Trigger)</f>
        <v>42723</v>
      </c>
      <c r="T261" s="118">
        <f>_xll.qlDayCounterYearFraction(DayCounter,R261,S261,,,Trigger)</f>
        <v>0.25277777777777777</v>
      </c>
      <c r="U261" s="22">
        <f>_xll.qlInterpolationInterpolate(B3Minterpolation,R261,TRUE)</f>
        <v>2.047650526160644E-3</v>
      </c>
      <c r="Z261" s="208"/>
      <c r="AA261" s="208"/>
    </row>
    <row r="262" spans="5:27" ht="11.25" customHeight="1" x14ac:dyDescent="0.2">
      <c r="E262" s="328"/>
      <c r="F262" s="328"/>
      <c r="G262" s="208"/>
      <c r="K262" s="208"/>
      <c r="L262" s="208"/>
      <c r="R262" s="92">
        <f>_xll.qlCalendarAdvance(Calendar,R261,"1D","f")</f>
        <v>42633</v>
      </c>
      <c r="S262" s="92">
        <f>_xll.qlCalendarAdvance(Calendar,R262,$F$1,"mf",,Trigger)</f>
        <v>42724</v>
      </c>
      <c r="T262" s="118">
        <f>_xll.qlDayCounterYearFraction(DayCounter,R262,S262,,,Trigger)</f>
        <v>0.25277777777777777</v>
      </c>
      <c r="U262" s="22">
        <f>_xll.qlInterpolationInterpolate(B3Minterpolation,R262,TRUE)</f>
        <v>2.049558066938492E-3</v>
      </c>
      <c r="Z262" s="208"/>
      <c r="AA262" s="208"/>
    </row>
    <row r="263" spans="5:27" ht="11.25" customHeight="1" x14ac:dyDescent="0.2">
      <c r="E263" s="328"/>
      <c r="F263" s="328"/>
      <c r="G263" s="208"/>
      <c r="K263" s="208"/>
      <c r="L263" s="208"/>
      <c r="R263" s="92">
        <f>_xll.qlCalendarAdvance(Calendar,R262,"1D","f")</f>
        <v>42634</v>
      </c>
      <c r="S263" s="92">
        <f>_xll.qlCalendarAdvance(Calendar,R263,$F$1,"mf",,Trigger)</f>
        <v>42725</v>
      </c>
      <c r="T263" s="118">
        <f>_xll.qlDayCounterYearFraction(DayCounter,R263,S263,,,Trigger)</f>
        <v>0.25277777777777777</v>
      </c>
      <c r="U263" s="22">
        <f>_xll.qlInterpolationInterpolate(B3Minterpolation,R263,TRUE)</f>
        <v>2.0514850959787384E-3</v>
      </c>
      <c r="Z263" s="208"/>
      <c r="AA263" s="208"/>
    </row>
    <row r="264" spans="5:27" ht="11.25" customHeight="1" x14ac:dyDescent="0.2">
      <c r="E264" s="328"/>
      <c r="F264" s="328"/>
      <c r="G264" s="208"/>
      <c r="K264" s="208"/>
      <c r="L264" s="208"/>
      <c r="R264" s="92">
        <f>_xll.qlCalendarAdvance(Calendar,R263,"1D","f")</f>
        <v>42635</v>
      </c>
      <c r="S264" s="92">
        <f>_xll.qlCalendarAdvance(Calendar,R264,$F$1,"mf",,Trigger)</f>
        <v>42726</v>
      </c>
      <c r="T264" s="118">
        <f>_xll.qlDayCounterYearFraction(DayCounter,R264,S264,,,Trigger)</f>
        <v>0.25277777777777777</v>
      </c>
      <c r="U264" s="22">
        <f>_xll.qlInterpolationInterpolate(B3Minterpolation,R264,TRUE)</f>
        <v>2.0534319804727274E-3</v>
      </c>
      <c r="Z264" s="208"/>
      <c r="AA264" s="208"/>
    </row>
    <row r="265" spans="5:27" ht="11.25" customHeight="1" x14ac:dyDescent="0.2">
      <c r="E265" s="328"/>
      <c r="F265" s="328"/>
      <c r="G265" s="208"/>
      <c r="K265" s="208"/>
      <c r="L265" s="208"/>
      <c r="R265" s="92">
        <f>_xll.qlCalendarAdvance(Calendar,R264,"1D","f")</f>
        <v>42636</v>
      </c>
      <c r="S265" s="92">
        <f>_xll.qlCalendarAdvance(Calendar,R265,$F$1,"mf",,Trigger)</f>
        <v>42727</v>
      </c>
      <c r="T265" s="118">
        <f>_xll.qlDayCounterYearFraction(DayCounter,R265,S265,,,Trigger)</f>
        <v>0.25277777777777777</v>
      </c>
      <c r="U265" s="22">
        <f>_xll.qlInterpolationInterpolate(B3Minterpolation,R265,TRUE)</f>
        <v>2.0553985381233106E-3</v>
      </c>
      <c r="Z265" s="208"/>
      <c r="AA265" s="208"/>
    </row>
    <row r="266" spans="5:27" ht="11.25" customHeight="1" x14ac:dyDescent="0.2">
      <c r="E266" s="328"/>
      <c r="F266" s="328"/>
      <c r="G266" s="208"/>
      <c r="K266" s="208"/>
      <c r="L266" s="208"/>
      <c r="R266" s="92">
        <f>_xll.qlCalendarAdvance(Calendar,R265,"1D","f")</f>
        <v>42639</v>
      </c>
      <c r="S266" s="92">
        <f>_xll.qlCalendarAdvance(Calendar,R266,$F$1,"mf",,Trigger)</f>
        <v>42732</v>
      </c>
      <c r="T266" s="118">
        <f>_xll.qlDayCounterYearFraction(DayCounter,R266,S266,,,Trigger)</f>
        <v>0.25833333333333336</v>
      </c>
      <c r="U266" s="22">
        <f>_xll.qlInterpolationInterpolate(B3Minterpolation,R266,TRUE)</f>
        <v>2.061413053321907E-3</v>
      </c>
      <c r="Z266" s="208"/>
      <c r="AA266" s="208"/>
    </row>
    <row r="267" spans="5:27" ht="11.25" customHeight="1" x14ac:dyDescent="0.2">
      <c r="E267" s="328"/>
      <c r="F267" s="328"/>
      <c r="G267" s="208"/>
      <c r="K267" s="208"/>
      <c r="L267" s="208"/>
      <c r="R267" s="92">
        <f>_xll.qlCalendarAdvance(Calendar,R266,"1D","f")</f>
        <v>42640</v>
      </c>
      <c r="S267" s="92">
        <f>_xll.qlCalendarAdvance(Calendar,R267,$F$1,"mf",,Trigger)</f>
        <v>42732</v>
      </c>
      <c r="T267" s="118">
        <f>_xll.qlDayCounterYearFraction(DayCounter,R267,S267,,,Trigger)</f>
        <v>0.25555555555555554</v>
      </c>
      <c r="U267" s="22">
        <f>_xll.qlInterpolationInterpolate(B3Minterpolation,R267,TRUE)</f>
        <v>2.0634551069061489E-3</v>
      </c>
      <c r="Z267" s="208"/>
      <c r="AA267" s="208"/>
    </row>
    <row r="268" spans="5:27" ht="11.25" customHeight="1" x14ac:dyDescent="0.2">
      <c r="E268" s="328"/>
      <c r="F268" s="328"/>
      <c r="G268" s="208"/>
      <c r="K268" s="208"/>
      <c r="L268" s="208"/>
      <c r="R268" s="92">
        <f>_xll.qlCalendarAdvance(Calendar,R267,"1D","f")</f>
        <v>42641</v>
      </c>
      <c r="S268" s="92">
        <f>_xll.qlCalendarAdvance(Calendar,R268,$F$1,"mf",,Trigger)</f>
        <v>42732</v>
      </c>
      <c r="T268" s="118">
        <f>_xll.qlDayCounterYearFraction(DayCounter,R268,S268,,,Trigger)</f>
        <v>0.25277777777777777</v>
      </c>
      <c r="U268" s="22">
        <f>_xll.qlInterpolationInterpolate(B3Minterpolation,R268,TRUE)</f>
        <v>2.0655152353006262E-3</v>
      </c>
      <c r="Z268" s="208"/>
      <c r="AA268" s="208"/>
    </row>
    <row r="269" spans="5:27" ht="11.25" customHeight="1" x14ac:dyDescent="0.2">
      <c r="E269" s="328"/>
      <c r="F269" s="328"/>
      <c r="G269" s="208"/>
      <c r="K269" s="208"/>
      <c r="L269" s="208"/>
      <c r="R269" s="92">
        <f>_xll.qlCalendarAdvance(Calendar,R268,"1D","f")</f>
        <v>42642</v>
      </c>
      <c r="S269" s="92">
        <f>_xll.qlCalendarAdvance(Calendar,R269,$F$1,"mf",,Trigger)</f>
        <v>42733</v>
      </c>
      <c r="T269" s="118">
        <f>_xll.qlDayCounterYearFraction(DayCounter,R269,S269,,,Trigger)</f>
        <v>0.25277777777777777</v>
      </c>
      <c r="U269" s="22">
        <f>_xll.qlInterpolationInterpolate(B3Minterpolation,R269,TRUE)</f>
        <v>2.0675931188360664E-3</v>
      </c>
      <c r="Z269" s="208"/>
      <c r="AA269" s="208"/>
    </row>
    <row r="270" spans="5:27" ht="11.25" customHeight="1" x14ac:dyDescent="0.2">
      <c r="E270" s="328"/>
      <c r="F270" s="328"/>
      <c r="G270" s="208"/>
      <c r="K270" s="208"/>
      <c r="L270" s="208"/>
      <c r="R270" s="92">
        <f>_xll.qlCalendarAdvance(Calendar,R269,"1D","f")</f>
        <v>42643</v>
      </c>
      <c r="S270" s="92">
        <f>_xll.qlCalendarAdvance(Calendar,R270,$F$1,"mf",,Trigger)</f>
        <v>42734</v>
      </c>
      <c r="T270" s="118">
        <f>_xll.qlDayCounterYearFraction(DayCounter,R270,S270,,,Trigger)</f>
        <v>0.25277777777777777</v>
      </c>
      <c r="U270" s="22">
        <f>_xll.qlInterpolationInterpolate(B3Minterpolation,R270,TRUE)</f>
        <v>2.0696884378431984E-3</v>
      </c>
      <c r="Z270" s="208"/>
      <c r="AA270" s="208"/>
    </row>
    <row r="271" spans="5:27" ht="11.25" customHeight="1" x14ac:dyDescent="0.2">
      <c r="E271" s="328"/>
      <c r="F271" s="328"/>
      <c r="G271" s="208"/>
      <c r="K271" s="208"/>
      <c r="L271" s="208"/>
      <c r="R271" s="92">
        <f>_xll.qlCalendarAdvance(Calendar,R270,"1D","f")</f>
        <v>42646</v>
      </c>
      <c r="S271" s="92">
        <f>_xll.qlCalendarAdvance(Calendar,R271,$F$1,"mf",,Trigger)</f>
        <v>42738</v>
      </c>
      <c r="T271" s="118">
        <f>_xll.qlDayCounterYearFraction(DayCounter,R271,S271,,,Trigger)</f>
        <v>0.25555555555555554</v>
      </c>
      <c r="U271" s="22">
        <f>_xll.qlInterpolationInterpolate(B3Minterpolation,R271,TRUE)</f>
        <v>2.076075811002027E-3</v>
      </c>
      <c r="Z271" s="208"/>
      <c r="AA271" s="208"/>
    </row>
    <row r="272" spans="5:27" ht="11.25" customHeight="1" x14ac:dyDescent="0.2">
      <c r="E272" s="328"/>
      <c r="F272" s="328"/>
      <c r="G272" s="208"/>
      <c r="K272" s="208"/>
      <c r="L272" s="208"/>
      <c r="R272" s="92">
        <f>_xll.qlCalendarAdvance(Calendar,R271,"1D","f")</f>
        <v>42647</v>
      </c>
      <c r="S272" s="92">
        <f>_xll.qlCalendarAdvance(Calendar,R272,$F$1,"mf",,Trigger)</f>
        <v>42739</v>
      </c>
      <c r="T272" s="118">
        <f>_xll.qlDayCounterYearFraction(DayCounter,R272,S272,,,Trigger)</f>
        <v>0.25555555555555554</v>
      </c>
      <c r="U272" s="22">
        <f>_xll.qlInterpolationInterpolate(B3Minterpolation,R272,TRUE)</f>
        <v>2.0782376752032077E-3</v>
      </c>
      <c r="Z272" s="208"/>
      <c r="AA272" s="208"/>
    </row>
    <row r="273" spans="5:27" ht="11.25" customHeight="1" x14ac:dyDescent="0.2">
      <c r="E273" s="328"/>
      <c r="F273" s="328"/>
      <c r="G273" s="208"/>
      <c r="K273" s="208"/>
      <c r="L273" s="208"/>
      <c r="R273" s="92">
        <f>_xll.qlCalendarAdvance(Calendar,R272,"1D","f")</f>
        <v>42648</v>
      </c>
      <c r="S273" s="92">
        <f>_xll.qlCalendarAdvance(Calendar,R273,$F$1,"mf",,Trigger)</f>
        <v>42740</v>
      </c>
      <c r="T273" s="118">
        <f>_xll.qlDayCounterYearFraction(DayCounter,R273,S273,,,Trigger)</f>
        <v>0.25555555555555554</v>
      </c>
      <c r="U273" s="22">
        <f>_xll.qlInterpolationInterpolate(B3Minterpolation,R273,TRUE)</f>
        <v>2.0804153765297214E-3</v>
      </c>
      <c r="Z273" s="208"/>
      <c r="AA273" s="208"/>
    </row>
    <row r="274" spans="5:27" ht="11.25" customHeight="1" x14ac:dyDescent="0.2">
      <c r="E274" s="328"/>
      <c r="F274" s="328"/>
      <c r="G274" s="208"/>
      <c r="K274" s="208"/>
      <c r="L274" s="208"/>
      <c r="R274" s="92">
        <f>_xll.qlCalendarAdvance(Calendar,R273,"1D","f")</f>
        <v>42649</v>
      </c>
      <c r="S274" s="92">
        <f>_xll.qlCalendarAdvance(Calendar,R274,$F$1,"mf",,Trigger)</f>
        <v>42741</v>
      </c>
      <c r="T274" s="118">
        <f>_xll.qlDayCounterYearFraction(DayCounter,R274,S274,,,Trigger)</f>
        <v>0.25555555555555554</v>
      </c>
      <c r="U274" s="22">
        <f>_xll.qlInterpolationInterpolate(B3Minterpolation,R274,TRUE)</f>
        <v>2.0826085953122961E-3</v>
      </c>
      <c r="Z274" s="208"/>
      <c r="AA274" s="208"/>
    </row>
    <row r="275" spans="5:27" ht="11.25" customHeight="1" x14ac:dyDescent="0.2">
      <c r="E275" s="328"/>
      <c r="F275" s="328"/>
      <c r="G275" s="208"/>
      <c r="K275" s="208"/>
      <c r="L275" s="208"/>
      <c r="R275" s="92">
        <f>_xll.qlCalendarAdvance(Calendar,R274,"1D","f")</f>
        <v>42650</v>
      </c>
      <c r="S275" s="92">
        <f>_xll.qlCalendarAdvance(Calendar,R275,$F$1,"mf",,Trigger)</f>
        <v>42744</v>
      </c>
      <c r="T275" s="118">
        <f>_xll.qlDayCounterYearFraction(DayCounter,R275,S275,,,Trigger)</f>
        <v>0.26111111111111113</v>
      </c>
      <c r="U275" s="22">
        <f>_xll.qlInterpolationInterpolate(B3Minterpolation,R275,TRUE)</f>
        <v>2.0848170118816602E-3</v>
      </c>
      <c r="Z275" s="208"/>
      <c r="AA275" s="208"/>
    </row>
    <row r="276" spans="5:27" ht="11.25" customHeight="1" x14ac:dyDescent="0.2">
      <c r="E276" s="328"/>
      <c r="F276" s="328"/>
      <c r="G276" s="208"/>
      <c r="K276" s="208"/>
      <c r="L276" s="208"/>
      <c r="R276" s="92">
        <f>_xll.qlCalendarAdvance(Calendar,R275,"1D","f")</f>
        <v>42653</v>
      </c>
      <c r="S276" s="92">
        <f>_xll.qlCalendarAdvance(Calendar,R276,$F$1,"mf",,Trigger)</f>
        <v>42745</v>
      </c>
      <c r="T276" s="118">
        <f>_xll.qlDayCounterYearFraction(DayCounter,R276,S276,,,Trigger)</f>
        <v>0.25555555555555554</v>
      </c>
      <c r="U276" s="22">
        <f>_xll.qlInterpolationInterpolate(B3Minterpolation,R276,TRUE)</f>
        <v>2.091530251617769E-3</v>
      </c>
      <c r="Z276" s="208"/>
      <c r="AA276" s="208"/>
    </row>
    <row r="277" spans="5:27" ht="11.25" customHeight="1" x14ac:dyDescent="0.2">
      <c r="E277" s="328"/>
      <c r="F277" s="328"/>
      <c r="G277" s="208"/>
      <c r="K277" s="208"/>
      <c r="L277" s="208"/>
      <c r="R277" s="92">
        <f>_xll.qlCalendarAdvance(Calendar,R276,"1D","f")</f>
        <v>42654</v>
      </c>
      <c r="S277" s="92">
        <f>_xll.qlCalendarAdvance(Calendar,R277,$F$1,"mf",,Trigger)</f>
        <v>42746</v>
      </c>
      <c r="T277" s="118">
        <f>_xll.qlDayCounterYearFraction(DayCounter,R277,S277,,,Trigger)</f>
        <v>0.25555555555555554</v>
      </c>
      <c r="U277" s="22">
        <f>_xll.qlInterpolationInterpolate(B3Minterpolation,R277,TRUE)</f>
        <v>2.0937962626415715E-3</v>
      </c>
      <c r="Z277" s="208"/>
      <c r="AA277" s="208"/>
    </row>
    <row r="278" spans="5:27" ht="11.25" customHeight="1" x14ac:dyDescent="0.2">
      <c r="E278" s="328"/>
      <c r="F278" s="328"/>
      <c r="G278" s="208"/>
      <c r="K278" s="208"/>
      <c r="L278" s="208"/>
      <c r="R278" s="92">
        <f>_xll.qlCalendarAdvance(Calendar,R277,"1D","f")</f>
        <v>42655</v>
      </c>
      <c r="S278" s="92">
        <f>_xll.qlCalendarAdvance(Calendar,R278,$F$1,"mf",,Trigger)</f>
        <v>42747</v>
      </c>
      <c r="T278" s="118">
        <f>_xll.qlDayCounterYearFraction(DayCounter,R278,S278,,,Trigger)</f>
        <v>0.25555555555555554</v>
      </c>
      <c r="U278" s="22">
        <f>_xll.qlInterpolationInterpolate(B3Minterpolation,R278,TRUE)</f>
        <v>2.0960758731058049E-3</v>
      </c>
      <c r="Z278" s="208"/>
      <c r="AA278" s="208"/>
    </row>
    <row r="279" spans="5:27" ht="11.25" customHeight="1" x14ac:dyDescent="0.2">
      <c r="E279" s="328"/>
      <c r="F279" s="328"/>
      <c r="G279" s="208"/>
      <c r="K279" s="208"/>
      <c r="L279" s="208"/>
      <c r="R279" s="92">
        <f>_xll.qlCalendarAdvance(Calendar,R278,"1D","f")</f>
        <v>42656</v>
      </c>
      <c r="S279" s="92">
        <f>_xll.qlCalendarAdvance(Calendar,R279,$F$1,"mf",,Trigger)</f>
        <v>42748</v>
      </c>
      <c r="T279" s="118">
        <f>_xll.qlDayCounterYearFraction(DayCounter,R279,S279,,,Trigger)</f>
        <v>0.25555555555555554</v>
      </c>
      <c r="U279" s="22">
        <f>_xll.qlInterpolationInterpolate(B3Minterpolation,R279,TRUE)</f>
        <v>2.0983687633411964E-3</v>
      </c>
      <c r="Z279" s="208"/>
      <c r="AA279" s="208"/>
    </row>
    <row r="280" spans="5:27" ht="11.25" customHeight="1" x14ac:dyDescent="0.2">
      <c r="E280" s="328"/>
      <c r="F280" s="328"/>
      <c r="G280" s="208"/>
      <c r="K280" s="208"/>
      <c r="L280" s="208"/>
      <c r="R280" s="92">
        <f>_xll.qlCalendarAdvance(Calendar,R279,"1D","f")</f>
        <v>42657</v>
      </c>
      <c r="S280" s="92">
        <f>_xll.qlCalendarAdvance(Calendar,R280,$F$1,"mf",,Trigger)</f>
        <v>42751</v>
      </c>
      <c r="T280" s="118">
        <f>_xll.qlDayCounterYearFraction(DayCounter,R280,S280,,,Trigger)</f>
        <v>0.26111111111111113</v>
      </c>
      <c r="U280" s="22">
        <f>_xll.qlInterpolationInterpolate(B3Minterpolation,R280,TRUE)</f>
        <v>2.1006746136784746E-3</v>
      </c>
      <c r="Z280" s="208"/>
      <c r="AA280" s="208"/>
    </row>
    <row r="281" spans="5:27" ht="11.25" customHeight="1" x14ac:dyDescent="0.2">
      <c r="E281" s="328"/>
      <c r="F281" s="328"/>
      <c r="G281" s="208"/>
      <c r="K281" s="208"/>
      <c r="L281" s="208"/>
      <c r="R281" s="92">
        <f>_xll.qlCalendarAdvance(Calendar,R280,"1D","f")</f>
        <v>42660</v>
      </c>
      <c r="S281" s="92">
        <f>_xll.qlCalendarAdvance(Calendar,R281,$F$1,"mf",,Trigger)</f>
        <v>42752</v>
      </c>
      <c r="T281" s="118">
        <f>_xll.qlDayCounterYearFraction(DayCounter,R281,S281,,,Trigger)</f>
        <v>0.25555555555555554</v>
      </c>
      <c r="U281" s="22">
        <f>_xll.qlInterpolationInterpolate(B3Minterpolation,R281,TRUE)</f>
        <v>2.1076667286089121E-3</v>
      </c>
      <c r="Z281" s="208"/>
      <c r="AA281" s="208"/>
    </row>
    <row r="282" spans="5:27" ht="11.25" customHeight="1" x14ac:dyDescent="0.2">
      <c r="E282" s="328"/>
      <c r="F282" s="328"/>
      <c r="G282" s="208"/>
      <c r="K282" s="208"/>
      <c r="L282" s="208"/>
      <c r="R282" s="92">
        <f>_xll.qlCalendarAdvance(Calendar,R281,"1D","f")</f>
        <v>42661</v>
      </c>
      <c r="S282" s="92">
        <f>_xll.qlCalendarAdvance(Calendar,R282,$F$1,"mf",,Trigger)</f>
        <v>42753</v>
      </c>
      <c r="T282" s="118">
        <f>_xll.qlDayCounterYearFraction(DayCounter,R282,S282,,,Trigger)</f>
        <v>0.25555555555555554</v>
      </c>
      <c r="U282" s="22">
        <f>_xll.qlInterpolationInterpolate(B3Minterpolation,R282,TRUE)</f>
        <v>2.1100212226610195E-3</v>
      </c>
      <c r="Z282" s="208"/>
      <c r="AA282" s="208"/>
    </row>
    <row r="283" spans="5:27" ht="11.25" customHeight="1" x14ac:dyDescent="0.2">
      <c r="E283" s="328"/>
      <c r="F283" s="328"/>
      <c r="G283" s="208"/>
      <c r="K283" s="208"/>
      <c r="L283" s="208"/>
      <c r="R283" s="92">
        <f>_xll.qlCalendarAdvance(Calendar,R282,"1D","f")</f>
        <v>42662</v>
      </c>
      <c r="S283" s="92">
        <f>_xll.qlCalendarAdvance(Calendar,R283,$F$1,"mf",,Trigger)</f>
        <v>42754</v>
      </c>
      <c r="T283" s="118">
        <f>_xll.qlDayCounterYearFraction(DayCounter,R283,S283,,,Trigger)</f>
        <v>0.25555555555555554</v>
      </c>
      <c r="U283" s="22">
        <f>_xll.qlInterpolationInterpolate(B3Minterpolation,R283,TRUE)</f>
        <v>2.1123870784686546E-3</v>
      </c>
      <c r="Z283" s="208"/>
      <c r="AA283" s="208"/>
    </row>
    <row r="284" spans="5:27" ht="11.25" customHeight="1" x14ac:dyDescent="0.2">
      <c r="E284" s="328"/>
      <c r="F284" s="328"/>
      <c r="G284" s="208"/>
      <c r="K284" s="208"/>
      <c r="L284" s="208"/>
      <c r="R284" s="92">
        <f>_xll.qlCalendarAdvance(Calendar,R283,"1D","f")</f>
        <v>42663</v>
      </c>
      <c r="S284" s="92">
        <f>_xll.qlCalendarAdvance(Calendar,R284,$F$1,"mf",,Trigger)</f>
        <v>42755</v>
      </c>
      <c r="T284" s="118">
        <f>_xll.qlDayCounterYearFraction(DayCounter,R284,S284,,,Trigger)</f>
        <v>0.25555555555555554</v>
      </c>
      <c r="U284" s="22">
        <f>_xll.qlInterpolationInterpolate(B3Minterpolation,R284,TRUE)</f>
        <v>2.1147639763625459E-3</v>
      </c>
      <c r="Z284" s="208"/>
      <c r="AA284" s="208"/>
    </row>
    <row r="285" spans="5:27" ht="11.25" customHeight="1" x14ac:dyDescent="0.2">
      <c r="E285" s="328"/>
      <c r="F285" s="328"/>
      <c r="G285" s="208"/>
      <c r="K285" s="208"/>
      <c r="L285" s="208"/>
      <c r="R285" s="92">
        <f>_xll.qlCalendarAdvance(Calendar,R284,"1D","f")</f>
        <v>42664</v>
      </c>
      <c r="S285" s="92">
        <f>_xll.qlCalendarAdvance(Calendar,R285,$F$1,"mf",,Trigger)</f>
        <v>42758</v>
      </c>
      <c r="T285" s="118">
        <f>_xll.qlDayCounterYearFraction(DayCounter,R285,S285,,,Trigger)</f>
        <v>0.26111111111111113</v>
      </c>
      <c r="U285" s="22">
        <f>_xll.qlInterpolationInterpolate(B3Minterpolation,R285,TRUE)</f>
        <v>2.1171515966734219E-3</v>
      </c>
      <c r="Z285" s="208"/>
      <c r="AA285" s="208"/>
    </row>
    <row r="286" spans="5:27" ht="11.25" customHeight="1" x14ac:dyDescent="0.2">
      <c r="E286" s="328"/>
      <c r="F286" s="328"/>
      <c r="G286" s="208"/>
      <c r="K286" s="208"/>
      <c r="L286" s="208"/>
      <c r="R286" s="92">
        <f>_xll.qlCalendarAdvance(Calendar,R285,"1D","f")</f>
        <v>42667</v>
      </c>
      <c r="S286" s="92">
        <f>_xll.qlCalendarAdvance(Calendar,R286,$F$1,"mf",,Trigger)</f>
        <v>42759</v>
      </c>
      <c r="T286" s="118">
        <f>_xll.qlDayCounterYearFraction(DayCounter,R286,S286,,,Trigger)</f>
        <v>0.25555555555555554</v>
      </c>
      <c r="U286" s="22">
        <f>_xll.qlInterpolationInterpolate(B3Minterpolation,R286,TRUE)</f>
        <v>2.1243755954152362E-3</v>
      </c>
      <c r="Z286" s="208"/>
      <c r="AA286" s="208"/>
    </row>
    <row r="287" spans="5:27" ht="11.25" customHeight="1" x14ac:dyDescent="0.2">
      <c r="E287" s="328"/>
      <c r="F287" s="328"/>
      <c r="G287" s="208"/>
      <c r="K287" s="208"/>
      <c r="L287" s="208"/>
      <c r="R287" s="92">
        <f>_xll.qlCalendarAdvance(Calendar,R286,"1D","f")</f>
        <v>42668</v>
      </c>
      <c r="S287" s="92">
        <f>_xll.qlCalendarAdvance(Calendar,R287,$F$1,"mf",,Trigger)</f>
        <v>42760</v>
      </c>
      <c r="T287" s="118">
        <f>_xll.qlDayCounterYearFraction(DayCounter,R287,S287,,,Trigger)</f>
        <v>0.25555555555555554</v>
      </c>
      <c r="U287" s="22">
        <f>_xll.qlInterpolationInterpolate(B3Minterpolation,R287,TRUE)</f>
        <v>2.1268029087013313E-3</v>
      </c>
      <c r="Z287" s="208"/>
      <c r="AA287" s="208"/>
    </row>
    <row r="288" spans="5:27" ht="11.25" customHeight="1" x14ac:dyDescent="0.2">
      <c r="E288" s="328"/>
      <c r="F288" s="328"/>
      <c r="G288" s="208"/>
      <c r="K288" s="208"/>
      <c r="L288" s="208"/>
      <c r="R288" s="92">
        <f>_xll.qlCalendarAdvance(Calendar,R287,"1D","f")</f>
        <v>42669</v>
      </c>
      <c r="S288" s="92">
        <f>_xll.qlCalendarAdvance(Calendar,R288,$F$1,"mf",,Trigger)</f>
        <v>42761</v>
      </c>
      <c r="T288" s="118">
        <f>_xll.qlDayCounterYearFraction(DayCounter,R288,S288,,,Trigger)</f>
        <v>0.25555555555555554</v>
      </c>
      <c r="U288" s="22">
        <f>_xll.qlInterpolationInterpolate(B3Minterpolation,R288,TRUE)</f>
        <v>2.1292393460580514E-3</v>
      </c>
      <c r="Z288" s="208"/>
      <c r="AA288" s="208"/>
    </row>
    <row r="289" spans="5:27" ht="11.25" customHeight="1" x14ac:dyDescent="0.2">
      <c r="E289" s="328"/>
      <c r="F289" s="328"/>
      <c r="G289" s="208"/>
      <c r="K289" s="208"/>
      <c r="L289" s="208"/>
      <c r="R289" s="142">
        <f>_xll.qlCalendarAdvance(Calendar,R288,"1D","f")</f>
        <v>42670</v>
      </c>
      <c r="S289" s="142">
        <f>_xll.qlCalendarAdvance(Calendar,R289,$F$1,"mf",,Trigger)</f>
        <v>42762</v>
      </c>
      <c r="T289" s="143">
        <f>_xll.qlDayCounterYearFraction(DayCounter,R289,S289,,,Trigger)</f>
        <v>0.25555555555555554</v>
      </c>
      <c r="U289" s="130">
        <f>_xll.qlInterpolationInterpolate(B3Minterpolation,R289,TRUE)</f>
        <v>2.1316845878161252E-3</v>
      </c>
      <c r="Z289" s="208"/>
      <c r="AA289" s="208"/>
    </row>
    <row r="290" spans="5:27" ht="11.25" customHeight="1" x14ac:dyDescent="0.2">
      <c r="E290" s="328"/>
      <c r="F290" s="328"/>
      <c r="G290" s="208"/>
      <c r="K290" s="208"/>
      <c r="L290" s="208"/>
      <c r="R290" s="330"/>
      <c r="S290" s="330"/>
      <c r="T290" s="330"/>
      <c r="U290" s="330"/>
      <c r="Z290" s="208"/>
      <c r="AA290" s="208"/>
    </row>
    <row r="291" spans="5:27" ht="11.25" customHeight="1" x14ac:dyDescent="0.2">
      <c r="E291" s="328"/>
      <c r="F291" s="328"/>
      <c r="G291" s="208"/>
      <c r="K291" s="208"/>
      <c r="L291" s="208"/>
      <c r="R291" s="330"/>
      <c r="S291" s="330"/>
      <c r="T291" s="330"/>
      <c r="U291" s="330"/>
      <c r="Z291" s="208"/>
      <c r="AA291" s="208"/>
    </row>
    <row r="292" spans="5:27" ht="11.25" customHeight="1" x14ac:dyDescent="0.2">
      <c r="E292" s="328"/>
      <c r="F292" s="328"/>
      <c r="G292" s="208"/>
      <c r="K292" s="208"/>
      <c r="L292" s="208"/>
      <c r="R292" s="330"/>
      <c r="S292" s="330"/>
      <c r="T292" s="330"/>
      <c r="U292" s="330"/>
      <c r="Z292" s="208"/>
      <c r="AA292" s="208"/>
    </row>
    <row r="293" spans="5:27" ht="11.25" customHeight="1" x14ac:dyDescent="0.2">
      <c r="E293" s="328"/>
      <c r="F293" s="328"/>
      <c r="G293" s="208"/>
      <c r="K293" s="208"/>
      <c r="L293" s="208"/>
      <c r="R293" s="330"/>
      <c r="S293" s="330"/>
      <c r="T293" s="330"/>
      <c r="U293" s="330"/>
      <c r="Z293" s="208"/>
      <c r="AA293" s="208"/>
    </row>
    <row r="294" spans="5:27" ht="11.25" customHeight="1" x14ac:dyDescent="0.2">
      <c r="E294" s="328"/>
      <c r="F294" s="328"/>
      <c r="G294" s="208"/>
      <c r="K294" s="208"/>
      <c r="L294" s="208"/>
      <c r="R294" s="330"/>
      <c r="S294" s="330"/>
      <c r="T294" s="330"/>
      <c r="U294" s="330"/>
      <c r="Z294" s="208"/>
      <c r="AA294" s="208"/>
    </row>
    <row r="295" spans="5:27" ht="11.25" customHeight="1" x14ac:dyDescent="0.2">
      <c r="E295" s="328"/>
      <c r="F295" s="328"/>
      <c r="G295" s="208"/>
      <c r="K295" s="208"/>
      <c r="L295" s="208"/>
      <c r="R295" s="330"/>
      <c r="S295" s="330"/>
      <c r="T295" s="330"/>
      <c r="U295" s="330"/>
      <c r="Z295" s="208"/>
      <c r="AA295" s="208"/>
    </row>
    <row r="296" spans="5:27" ht="11.25" customHeight="1" x14ac:dyDescent="0.2">
      <c r="E296" s="328"/>
      <c r="F296" s="328"/>
      <c r="G296" s="208"/>
      <c r="K296" s="208"/>
      <c r="L296" s="208"/>
      <c r="R296" s="330"/>
      <c r="S296" s="330"/>
      <c r="T296" s="330"/>
      <c r="U296" s="330"/>
      <c r="Z296" s="208"/>
      <c r="AA296" s="208"/>
    </row>
    <row r="297" spans="5:27" ht="11.25" customHeight="1" x14ac:dyDescent="0.2">
      <c r="E297" s="328"/>
      <c r="F297" s="328"/>
      <c r="G297" s="208"/>
      <c r="K297" s="208"/>
      <c r="L297" s="208"/>
      <c r="R297" s="330"/>
      <c r="S297" s="330"/>
      <c r="T297" s="330"/>
      <c r="U297" s="330"/>
      <c r="Z297" s="208"/>
      <c r="AA297" s="208"/>
    </row>
    <row r="298" spans="5:27" ht="11.25" customHeight="1" x14ac:dyDescent="0.2">
      <c r="E298" s="328"/>
      <c r="F298" s="328"/>
      <c r="G298" s="208"/>
      <c r="K298" s="208"/>
      <c r="L298" s="208"/>
      <c r="R298" s="330"/>
      <c r="S298" s="330"/>
      <c r="T298" s="330"/>
      <c r="U298" s="330"/>
      <c r="Z298" s="208"/>
      <c r="AA298" s="208"/>
    </row>
    <row r="299" spans="5:27" ht="11.25" customHeight="1" x14ac:dyDescent="0.2">
      <c r="E299" s="328"/>
      <c r="F299" s="328"/>
      <c r="G299" s="208"/>
      <c r="K299" s="208"/>
      <c r="L299" s="208"/>
      <c r="R299" s="330"/>
      <c r="S299" s="330"/>
      <c r="T299" s="330"/>
      <c r="U299" s="330"/>
      <c r="Z299" s="208"/>
      <c r="AA299" s="208"/>
    </row>
    <row r="300" spans="5:27" ht="11.25" customHeight="1" x14ac:dyDescent="0.2">
      <c r="E300" s="328"/>
      <c r="F300" s="328"/>
      <c r="G300" s="208"/>
      <c r="K300" s="208"/>
      <c r="L300" s="208"/>
      <c r="R300" s="330"/>
      <c r="S300" s="330"/>
      <c r="T300" s="330"/>
      <c r="U300" s="330"/>
      <c r="Z300" s="208"/>
      <c r="AA300" s="208"/>
    </row>
    <row r="301" spans="5:27" ht="11.25" customHeight="1" x14ac:dyDescent="0.2">
      <c r="E301" s="328"/>
      <c r="F301" s="328"/>
      <c r="G301" s="208"/>
      <c r="K301" s="208"/>
      <c r="L301" s="208"/>
      <c r="R301" s="330"/>
      <c r="S301" s="330"/>
      <c r="T301" s="330"/>
      <c r="U301" s="330"/>
      <c r="Z301" s="208"/>
      <c r="AA301" s="208"/>
    </row>
    <row r="302" spans="5:27" ht="11.25" customHeight="1" x14ac:dyDescent="0.2">
      <c r="E302" s="328"/>
      <c r="F302" s="328"/>
      <c r="G302" s="208"/>
      <c r="K302" s="208"/>
      <c r="L302" s="208"/>
      <c r="R302" s="330"/>
      <c r="S302" s="330"/>
      <c r="T302" s="330"/>
      <c r="U302" s="330"/>
      <c r="Z302" s="208"/>
      <c r="AA302" s="208"/>
    </row>
    <row r="303" spans="5:27" ht="11.25" customHeight="1" x14ac:dyDescent="0.2">
      <c r="E303" s="328"/>
      <c r="F303" s="328"/>
      <c r="G303" s="208"/>
      <c r="K303" s="208"/>
      <c r="L303" s="208"/>
      <c r="R303" s="330"/>
      <c r="S303" s="330"/>
      <c r="T303" s="330"/>
      <c r="U303" s="330"/>
      <c r="Z303" s="208"/>
      <c r="AA303" s="208"/>
    </row>
    <row r="304" spans="5:27" ht="11.25" customHeight="1" x14ac:dyDescent="0.2">
      <c r="E304" s="328"/>
      <c r="F304" s="328"/>
      <c r="G304" s="208"/>
      <c r="K304" s="208"/>
      <c r="L304" s="208"/>
      <c r="R304" s="330"/>
      <c r="S304" s="330"/>
      <c r="T304" s="330"/>
      <c r="U304" s="330"/>
      <c r="Z304" s="208"/>
      <c r="AA304" s="208"/>
    </row>
    <row r="305" spans="5:27" ht="11.25" customHeight="1" x14ac:dyDescent="0.2">
      <c r="E305" s="328"/>
      <c r="F305" s="328"/>
      <c r="G305" s="208"/>
      <c r="K305" s="208"/>
      <c r="L305" s="208"/>
      <c r="R305" s="330"/>
      <c r="S305" s="330"/>
      <c r="T305" s="330"/>
      <c r="U305" s="330"/>
      <c r="Z305" s="208"/>
      <c r="AA305" s="208"/>
    </row>
    <row r="306" spans="5:27" ht="11.25" customHeight="1" x14ac:dyDescent="0.2">
      <c r="E306" s="328"/>
      <c r="F306" s="328"/>
      <c r="G306" s="208"/>
      <c r="K306" s="208"/>
      <c r="L306" s="208"/>
      <c r="R306" s="330"/>
      <c r="S306" s="330"/>
      <c r="T306" s="330"/>
      <c r="U306" s="330"/>
      <c r="Z306" s="208"/>
      <c r="AA306" s="208"/>
    </row>
    <row r="307" spans="5:27" ht="11.25" customHeight="1" x14ac:dyDescent="0.2">
      <c r="E307" s="328"/>
      <c r="F307" s="328"/>
      <c r="G307" s="208"/>
      <c r="K307" s="208"/>
      <c r="L307" s="208"/>
      <c r="R307" s="330"/>
      <c r="S307" s="330"/>
      <c r="T307" s="330"/>
      <c r="U307" s="330"/>
      <c r="Z307" s="208"/>
      <c r="AA307" s="208"/>
    </row>
    <row r="308" spans="5:27" ht="11.25" customHeight="1" x14ac:dyDescent="0.2">
      <c r="E308" s="328"/>
      <c r="F308" s="328"/>
      <c r="G308" s="208"/>
      <c r="K308" s="208"/>
      <c r="L308" s="208"/>
      <c r="R308" s="330"/>
      <c r="S308" s="330"/>
      <c r="T308" s="330"/>
      <c r="U308" s="330"/>
      <c r="Z308" s="208"/>
      <c r="AA308" s="208"/>
    </row>
    <row r="309" spans="5:27" ht="11.25" customHeight="1" x14ac:dyDescent="0.2">
      <c r="E309" s="328"/>
      <c r="F309" s="328"/>
      <c r="G309" s="208"/>
      <c r="K309" s="208"/>
      <c r="L309" s="208"/>
      <c r="R309" s="330"/>
      <c r="S309" s="330"/>
      <c r="T309" s="330"/>
      <c r="U309" s="330"/>
      <c r="Z309" s="208"/>
      <c r="AA309" s="208"/>
    </row>
    <row r="310" spans="5:27" ht="11.25" customHeight="1" x14ac:dyDescent="0.2">
      <c r="E310" s="328"/>
      <c r="F310" s="328"/>
      <c r="G310" s="208"/>
      <c r="K310" s="208"/>
      <c r="L310" s="208"/>
      <c r="R310" s="330"/>
      <c r="S310" s="330"/>
      <c r="T310" s="330"/>
      <c r="U310" s="330"/>
      <c r="Z310" s="208"/>
      <c r="AA310" s="208"/>
    </row>
    <row r="311" spans="5:27" ht="11.25" customHeight="1" x14ac:dyDescent="0.2">
      <c r="E311" s="328"/>
      <c r="F311" s="328"/>
      <c r="G311" s="208"/>
      <c r="K311" s="208"/>
      <c r="L311" s="208"/>
      <c r="R311" s="330"/>
      <c r="S311" s="330"/>
      <c r="T311" s="330"/>
      <c r="U311" s="330"/>
      <c r="Z311" s="208"/>
      <c r="AA311" s="208"/>
    </row>
    <row r="312" spans="5:27" ht="11.25" customHeight="1" x14ac:dyDescent="0.2">
      <c r="E312" s="328"/>
      <c r="F312" s="328"/>
      <c r="G312" s="208"/>
      <c r="K312" s="208"/>
      <c r="L312" s="208"/>
      <c r="R312" s="330"/>
      <c r="S312" s="330"/>
      <c r="T312" s="330"/>
      <c r="U312" s="330"/>
      <c r="Z312" s="208"/>
      <c r="AA312" s="208"/>
    </row>
    <row r="313" spans="5:27" ht="11.25" customHeight="1" x14ac:dyDescent="0.2">
      <c r="E313" s="328"/>
      <c r="F313" s="328"/>
      <c r="G313" s="208"/>
      <c r="K313" s="208"/>
      <c r="L313" s="208"/>
      <c r="R313" s="330"/>
      <c r="S313" s="330"/>
      <c r="T313" s="330"/>
      <c r="U313" s="330"/>
      <c r="Z313" s="208"/>
      <c r="AA313" s="208"/>
    </row>
    <row r="314" spans="5:27" ht="11.25" customHeight="1" x14ac:dyDescent="0.2">
      <c r="E314" s="328"/>
      <c r="F314" s="328"/>
      <c r="G314" s="208"/>
      <c r="K314" s="208"/>
      <c r="L314" s="208"/>
      <c r="R314" s="330"/>
      <c r="S314" s="330"/>
      <c r="T314" s="330"/>
      <c r="U314" s="330"/>
      <c r="Z314" s="208"/>
      <c r="AA314" s="208"/>
    </row>
    <row r="315" spans="5:27" ht="11.25" customHeight="1" x14ac:dyDescent="0.2">
      <c r="E315" s="328"/>
      <c r="F315" s="328"/>
      <c r="G315" s="208"/>
      <c r="K315" s="208"/>
      <c r="L315" s="208"/>
      <c r="R315" s="330"/>
      <c r="S315" s="330"/>
      <c r="T315" s="330"/>
      <c r="U315" s="330"/>
      <c r="Z315" s="208"/>
      <c r="AA315" s="208"/>
    </row>
    <row r="316" spans="5:27" ht="11.25" customHeight="1" x14ac:dyDescent="0.2">
      <c r="E316" s="328"/>
      <c r="F316" s="328"/>
      <c r="G316" s="208"/>
      <c r="K316" s="208"/>
      <c r="L316" s="208"/>
      <c r="R316" s="330"/>
      <c r="S316" s="330"/>
      <c r="T316" s="330"/>
      <c r="U316" s="330"/>
      <c r="Z316" s="208"/>
      <c r="AA316" s="208"/>
    </row>
    <row r="317" spans="5:27" ht="11.25" customHeight="1" x14ac:dyDescent="0.2">
      <c r="E317" s="328"/>
      <c r="F317" s="328"/>
      <c r="G317" s="208"/>
      <c r="K317" s="208"/>
      <c r="L317" s="208"/>
      <c r="R317" s="330"/>
      <c r="S317" s="330"/>
      <c r="T317" s="330"/>
      <c r="U317" s="330"/>
      <c r="Z317" s="208"/>
      <c r="AA317" s="208"/>
    </row>
    <row r="318" spans="5:27" ht="11.25" customHeight="1" x14ac:dyDescent="0.2">
      <c r="E318" s="328"/>
      <c r="F318" s="328"/>
      <c r="G318" s="208"/>
      <c r="K318" s="208"/>
      <c r="L318" s="208"/>
      <c r="R318" s="330"/>
      <c r="S318" s="330"/>
      <c r="T318" s="330"/>
      <c r="U318" s="330"/>
      <c r="Z318" s="208"/>
      <c r="AA318" s="208"/>
    </row>
    <row r="319" spans="5:27" ht="11.25" customHeight="1" x14ac:dyDescent="0.2">
      <c r="E319" s="328"/>
      <c r="F319" s="328"/>
      <c r="G319" s="208"/>
      <c r="K319" s="208"/>
      <c r="L319" s="208"/>
      <c r="R319" s="330"/>
      <c r="S319" s="330"/>
      <c r="T319" s="330"/>
      <c r="U319" s="330"/>
      <c r="Z319" s="208"/>
      <c r="AA319" s="208"/>
    </row>
    <row r="320" spans="5:27" ht="11.25" customHeight="1" x14ac:dyDescent="0.2">
      <c r="E320" s="328"/>
      <c r="F320" s="328"/>
      <c r="G320" s="208"/>
      <c r="K320" s="208"/>
      <c r="L320" s="208"/>
      <c r="R320" s="330"/>
      <c r="S320" s="330"/>
      <c r="T320" s="330"/>
      <c r="U320" s="330"/>
      <c r="Z320" s="208"/>
      <c r="AA320" s="208"/>
    </row>
    <row r="321" spans="5:27" ht="11.25" customHeight="1" x14ac:dyDescent="0.2">
      <c r="E321" s="328"/>
      <c r="F321" s="328"/>
      <c r="G321" s="208"/>
      <c r="K321" s="208"/>
      <c r="L321" s="208"/>
      <c r="R321" s="330"/>
      <c r="S321" s="330"/>
      <c r="T321" s="330"/>
      <c r="U321" s="330"/>
      <c r="Z321" s="208"/>
      <c r="AA321" s="208"/>
    </row>
    <row r="322" spans="5:27" ht="11.25" customHeight="1" x14ac:dyDescent="0.2">
      <c r="E322" s="328"/>
      <c r="F322" s="328"/>
      <c r="G322" s="208"/>
      <c r="K322" s="208"/>
      <c r="L322" s="208"/>
      <c r="R322" s="330"/>
      <c r="S322" s="330"/>
      <c r="T322" s="330"/>
      <c r="U322" s="330"/>
      <c r="Z322" s="208"/>
      <c r="AA322" s="208"/>
    </row>
    <row r="323" spans="5:27" ht="11.25" customHeight="1" x14ac:dyDescent="0.2">
      <c r="E323" s="328"/>
      <c r="F323" s="328"/>
      <c r="G323" s="208"/>
      <c r="K323" s="208"/>
      <c r="L323" s="208"/>
      <c r="R323" s="330"/>
      <c r="S323" s="330"/>
      <c r="T323" s="330"/>
      <c r="U323" s="330"/>
      <c r="Z323" s="208"/>
      <c r="AA323" s="208"/>
    </row>
    <row r="324" spans="5:27" ht="11.25" customHeight="1" x14ac:dyDescent="0.2">
      <c r="E324" s="328"/>
      <c r="F324" s="328"/>
      <c r="G324" s="208"/>
      <c r="K324" s="208"/>
      <c r="L324" s="208"/>
      <c r="R324" s="330"/>
      <c r="S324" s="330"/>
      <c r="T324" s="330"/>
      <c r="U324" s="330"/>
      <c r="Z324" s="208"/>
      <c r="AA324" s="208"/>
    </row>
    <row r="325" spans="5:27" ht="11.25" customHeight="1" x14ac:dyDescent="0.2">
      <c r="E325" s="328"/>
      <c r="F325" s="328"/>
      <c r="G325" s="208"/>
      <c r="K325" s="208"/>
      <c r="L325" s="208"/>
      <c r="R325" s="330"/>
      <c r="S325" s="330"/>
      <c r="T325" s="330"/>
      <c r="U325" s="330"/>
      <c r="Z325" s="208"/>
      <c r="AA325" s="208"/>
    </row>
    <row r="326" spans="5:27" ht="11.25" customHeight="1" x14ac:dyDescent="0.2">
      <c r="E326" s="328"/>
      <c r="F326" s="328"/>
      <c r="G326" s="208"/>
      <c r="K326" s="208"/>
      <c r="L326" s="208"/>
      <c r="R326" s="330"/>
      <c r="S326" s="330"/>
      <c r="T326" s="330"/>
      <c r="U326" s="330"/>
      <c r="Z326" s="208"/>
      <c r="AA326" s="208"/>
    </row>
    <row r="327" spans="5:27" ht="11.25" customHeight="1" x14ac:dyDescent="0.2">
      <c r="E327" s="328"/>
      <c r="F327" s="328"/>
      <c r="G327" s="208"/>
      <c r="K327" s="208"/>
      <c r="L327" s="208"/>
      <c r="R327" s="330"/>
      <c r="S327" s="330"/>
      <c r="T327" s="330"/>
      <c r="U327" s="330"/>
      <c r="Z327" s="208"/>
      <c r="AA327" s="208"/>
    </row>
    <row r="328" spans="5:27" ht="11.25" customHeight="1" x14ac:dyDescent="0.2">
      <c r="E328" s="328"/>
      <c r="F328" s="328"/>
      <c r="G328" s="208"/>
      <c r="K328" s="208"/>
      <c r="L328" s="208"/>
      <c r="R328" s="330"/>
      <c r="S328" s="330"/>
      <c r="T328" s="330"/>
      <c r="U328" s="330"/>
      <c r="Z328" s="208"/>
      <c r="AA328" s="208"/>
    </row>
    <row r="329" spans="5:27" ht="11.25" customHeight="1" x14ac:dyDescent="0.2">
      <c r="E329" s="328"/>
      <c r="F329" s="328"/>
      <c r="G329" s="208"/>
      <c r="K329" s="208"/>
      <c r="L329" s="208"/>
      <c r="R329" s="330"/>
      <c r="S329" s="330"/>
      <c r="T329" s="330"/>
      <c r="U329" s="330"/>
      <c r="Z329" s="208"/>
      <c r="AA329" s="208"/>
    </row>
    <row r="330" spans="5:27" ht="11.25" customHeight="1" x14ac:dyDescent="0.2">
      <c r="E330" s="328"/>
      <c r="F330" s="328"/>
      <c r="G330" s="208"/>
      <c r="K330" s="208"/>
      <c r="L330" s="208"/>
      <c r="R330" s="330"/>
      <c r="S330" s="330"/>
      <c r="T330" s="330"/>
      <c r="U330" s="330"/>
      <c r="Z330" s="208"/>
      <c r="AA330" s="208"/>
    </row>
    <row r="331" spans="5:27" ht="11.25" customHeight="1" x14ac:dyDescent="0.2">
      <c r="E331" s="328"/>
      <c r="F331" s="328"/>
      <c r="G331" s="208"/>
      <c r="K331" s="208"/>
      <c r="L331" s="208"/>
      <c r="R331" s="330"/>
      <c r="S331" s="330"/>
      <c r="T331" s="330"/>
      <c r="U331" s="330"/>
      <c r="Z331" s="208"/>
      <c r="AA331" s="208"/>
    </row>
    <row r="332" spans="5:27" ht="11.25" customHeight="1" x14ac:dyDescent="0.2">
      <c r="E332" s="328"/>
      <c r="F332" s="328"/>
      <c r="G332" s="208"/>
      <c r="K332" s="208"/>
      <c r="L332" s="208"/>
      <c r="R332" s="330"/>
      <c r="S332" s="330"/>
      <c r="T332" s="330"/>
      <c r="U332" s="330"/>
      <c r="Z332" s="208"/>
      <c r="AA332" s="208"/>
    </row>
    <row r="333" spans="5:27" ht="11.25" customHeight="1" x14ac:dyDescent="0.2">
      <c r="E333" s="328"/>
      <c r="F333" s="328"/>
      <c r="G333" s="208"/>
      <c r="K333" s="208"/>
      <c r="L333" s="208"/>
      <c r="R333" s="330"/>
      <c r="S333" s="330"/>
      <c r="T333" s="330"/>
      <c r="U333" s="330"/>
      <c r="Z333" s="208"/>
      <c r="AA333" s="208"/>
    </row>
    <row r="334" spans="5:27" ht="11.25" customHeight="1" x14ac:dyDescent="0.2">
      <c r="E334" s="328"/>
      <c r="F334" s="328"/>
      <c r="G334" s="208"/>
      <c r="K334" s="208"/>
      <c r="L334" s="208"/>
      <c r="R334" s="330"/>
      <c r="S334" s="330"/>
      <c r="T334" s="330"/>
      <c r="U334" s="330"/>
      <c r="Z334" s="208"/>
      <c r="AA334" s="208"/>
    </row>
    <row r="335" spans="5:27" ht="11.25" customHeight="1" x14ac:dyDescent="0.2">
      <c r="E335" s="328"/>
      <c r="F335" s="328"/>
      <c r="G335" s="208"/>
      <c r="K335" s="208"/>
      <c r="L335" s="208"/>
      <c r="R335" s="330"/>
      <c r="S335" s="330"/>
      <c r="T335" s="330"/>
      <c r="U335" s="330"/>
      <c r="Z335" s="208"/>
      <c r="AA335" s="208"/>
    </row>
    <row r="336" spans="5:27" ht="11.25" customHeight="1" x14ac:dyDescent="0.2">
      <c r="E336" s="328"/>
      <c r="F336" s="328"/>
      <c r="G336" s="208"/>
      <c r="K336" s="208"/>
      <c r="L336" s="208"/>
      <c r="R336" s="330"/>
      <c r="S336" s="330"/>
      <c r="T336" s="330"/>
      <c r="U336" s="330"/>
      <c r="Z336" s="208"/>
      <c r="AA336" s="208"/>
    </row>
    <row r="337" spans="5:27" ht="11.25" customHeight="1" x14ac:dyDescent="0.2">
      <c r="E337" s="328"/>
      <c r="F337" s="328"/>
      <c r="G337" s="208"/>
      <c r="K337" s="208"/>
      <c r="L337" s="208"/>
      <c r="R337" s="330"/>
      <c r="S337" s="330"/>
      <c r="T337" s="330"/>
      <c r="U337" s="330"/>
      <c r="Z337" s="208"/>
      <c r="AA337" s="208"/>
    </row>
    <row r="338" spans="5:27" ht="11.25" customHeight="1" x14ac:dyDescent="0.2">
      <c r="E338" s="328"/>
      <c r="F338" s="328"/>
      <c r="G338" s="208"/>
      <c r="K338" s="208"/>
      <c r="L338" s="208"/>
      <c r="R338" s="330"/>
      <c r="S338" s="330"/>
      <c r="T338" s="330"/>
      <c r="U338" s="330"/>
      <c r="Z338" s="208"/>
      <c r="AA338" s="208"/>
    </row>
    <row r="339" spans="5:27" ht="11.25" customHeight="1" x14ac:dyDescent="0.2">
      <c r="E339" s="328"/>
      <c r="F339" s="328"/>
      <c r="G339" s="208"/>
      <c r="K339" s="208"/>
      <c r="L339" s="208"/>
      <c r="R339" s="330"/>
      <c r="S339" s="330"/>
      <c r="T339" s="330"/>
      <c r="U339" s="330"/>
      <c r="Z339" s="208"/>
      <c r="AA339" s="208"/>
    </row>
    <row r="340" spans="5:27" ht="11.25" customHeight="1" x14ac:dyDescent="0.2">
      <c r="E340" s="328"/>
      <c r="F340" s="328"/>
      <c r="G340" s="208"/>
      <c r="K340" s="208"/>
      <c r="L340" s="208"/>
      <c r="R340" s="330"/>
      <c r="S340" s="330"/>
      <c r="T340" s="330"/>
      <c r="U340" s="330"/>
      <c r="Z340" s="208"/>
      <c r="AA340" s="208"/>
    </row>
    <row r="341" spans="5:27" ht="11.25" customHeight="1" x14ac:dyDescent="0.2">
      <c r="E341" s="328"/>
      <c r="F341" s="328"/>
      <c r="G341" s="208"/>
      <c r="K341" s="208"/>
      <c r="L341" s="208"/>
      <c r="R341" s="330"/>
      <c r="S341" s="330"/>
      <c r="T341" s="330"/>
      <c r="U341" s="330"/>
      <c r="Z341" s="208"/>
      <c r="AA341" s="208"/>
    </row>
    <row r="342" spans="5:27" ht="11.25" customHeight="1" x14ac:dyDescent="0.2">
      <c r="E342" s="328"/>
      <c r="F342" s="328"/>
      <c r="G342" s="208"/>
      <c r="K342" s="208"/>
      <c r="L342" s="208"/>
      <c r="R342" s="330"/>
      <c r="S342" s="330"/>
      <c r="T342" s="330"/>
      <c r="U342" s="330"/>
      <c r="Z342" s="208"/>
      <c r="AA342" s="208"/>
    </row>
    <row r="343" spans="5:27" ht="11.25" customHeight="1" x14ac:dyDescent="0.2">
      <c r="E343" s="328"/>
      <c r="F343" s="328"/>
      <c r="G343" s="208"/>
      <c r="K343" s="208"/>
      <c r="L343" s="208"/>
      <c r="R343" s="330"/>
      <c r="S343" s="330"/>
      <c r="T343" s="330"/>
      <c r="U343" s="330"/>
      <c r="Z343" s="208"/>
      <c r="AA343" s="208"/>
    </row>
    <row r="344" spans="5:27" ht="11.25" customHeight="1" x14ac:dyDescent="0.2">
      <c r="E344" s="328"/>
      <c r="F344" s="328"/>
      <c r="G344" s="208"/>
      <c r="K344" s="208"/>
      <c r="L344" s="208"/>
      <c r="R344" s="330"/>
      <c r="S344" s="330"/>
      <c r="T344" s="330"/>
      <c r="U344" s="330"/>
      <c r="Z344" s="208"/>
      <c r="AA344" s="208"/>
    </row>
    <row r="345" spans="5:27" ht="11.25" customHeight="1" x14ac:dyDescent="0.2">
      <c r="E345" s="328"/>
      <c r="F345" s="328"/>
      <c r="G345" s="208"/>
      <c r="K345" s="208"/>
      <c r="L345" s="208"/>
      <c r="R345" s="330"/>
      <c r="S345" s="330"/>
      <c r="T345" s="330"/>
      <c r="U345" s="330"/>
      <c r="Z345" s="208"/>
      <c r="AA345" s="208"/>
    </row>
    <row r="346" spans="5:27" ht="11.25" customHeight="1" x14ac:dyDescent="0.2">
      <c r="E346" s="328"/>
      <c r="F346" s="328"/>
      <c r="G346" s="208"/>
      <c r="K346" s="208"/>
      <c r="L346" s="208"/>
      <c r="R346" s="330"/>
      <c r="S346" s="330"/>
      <c r="T346" s="330"/>
      <c r="U346" s="330"/>
      <c r="Z346" s="208"/>
      <c r="AA346" s="208"/>
    </row>
    <row r="347" spans="5:27" ht="11.25" customHeight="1" x14ac:dyDescent="0.2">
      <c r="E347" s="328"/>
      <c r="F347" s="328"/>
      <c r="G347" s="208"/>
      <c r="K347" s="208"/>
      <c r="L347" s="208"/>
      <c r="R347" s="330"/>
      <c r="S347" s="330"/>
      <c r="T347" s="330"/>
      <c r="U347" s="330"/>
      <c r="Z347" s="208"/>
      <c r="AA347" s="208"/>
    </row>
    <row r="348" spans="5:27" ht="11.25" customHeight="1" x14ac:dyDescent="0.2">
      <c r="E348" s="328"/>
      <c r="F348" s="328"/>
      <c r="G348" s="208"/>
      <c r="K348" s="208"/>
      <c r="L348" s="208"/>
      <c r="R348" s="330"/>
      <c r="S348" s="330"/>
      <c r="T348" s="330"/>
      <c r="U348" s="330"/>
      <c r="Z348" s="208"/>
      <c r="AA348" s="208"/>
    </row>
    <row r="349" spans="5:27" ht="11.25" customHeight="1" x14ac:dyDescent="0.2">
      <c r="E349" s="328"/>
      <c r="F349" s="328"/>
      <c r="G349" s="208"/>
      <c r="K349" s="208"/>
      <c r="L349" s="208"/>
      <c r="R349" s="330"/>
      <c r="S349" s="330"/>
      <c r="T349" s="330"/>
      <c r="U349" s="330"/>
      <c r="Z349" s="208"/>
      <c r="AA349" s="208"/>
    </row>
    <row r="350" spans="5:27" ht="11.25" customHeight="1" x14ac:dyDescent="0.2">
      <c r="E350" s="328"/>
      <c r="F350" s="328"/>
      <c r="G350" s="208"/>
      <c r="K350" s="208"/>
      <c r="L350" s="208"/>
      <c r="R350" s="330"/>
      <c r="S350" s="330"/>
      <c r="T350" s="330"/>
      <c r="U350" s="330"/>
      <c r="Z350" s="208"/>
      <c r="AA350" s="208"/>
    </row>
    <row r="351" spans="5:27" ht="11.25" customHeight="1" x14ac:dyDescent="0.2">
      <c r="E351" s="328"/>
      <c r="F351" s="328"/>
      <c r="G351" s="208"/>
      <c r="K351" s="208"/>
      <c r="L351" s="208"/>
      <c r="R351" s="330"/>
      <c r="S351" s="330"/>
      <c r="T351" s="330"/>
      <c r="U351" s="330"/>
      <c r="Z351" s="208"/>
      <c r="AA351" s="208"/>
    </row>
    <row r="352" spans="5:27" ht="11.25" customHeight="1" x14ac:dyDescent="0.2">
      <c r="E352" s="328"/>
      <c r="F352" s="328"/>
      <c r="G352" s="208"/>
      <c r="K352" s="208"/>
      <c r="L352" s="208"/>
      <c r="R352" s="330"/>
      <c r="S352" s="330"/>
      <c r="T352" s="330"/>
      <c r="U352" s="330"/>
      <c r="Z352" s="208"/>
      <c r="AA352" s="208"/>
    </row>
    <row r="353" spans="5:27" ht="11.25" customHeight="1" x14ac:dyDescent="0.2">
      <c r="E353" s="328"/>
      <c r="F353" s="328"/>
      <c r="G353" s="208"/>
      <c r="K353" s="208"/>
      <c r="L353" s="208"/>
      <c r="R353" s="330"/>
      <c r="S353" s="330"/>
      <c r="T353" s="330"/>
      <c r="U353" s="330"/>
      <c r="Z353" s="208"/>
      <c r="AA353" s="208"/>
    </row>
    <row r="354" spans="5:27" ht="11.25" customHeight="1" x14ac:dyDescent="0.2">
      <c r="E354" s="328"/>
      <c r="F354" s="328"/>
      <c r="G354" s="208"/>
      <c r="K354" s="208"/>
      <c r="L354" s="208"/>
      <c r="R354" s="330"/>
      <c r="S354" s="330"/>
      <c r="T354" s="330"/>
      <c r="U354" s="330"/>
      <c r="Z354" s="208"/>
      <c r="AA354" s="208"/>
    </row>
    <row r="355" spans="5:27" ht="11.25" customHeight="1" x14ac:dyDescent="0.2">
      <c r="E355" s="328"/>
      <c r="F355" s="328"/>
      <c r="G355" s="208"/>
      <c r="K355" s="208"/>
      <c r="L355" s="208"/>
      <c r="R355" s="330"/>
      <c r="S355" s="330"/>
      <c r="T355" s="330"/>
      <c r="U355" s="330"/>
      <c r="Z355" s="208"/>
      <c r="AA355" s="208"/>
    </row>
    <row r="356" spans="5:27" ht="11.25" customHeight="1" x14ac:dyDescent="0.2">
      <c r="E356" s="328"/>
      <c r="F356" s="328"/>
      <c r="G356" s="208"/>
      <c r="K356" s="208"/>
      <c r="L356" s="208"/>
      <c r="R356" s="330"/>
      <c r="S356" s="330"/>
      <c r="T356" s="330"/>
      <c r="U356" s="330"/>
      <c r="Z356" s="208"/>
      <c r="AA356" s="208"/>
    </row>
    <row r="357" spans="5:27" ht="11.25" customHeight="1" x14ac:dyDescent="0.2">
      <c r="E357" s="328"/>
      <c r="F357" s="328"/>
      <c r="G357" s="208"/>
      <c r="K357" s="208"/>
      <c r="L357" s="208"/>
      <c r="R357" s="330"/>
      <c r="S357" s="330"/>
      <c r="T357" s="330"/>
      <c r="U357" s="330"/>
      <c r="Z357" s="208"/>
      <c r="AA357" s="208"/>
    </row>
    <row r="358" spans="5:27" ht="11.25" customHeight="1" x14ac:dyDescent="0.2">
      <c r="E358" s="328"/>
      <c r="F358" s="328"/>
      <c r="G358" s="208"/>
      <c r="K358" s="208"/>
      <c r="L358" s="208"/>
      <c r="R358" s="330"/>
      <c r="S358" s="330"/>
      <c r="T358" s="330"/>
      <c r="U358" s="330"/>
      <c r="Z358" s="208"/>
      <c r="AA358" s="208"/>
    </row>
    <row r="359" spans="5:27" ht="11.25" customHeight="1" x14ac:dyDescent="0.2">
      <c r="E359" s="328"/>
      <c r="F359" s="328"/>
      <c r="G359" s="208"/>
      <c r="K359" s="208"/>
      <c r="L359" s="208"/>
      <c r="R359" s="330"/>
      <c r="S359" s="330"/>
      <c r="T359" s="330"/>
      <c r="U359" s="330"/>
      <c r="Z359" s="208"/>
      <c r="AA359" s="208"/>
    </row>
    <row r="360" spans="5:27" ht="11.25" customHeight="1" x14ac:dyDescent="0.2">
      <c r="E360" s="328"/>
      <c r="F360" s="328"/>
      <c r="G360" s="208"/>
      <c r="K360" s="208"/>
      <c r="L360" s="208"/>
      <c r="R360" s="330"/>
      <c r="S360" s="330"/>
      <c r="T360" s="330"/>
      <c r="U360" s="330"/>
      <c r="Z360" s="208"/>
      <c r="AA360" s="208"/>
    </row>
    <row r="361" spans="5:27" ht="11.25" customHeight="1" x14ac:dyDescent="0.2">
      <c r="E361" s="328"/>
      <c r="F361" s="328"/>
      <c r="G361" s="208"/>
      <c r="K361" s="208"/>
      <c r="L361" s="208"/>
      <c r="R361" s="330"/>
      <c r="S361" s="330"/>
      <c r="T361" s="330"/>
      <c r="U361" s="330"/>
      <c r="Z361" s="208"/>
      <c r="AA361" s="208"/>
    </row>
    <row r="362" spans="5:27" ht="11.25" customHeight="1" x14ac:dyDescent="0.2">
      <c r="E362" s="328"/>
      <c r="F362" s="328"/>
      <c r="G362" s="208"/>
      <c r="K362" s="208"/>
      <c r="L362" s="208"/>
      <c r="R362" s="330"/>
      <c r="S362" s="330"/>
      <c r="T362" s="330"/>
      <c r="U362" s="330"/>
      <c r="Z362" s="208"/>
      <c r="AA362" s="208"/>
    </row>
    <row r="363" spans="5:27" ht="11.25" customHeight="1" x14ac:dyDescent="0.2">
      <c r="E363" s="328"/>
      <c r="F363" s="328"/>
      <c r="G363" s="208"/>
      <c r="K363" s="208"/>
      <c r="L363" s="208"/>
      <c r="R363" s="330"/>
      <c r="S363" s="330"/>
      <c r="T363" s="330"/>
      <c r="U363" s="330"/>
      <c r="Z363" s="208"/>
      <c r="AA363" s="208"/>
    </row>
    <row r="364" spans="5:27" ht="11.25" customHeight="1" x14ac:dyDescent="0.2">
      <c r="E364" s="328"/>
      <c r="F364" s="328"/>
      <c r="G364" s="208"/>
      <c r="K364" s="208"/>
      <c r="L364" s="208"/>
      <c r="R364" s="330"/>
      <c r="S364" s="330"/>
      <c r="T364" s="330"/>
      <c r="U364" s="330"/>
      <c r="Z364" s="208"/>
      <c r="AA364" s="208"/>
    </row>
    <row r="365" spans="5:27" ht="11.25" customHeight="1" x14ac:dyDescent="0.2">
      <c r="E365" s="328"/>
      <c r="F365" s="328"/>
      <c r="G365" s="208"/>
      <c r="K365" s="208"/>
      <c r="L365" s="208"/>
      <c r="R365" s="330"/>
      <c r="S365" s="330"/>
      <c r="T365" s="330"/>
      <c r="U365" s="330"/>
      <c r="Z365" s="208"/>
      <c r="AA365" s="208"/>
    </row>
    <row r="366" spans="5:27" ht="11.25" customHeight="1" x14ac:dyDescent="0.2">
      <c r="E366" s="328"/>
      <c r="F366" s="328"/>
      <c r="G366" s="208"/>
      <c r="K366" s="208"/>
      <c r="L366" s="208"/>
      <c r="R366" s="330"/>
      <c r="S366" s="330"/>
      <c r="T366" s="330"/>
      <c r="U366" s="330"/>
      <c r="Z366" s="208"/>
      <c r="AA366" s="208"/>
    </row>
    <row r="367" spans="5:27" ht="11.25" customHeight="1" x14ac:dyDescent="0.2">
      <c r="E367" s="328"/>
      <c r="F367" s="328"/>
      <c r="G367" s="208"/>
      <c r="K367" s="208"/>
      <c r="L367" s="208"/>
      <c r="R367" s="330"/>
      <c r="S367" s="330"/>
      <c r="T367" s="330"/>
      <c r="U367" s="330"/>
      <c r="Z367" s="208"/>
      <c r="AA367" s="208"/>
    </row>
    <row r="368" spans="5:27" ht="11.25" customHeight="1" x14ac:dyDescent="0.2">
      <c r="E368" s="328"/>
      <c r="F368" s="328"/>
      <c r="G368" s="208"/>
      <c r="K368" s="208"/>
      <c r="L368" s="208"/>
      <c r="R368" s="330"/>
      <c r="S368" s="330"/>
      <c r="T368" s="330"/>
      <c r="U368" s="330"/>
      <c r="Z368" s="208"/>
      <c r="AA368" s="208"/>
    </row>
    <row r="369" spans="5:27" ht="11.25" customHeight="1" x14ac:dyDescent="0.2">
      <c r="E369" s="328"/>
      <c r="F369" s="328"/>
      <c r="G369" s="208"/>
      <c r="K369" s="208"/>
      <c r="L369" s="208"/>
      <c r="R369" s="330"/>
      <c r="S369" s="330"/>
      <c r="T369" s="330"/>
      <c r="U369" s="330"/>
      <c r="Z369" s="208"/>
      <c r="AA369" s="208"/>
    </row>
    <row r="370" spans="5:27" ht="11.25" customHeight="1" x14ac:dyDescent="0.2">
      <c r="E370" s="328"/>
      <c r="F370" s="328"/>
      <c r="G370" s="208"/>
      <c r="K370" s="208"/>
      <c r="L370" s="208"/>
      <c r="R370" s="330"/>
      <c r="S370" s="330"/>
      <c r="T370" s="330"/>
      <c r="U370" s="330"/>
      <c r="Z370" s="208"/>
      <c r="AA370" s="208"/>
    </row>
    <row r="371" spans="5:27" ht="11.25" customHeight="1" x14ac:dyDescent="0.2">
      <c r="E371" s="328"/>
      <c r="F371" s="328"/>
      <c r="G371" s="208"/>
      <c r="K371" s="208"/>
      <c r="L371" s="208"/>
      <c r="R371" s="330"/>
      <c r="S371" s="330"/>
      <c r="T371" s="330"/>
      <c r="U371" s="330"/>
      <c r="Z371" s="208"/>
      <c r="AA371" s="208"/>
    </row>
    <row r="372" spans="5:27" ht="11.25" customHeight="1" x14ac:dyDescent="0.2">
      <c r="E372" s="328"/>
      <c r="F372" s="328"/>
      <c r="G372" s="208"/>
      <c r="K372" s="208"/>
      <c r="L372" s="208"/>
      <c r="R372" s="330"/>
      <c r="S372" s="330"/>
      <c r="T372" s="330"/>
      <c r="U372" s="330"/>
      <c r="Z372" s="208"/>
      <c r="AA372" s="208"/>
    </row>
    <row r="373" spans="5:27" ht="11.25" customHeight="1" x14ac:dyDescent="0.2">
      <c r="E373" s="328"/>
      <c r="F373" s="328"/>
      <c r="G373" s="208"/>
      <c r="K373" s="208"/>
      <c r="L373" s="208"/>
      <c r="R373" s="330"/>
      <c r="S373" s="330"/>
      <c r="T373" s="330"/>
      <c r="U373" s="330"/>
      <c r="Z373" s="208"/>
      <c r="AA373" s="208"/>
    </row>
    <row r="374" spans="5:27" ht="11.25" customHeight="1" x14ac:dyDescent="0.2">
      <c r="E374" s="328"/>
      <c r="F374" s="328"/>
      <c r="G374" s="208"/>
      <c r="K374" s="208"/>
      <c r="L374" s="208"/>
      <c r="R374" s="330"/>
      <c r="S374" s="330"/>
      <c r="T374" s="330"/>
      <c r="U374" s="330"/>
      <c r="Z374" s="208"/>
      <c r="AA374" s="208"/>
    </row>
    <row r="375" spans="5:27" ht="11.25" customHeight="1" x14ac:dyDescent="0.2">
      <c r="E375" s="328"/>
      <c r="F375" s="328"/>
      <c r="G375" s="208"/>
      <c r="K375" s="208"/>
      <c r="L375" s="208"/>
      <c r="R375" s="330"/>
      <c r="S375" s="330"/>
      <c r="T375" s="330"/>
      <c r="U375" s="330"/>
      <c r="Z375" s="208"/>
      <c r="AA375" s="208"/>
    </row>
    <row r="376" spans="5:27" ht="11.25" customHeight="1" x14ac:dyDescent="0.2">
      <c r="E376" s="328"/>
      <c r="F376" s="328"/>
      <c r="G376" s="208"/>
      <c r="K376" s="208"/>
      <c r="L376" s="208"/>
      <c r="R376" s="330"/>
      <c r="S376" s="330"/>
      <c r="T376" s="330"/>
      <c r="U376" s="330"/>
      <c r="Z376" s="208"/>
      <c r="AA376" s="208"/>
    </row>
    <row r="377" spans="5:27" ht="11.25" customHeight="1" x14ac:dyDescent="0.2">
      <c r="E377" s="328"/>
      <c r="F377" s="328"/>
      <c r="G377" s="208"/>
      <c r="K377" s="208"/>
      <c r="L377" s="208"/>
      <c r="R377" s="330"/>
      <c r="S377" s="330"/>
      <c r="T377" s="330"/>
      <c r="U377" s="330"/>
      <c r="Z377" s="208"/>
      <c r="AA377" s="208"/>
    </row>
    <row r="378" spans="5:27" ht="11.25" customHeight="1" x14ac:dyDescent="0.2">
      <c r="E378" s="328"/>
      <c r="F378" s="328"/>
      <c r="G378" s="208"/>
      <c r="K378" s="208"/>
      <c r="L378" s="208"/>
      <c r="R378" s="330"/>
      <c r="S378" s="330"/>
      <c r="T378" s="330"/>
      <c r="U378" s="330"/>
      <c r="Z378" s="208"/>
      <c r="AA378" s="208"/>
    </row>
    <row r="379" spans="5:27" ht="11.25" customHeight="1" x14ac:dyDescent="0.2">
      <c r="E379" s="328"/>
      <c r="F379" s="328"/>
      <c r="G379" s="208"/>
      <c r="K379" s="208"/>
      <c r="L379" s="208"/>
      <c r="R379" s="330"/>
      <c r="S379" s="330"/>
      <c r="T379" s="330"/>
      <c r="U379" s="330"/>
      <c r="Z379" s="208"/>
      <c r="AA379" s="208"/>
    </row>
    <row r="380" spans="5:27" ht="11.25" customHeight="1" x14ac:dyDescent="0.2">
      <c r="E380" s="328"/>
      <c r="F380" s="328"/>
      <c r="G380" s="208"/>
      <c r="K380" s="208"/>
      <c r="L380" s="208"/>
      <c r="R380" s="330"/>
      <c r="S380" s="330"/>
      <c r="T380" s="330"/>
      <c r="U380" s="330"/>
      <c r="Z380" s="208"/>
      <c r="AA380" s="208"/>
    </row>
    <row r="381" spans="5:27" ht="11.25" customHeight="1" x14ac:dyDescent="0.2">
      <c r="E381" s="328"/>
      <c r="F381" s="328"/>
      <c r="G381" s="208"/>
      <c r="K381" s="208"/>
      <c r="L381" s="208"/>
      <c r="R381" s="330"/>
      <c r="S381" s="330"/>
      <c r="T381" s="330"/>
      <c r="U381" s="330"/>
      <c r="Z381" s="208"/>
      <c r="AA381" s="208"/>
    </row>
    <row r="382" spans="5:27" ht="11.25" customHeight="1" x14ac:dyDescent="0.2">
      <c r="E382" s="328"/>
      <c r="F382" s="328"/>
      <c r="G382" s="208"/>
      <c r="K382" s="208"/>
      <c r="L382" s="208"/>
      <c r="R382" s="330"/>
      <c r="S382" s="330"/>
      <c r="T382" s="330"/>
      <c r="U382" s="330"/>
      <c r="Z382" s="208"/>
      <c r="AA382" s="208"/>
    </row>
    <row r="383" spans="5:27" ht="11.25" customHeight="1" x14ac:dyDescent="0.2">
      <c r="E383" s="328"/>
      <c r="F383" s="328"/>
      <c r="G383" s="208"/>
      <c r="K383" s="208"/>
      <c r="L383" s="208"/>
      <c r="R383" s="330"/>
      <c r="S383" s="330"/>
      <c r="T383" s="330"/>
      <c r="U383" s="330"/>
      <c r="Z383" s="208"/>
      <c r="AA383" s="208"/>
    </row>
    <row r="384" spans="5:27" ht="11.25" customHeight="1" x14ac:dyDescent="0.2">
      <c r="E384" s="328"/>
      <c r="F384" s="328"/>
      <c r="G384" s="208"/>
      <c r="K384" s="208"/>
      <c r="L384" s="208"/>
      <c r="R384" s="330"/>
      <c r="S384" s="330"/>
      <c r="T384" s="330"/>
      <c r="U384" s="330"/>
      <c r="Z384" s="208"/>
      <c r="AA384" s="208"/>
    </row>
    <row r="385" spans="5:27" ht="11.25" customHeight="1" x14ac:dyDescent="0.2">
      <c r="E385" s="328"/>
      <c r="F385" s="328"/>
      <c r="G385" s="208"/>
      <c r="K385" s="208"/>
      <c r="L385" s="208"/>
      <c r="R385" s="330"/>
      <c r="S385" s="330"/>
      <c r="T385" s="330"/>
      <c r="U385" s="330"/>
      <c r="Z385" s="208"/>
      <c r="AA385" s="208"/>
    </row>
    <row r="386" spans="5:27" ht="11.25" customHeight="1" x14ac:dyDescent="0.2">
      <c r="E386" s="328"/>
      <c r="F386" s="328"/>
      <c r="G386" s="208"/>
      <c r="K386" s="208"/>
      <c r="L386" s="208"/>
      <c r="R386" s="330"/>
      <c r="S386" s="330"/>
      <c r="T386" s="330"/>
      <c r="U386" s="330"/>
      <c r="Z386" s="208"/>
      <c r="AA386" s="208"/>
    </row>
    <row r="387" spans="5:27" ht="11.25" customHeight="1" x14ac:dyDescent="0.2">
      <c r="E387" s="328"/>
      <c r="F387" s="328"/>
      <c r="G387" s="208"/>
      <c r="K387" s="208"/>
      <c r="L387" s="208"/>
      <c r="R387" s="330"/>
      <c r="S387" s="330"/>
      <c r="T387" s="330"/>
      <c r="U387" s="330"/>
      <c r="Z387" s="208"/>
      <c r="AA387" s="208"/>
    </row>
    <row r="388" spans="5:27" ht="11.25" customHeight="1" x14ac:dyDescent="0.2">
      <c r="E388" s="328"/>
      <c r="F388" s="328"/>
      <c r="G388" s="208"/>
      <c r="K388" s="208"/>
      <c r="L388" s="208"/>
      <c r="R388" s="330"/>
      <c r="S388" s="330"/>
      <c r="T388" s="330"/>
      <c r="U388" s="330"/>
      <c r="Z388" s="208"/>
      <c r="AA388" s="208"/>
    </row>
    <row r="389" spans="5:27" ht="11.25" customHeight="1" x14ac:dyDescent="0.2">
      <c r="E389" s="328"/>
      <c r="F389" s="328"/>
      <c r="G389" s="208"/>
      <c r="K389" s="208"/>
      <c r="L389" s="208"/>
      <c r="R389" s="330"/>
      <c r="S389" s="330"/>
      <c r="T389" s="330"/>
      <c r="U389" s="330"/>
      <c r="Z389" s="208"/>
      <c r="AA389" s="208"/>
    </row>
    <row r="390" spans="5:27" ht="11.25" customHeight="1" x14ac:dyDescent="0.2">
      <c r="E390" s="328"/>
      <c r="F390" s="328"/>
      <c r="G390" s="208"/>
      <c r="K390" s="208"/>
      <c r="L390" s="208"/>
      <c r="R390" s="330"/>
      <c r="S390" s="330"/>
      <c r="T390" s="330"/>
      <c r="U390" s="330"/>
      <c r="Z390" s="208"/>
      <c r="AA390" s="208"/>
    </row>
    <row r="391" spans="5:27" ht="11.25" customHeight="1" x14ac:dyDescent="0.2">
      <c r="E391" s="328"/>
      <c r="F391" s="328"/>
      <c r="G391" s="208"/>
      <c r="K391" s="208"/>
      <c r="L391" s="208"/>
      <c r="R391" s="330"/>
      <c r="S391" s="330"/>
      <c r="T391" s="330"/>
      <c r="U391" s="330"/>
      <c r="Z391" s="208"/>
      <c r="AA391" s="208"/>
    </row>
    <row r="392" spans="5:27" ht="11.25" customHeight="1" x14ac:dyDescent="0.2">
      <c r="E392" s="328"/>
      <c r="F392" s="328"/>
      <c r="G392" s="208"/>
      <c r="K392" s="208"/>
      <c r="L392" s="208"/>
      <c r="R392" s="330"/>
      <c r="S392" s="330"/>
      <c r="T392" s="330"/>
      <c r="U392" s="330"/>
      <c r="Z392" s="208"/>
      <c r="AA392" s="208"/>
    </row>
    <row r="393" spans="5:27" ht="11.25" customHeight="1" x14ac:dyDescent="0.2">
      <c r="E393" s="328"/>
      <c r="F393" s="328"/>
      <c r="G393" s="208"/>
      <c r="K393" s="208"/>
      <c r="L393" s="208"/>
      <c r="R393" s="330"/>
      <c r="S393" s="330"/>
      <c r="T393" s="330"/>
      <c r="U393" s="330"/>
      <c r="Z393" s="208"/>
      <c r="AA393" s="208"/>
    </row>
    <row r="394" spans="5:27" ht="11.25" customHeight="1" x14ac:dyDescent="0.2">
      <c r="E394" s="328"/>
      <c r="F394" s="328"/>
      <c r="G394" s="208"/>
      <c r="K394" s="208"/>
      <c r="L394" s="208"/>
      <c r="R394" s="330"/>
      <c r="S394" s="330"/>
      <c r="T394" s="330"/>
      <c r="U394" s="330"/>
      <c r="Z394" s="208"/>
      <c r="AA394" s="208"/>
    </row>
    <row r="395" spans="5:27" ht="11.25" customHeight="1" x14ac:dyDescent="0.2">
      <c r="E395" s="328"/>
      <c r="F395" s="328"/>
      <c r="G395" s="208"/>
      <c r="K395" s="208"/>
      <c r="L395" s="208"/>
      <c r="R395" s="330"/>
      <c r="S395" s="330"/>
      <c r="T395" s="330"/>
      <c r="U395" s="330"/>
      <c r="Z395" s="208"/>
      <c r="AA395" s="208"/>
    </row>
    <row r="396" spans="5:27" ht="11.25" customHeight="1" x14ac:dyDescent="0.2">
      <c r="E396" s="328"/>
      <c r="F396" s="328"/>
      <c r="G396" s="208"/>
      <c r="K396" s="208"/>
      <c r="L396" s="208"/>
      <c r="R396" s="330"/>
      <c r="S396" s="330"/>
      <c r="T396" s="330"/>
      <c r="U396" s="330"/>
      <c r="Z396" s="208"/>
      <c r="AA396" s="208"/>
    </row>
    <row r="397" spans="5:27" ht="11.25" customHeight="1" x14ac:dyDescent="0.2">
      <c r="E397" s="328"/>
      <c r="F397" s="328"/>
      <c r="G397" s="208"/>
      <c r="K397" s="208"/>
      <c r="L397" s="208"/>
      <c r="R397" s="330"/>
      <c r="S397" s="330"/>
      <c r="T397" s="330"/>
      <c r="U397" s="330"/>
      <c r="Z397" s="208"/>
      <c r="AA397" s="208"/>
    </row>
    <row r="398" spans="5:27" ht="11.25" customHeight="1" x14ac:dyDescent="0.2">
      <c r="E398" s="328"/>
      <c r="F398" s="328"/>
      <c r="G398" s="208"/>
      <c r="K398" s="208"/>
      <c r="L398" s="208"/>
      <c r="R398" s="330"/>
      <c r="S398" s="330"/>
      <c r="T398" s="330"/>
      <c r="U398" s="330"/>
      <c r="Z398" s="208"/>
      <c r="AA398" s="208"/>
    </row>
    <row r="399" spans="5:27" ht="11.25" customHeight="1" x14ac:dyDescent="0.2">
      <c r="E399" s="328"/>
      <c r="F399" s="328"/>
      <c r="G399" s="208"/>
      <c r="K399" s="208"/>
      <c r="L399" s="208"/>
      <c r="R399" s="330"/>
      <c r="S399" s="330"/>
      <c r="T399" s="330"/>
      <c r="U399" s="330"/>
      <c r="Z399" s="208"/>
      <c r="AA399" s="208"/>
    </row>
    <row r="400" spans="5:27" ht="11.25" customHeight="1" x14ac:dyDescent="0.2">
      <c r="E400" s="328"/>
      <c r="F400" s="328"/>
      <c r="G400" s="208"/>
      <c r="K400" s="208"/>
      <c r="L400" s="208"/>
      <c r="R400" s="330"/>
      <c r="S400" s="330"/>
      <c r="T400" s="330"/>
      <c r="U400" s="330"/>
      <c r="Z400" s="208"/>
      <c r="AA400" s="208"/>
    </row>
    <row r="401" spans="5:27" ht="11.25" customHeight="1" x14ac:dyDescent="0.2">
      <c r="E401" s="328"/>
      <c r="F401" s="328"/>
      <c r="G401" s="208"/>
      <c r="K401" s="208"/>
      <c r="L401" s="208"/>
      <c r="R401" s="330"/>
      <c r="S401" s="330"/>
      <c r="T401" s="330"/>
      <c r="U401" s="330"/>
      <c r="Z401" s="208"/>
      <c r="AA401" s="208"/>
    </row>
    <row r="402" spans="5:27" ht="11.25" customHeight="1" x14ac:dyDescent="0.2">
      <c r="E402" s="328"/>
      <c r="F402" s="328"/>
      <c r="G402" s="208"/>
      <c r="K402" s="208"/>
      <c r="L402" s="208"/>
      <c r="R402" s="330"/>
      <c r="S402" s="330"/>
      <c r="T402" s="330"/>
      <c r="U402" s="330"/>
      <c r="Z402" s="208"/>
      <c r="AA402" s="208"/>
    </row>
    <row r="403" spans="5:27" ht="11.25" customHeight="1" x14ac:dyDescent="0.2">
      <c r="E403" s="328"/>
      <c r="F403" s="328"/>
      <c r="G403" s="208"/>
      <c r="K403" s="208"/>
      <c r="L403" s="208"/>
      <c r="R403" s="330"/>
      <c r="S403" s="330"/>
      <c r="T403" s="330"/>
      <c r="U403" s="330"/>
      <c r="Z403" s="208"/>
      <c r="AA403" s="208"/>
    </row>
    <row r="404" spans="5:27" ht="11.25" customHeight="1" x14ac:dyDescent="0.2">
      <c r="E404" s="328"/>
      <c r="F404" s="328"/>
      <c r="G404" s="208"/>
      <c r="K404" s="208"/>
      <c r="L404" s="208"/>
      <c r="R404" s="330"/>
      <c r="S404" s="330"/>
      <c r="T404" s="330"/>
      <c r="U404" s="330"/>
      <c r="Z404" s="208"/>
      <c r="AA404" s="208"/>
    </row>
    <row r="405" spans="5:27" ht="11.25" customHeight="1" x14ac:dyDescent="0.2">
      <c r="E405" s="328"/>
      <c r="F405" s="328"/>
      <c r="G405" s="208"/>
      <c r="K405" s="208"/>
      <c r="L405" s="208"/>
      <c r="R405" s="330"/>
      <c r="S405" s="330"/>
      <c r="T405" s="330"/>
      <c r="U405" s="330"/>
      <c r="Z405" s="208"/>
      <c r="AA405" s="208"/>
    </row>
    <row r="406" spans="5:27" ht="11.25" customHeight="1" x14ac:dyDescent="0.2">
      <c r="E406" s="328"/>
      <c r="F406" s="328"/>
      <c r="G406" s="208"/>
      <c r="K406" s="208"/>
      <c r="L406" s="208"/>
      <c r="R406" s="330"/>
      <c r="S406" s="330"/>
      <c r="T406" s="330"/>
      <c r="U406" s="330"/>
      <c r="Z406" s="208"/>
      <c r="AA406" s="208"/>
    </row>
    <row r="407" spans="5:27" ht="11.25" customHeight="1" x14ac:dyDescent="0.2">
      <c r="E407" s="328"/>
      <c r="F407" s="328"/>
      <c r="G407" s="208"/>
      <c r="K407" s="208"/>
      <c r="L407" s="208"/>
      <c r="R407" s="330"/>
      <c r="S407" s="330"/>
      <c r="T407" s="330"/>
      <c r="U407" s="330"/>
      <c r="Z407" s="208"/>
      <c r="AA407" s="208"/>
    </row>
    <row r="408" spans="5:27" ht="11.25" customHeight="1" x14ac:dyDescent="0.2">
      <c r="E408" s="328"/>
      <c r="F408" s="328"/>
      <c r="G408" s="208"/>
      <c r="K408" s="208"/>
      <c r="L408" s="208"/>
      <c r="R408" s="330"/>
      <c r="S408" s="330"/>
      <c r="T408" s="330"/>
      <c r="U408" s="330"/>
      <c r="Z408" s="208"/>
      <c r="AA408" s="208"/>
    </row>
    <row r="409" spans="5:27" ht="11.25" customHeight="1" x14ac:dyDescent="0.2">
      <c r="E409" s="328"/>
      <c r="F409" s="328"/>
      <c r="G409" s="208"/>
      <c r="K409" s="208"/>
      <c r="L409" s="208"/>
      <c r="R409" s="330"/>
      <c r="S409" s="330"/>
      <c r="T409" s="330"/>
      <c r="U409" s="330"/>
      <c r="Z409" s="208"/>
      <c r="AA409" s="208"/>
    </row>
    <row r="410" spans="5:27" ht="11.25" customHeight="1" x14ac:dyDescent="0.2">
      <c r="E410" s="328"/>
      <c r="F410" s="328"/>
      <c r="G410" s="208"/>
      <c r="K410" s="208"/>
      <c r="L410" s="208"/>
      <c r="R410" s="330"/>
      <c r="S410" s="330"/>
      <c r="T410" s="330"/>
      <c r="U410" s="330"/>
      <c r="Z410" s="208"/>
      <c r="AA410" s="208"/>
    </row>
    <row r="411" spans="5:27" ht="11.25" customHeight="1" x14ac:dyDescent="0.2">
      <c r="E411" s="328"/>
      <c r="F411" s="328"/>
      <c r="G411" s="208"/>
      <c r="K411" s="208"/>
      <c r="L411" s="208"/>
      <c r="R411" s="330"/>
      <c r="S411" s="330"/>
      <c r="T411" s="330"/>
      <c r="U411" s="330"/>
      <c r="Z411" s="208"/>
      <c r="AA411" s="208"/>
    </row>
    <row r="412" spans="5:27" ht="11.25" customHeight="1" x14ac:dyDescent="0.2">
      <c r="E412" s="328"/>
      <c r="F412" s="328"/>
      <c r="G412" s="208"/>
      <c r="K412" s="208"/>
      <c r="L412" s="208"/>
      <c r="R412" s="330"/>
      <c r="S412" s="330"/>
      <c r="T412" s="330"/>
      <c r="U412" s="330"/>
      <c r="Z412" s="208"/>
      <c r="AA412" s="208"/>
    </row>
    <row r="413" spans="5:27" ht="11.25" customHeight="1" x14ac:dyDescent="0.2">
      <c r="E413" s="328"/>
      <c r="F413" s="328"/>
      <c r="G413" s="208"/>
      <c r="K413" s="208"/>
      <c r="L413" s="208"/>
      <c r="R413" s="330"/>
      <c r="S413" s="330"/>
      <c r="T413" s="330"/>
      <c r="U413" s="330"/>
      <c r="Z413" s="208"/>
      <c r="AA413" s="208"/>
    </row>
    <row r="414" spans="5:27" ht="11.25" customHeight="1" x14ac:dyDescent="0.2">
      <c r="E414" s="328"/>
      <c r="F414" s="328"/>
      <c r="G414" s="208"/>
      <c r="K414" s="208"/>
      <c r="L414" s="208"/>
      <c r="R414" s="330"/>
      <c r="S414" s="330"/>
      <c r="T414" s="330"/>
      <c r="U414" s="330"/>
      <c r="Z414" s="208"/>
      <c r="AA414" s="208"/>
    </row>
    <row r="415" spans="5:27" ht="11.25" customHeight="1" x14ac:dyDescent="0.2">
      <c r="E415" s="328"/>
      <c r="F415" s="328"/>
      <c r="G415" s="208"/>
      <c r="K415" s="208"/>
      <c r="L415" s="208"/>
      <c r="R415" s="330"/>
      <c r="S415" s="330"/>
      <c r="T415" s="330"/>
      <c r="U415" s="330"/>
      <c r="Z415" s="208"/>
      <c r="AA415" s="208"/>
    </row>
    <row r="416" spans="5:27" ht="11.25" customHeight="1" x14ac:dyDescent="0.2">
      <c r="E416" s="328"/>
      <c r="F416" s="328"/>
      <c r="G416" s="208"/>
      <c r="K416" s="208"/>
      <c r="L416" s="208"/>
      <c r="R416" s="330"/>
      <c r="S416" s="330"/>
      <c r="T416" s="330"/>
      <c r="U416" s="330"/>
      <c r="Z416" s="208"/>
      <c r="AA416" s="208"/>
    </row>
    <row r="417" spans="5:27" ht="11.25" customHeight="1" x14ac:dyDescent="0.2">
      <c r="E417" s="328"/>
      <c r="F417" s="328"/>
      <c r="G417" s="208"/>
      <c r="K417" s="208"/>
      <c r="L417" s="208"/>
      <c r="R417" s="330"/>
      <c r="S417" s="330"/>
      <c r="T417" s="330"/>
      <c r="U417" s="330"/>
      <c r="Z417" s="208"/>
      <c r="AA417" s="208"/>
    </row>
    <row r="418" spans="5:27" ht="11.25" customHeight="1" x14ac:dyDescent="0.2">
      <c r="E418" s="328"/>
      <c r="F418" s="328"/>
      <c r="G418" s="208"/>
      <c r="K418" s="208"/>
      <c r="L418" s="208"/>
      <c r="R418" s="330"/>
      <c r="S418" s="330"/>
      <c r="T418" s="330"/>
      <c r="U418" s="330"/>
      <c r="Z418" s="208"/>
      <c r="AA418" s="208"/>
    </row>
    <row r="419" spans="5:27" ht="11.25" customHeight="1" x14ac:dyDescent="0.2">
      <c r="E419" s="328"/>
      <c r="F419" s="328"/>
      <c r="G419" s="208"/>
      <c r="K419" s="208"/>
      <c r="L419" s="208"/>
      <c r="R419" s="330"/>
      <c r="S419" s="330"/>
      <c r="T419" s="330"/>
      <c r="U419" s="330"/>
      <c r="Z419" s="208"/>
      <c r="AA419" s="208"/>
    </row>
    <row r="420" spans="5:27" ht="11.25" customHeight="1" x14ac:dyDescent="0.2">
      <c r="E420" s="328"/>
      <c r="F420" s="328"/>
      <c r="G420" s="208"/>
      <c r="K420" s="208"/>
      <c r="L420" s="208"/>
      <c r="R420" s="330"/>
      <c r="S420" s="330"/>
      <c r="T420" s="330"/>
      <c r="U420" s="330"/>
      <c r="Z420" s="208"/>
      <c r="AA420" s="208"/>
    </row>
    <row r="421" spans="5:27" ht="11.25" customHeight="1" x14ac:dyDescent="0.2">
      <c r="E421" s="328"/>
      <c r="F421" s="328"/>
      <c r="G421" s="208"/>
      <c r="K421" s="208"/>
      <c r="L421" s="208"/>
      <c r="R421" s="330"/>
      <c r="S421" s="330"/>
      <c r="T421" s="330"/>
      <c r="U421" s="330"/>
      <c r="Z421" s="208"/>
      <c r="AA421" s="208"/>
    </row>
    <row r="422" spans="5:27" ht="11.25" customHeight="1" x14ac:dyDescent="0.2">
      <c r="E422" s="328"/>
      <c r="F422" s="328"/>
      <c r="G422" s="208"/>
      <c r="K422" s="208"/>
      <c r="L422" s="208"/>
      <c r="R422" s="330"/>
      <c r="S422" s="330"/>
      <c r="T422" s="330"/>
      <c r="U422" s="330"/>
      <c r="Z422" s="208"/>
      <c r="AA422" s="208"/>
    </row>
    <row r="423" spans="5:27" ht="11.25" customHeight="1" x14ac:dyDescent="0.2">
      <c r="E423" s="328"/>
      <c r="F423" s="328"/>
      <c r="G423" s="208"/>
      <c r="K423" s="208"/>
      <c r="L423" s="208"/>
      <c r="R423" s="330"/>
      <c r="S423" s="330"/>
      <c r="T423" s="330"/>
      <c r="U423" s="330"/>
      <c r="Z423" s="208"/>
      <c r="AA423" s="208"/>
    </row>
    <row r="424" spans="5:27" ht="11.25" customHeight="1" x14ac:dyDescent="0.2">
      <c r="E424" s="328"/>
      <c r="F424" s="328"/>
      <c r="G424" s="208"/>
      <c r="K424" s="208"/>
      <c r="L424" s="208"/>
      <c r="R424" s="330"/>
      <c r="S424" s="330"/>
      <c r="T424" s="330"/>
      <c r="U424" s="330"/>
      <c r="Z424" s="208"/>
      <c r="AA424" s="208"/>
    </row>
    <row r="425" spans="5:27" ht="11.25" customHeight="1" x14ac:dyDescent="0.2">
      <c r="E425" s="328"/>
      <c r="F425" s="328"/>
      <c r="G425" s="208"/>
      <c r="K425" s="208"/>
      <c r="L425" s="208"/>
      <c r="R425" s="330"/>
      <c r="S425" s="330"/>
      <c r="T425" s="330"/>
      <c r="U425" s="330"/>
      <c r="Z425" s="208"/>
      <c r="AA425" s="208"/>
    </row>
    <row r="426" spans="5:27" ht="11.25" customHeight="1" x14ac:dyDescent="0.2">
      <c r="E426" s="328"/>
      <c r="F426" s="328"/>
      <c r="G426" s="208"/>
      <c r="K426" s="208"/>
      <c r="L426" s="208"/>
      <c r="R426" s="330"/>
      <c r="S426" s="330"/>
      <c r="T426" s="330"/>
      <c r="U426" s="330"/>
      <c r="Z426" s="208"/>
      <c r="AA426" s="208"/>
    </row>
    <row r="427" spans="5:27" ht="11.25" customHeight="1" x14ac:dyDescent="0.2">
      <c r="E427" s="328"/>
      <c r="F427" s="328"/>
      <c r="G427" s="208"/>
      <c r="K427" s="208"/>
      <c r="L427" s="208"/>
      <c r="R427" s="330"/>
      <c r="S427" s="330"/>
      <c r="T427" s="330"/>
      <c r="U427" s="330"/>
      <c r="Z427" s="208"/>
      <c r="AA427" s="208"/>
    </row>
    <row r="428" spans="5:27" ht="11.25" customHeight="1" x14ac:dyDescent="0.2">
      <c r="E428" s="328"/>
      <c r="F428" s="328"/>
      <c r="G428" s="208"/>
      <c r="K428" s="208"/>
      <c r="L428" s="208"/>
      <c r="R428" s="330"/>
      <c r="S428" s="330"/>
      <c r="T428" s="330"/>
      <c r="U428" s="330"/>
      <c r="Z428" s="208"/>
      <c r="AA428" s="208"/>
    </row>
    <row r="429" spans="5:27" ht="11.25" customHeight="1" x14ac:dyDescent="0.2">
      <c r="E429" s="328"/>
      <c r="F429" s="328"/>
      <c r="G429" s="208"/>
      <c r="K429" s="208"/>
      <c r="L429" s="208"/>
      <c r="R429" s="330"/>
      <c r="S429" s="330"/>
      <c r="T429" s="330"/>
      <c r="U429" s="330"/>
      <c r="Z429" s="208"/>
      <c r="AA429" s="208"/>
    </row>
    <row r="430" spans="5:27" ht="11.25" customHeight="1" x14ac:dyDescent="0.2">
      <c r="E430" s="328"/>
      <c r="F430" s="328"/>
      <c r="G430" s="208"/>
      <c r="K430" s="208"/>
      <c r="L430" s="208"/>
      <c r="R430" s="330"/>
      <c r="S430" s="330"/>
      <c r="T430" s="330"/>
      <c r="U430" s="330"/>
      <c r="Z430" s="208"/>
      <c r="AA430" s="208"/>
    </row>
    <row r="431" spans="5:27" ht="11.25" customHeight="1" x14ac:dyDescent="0.2">
      <c r="E431" s="328"/>
      <c r="F431" s="328"/>
      <c r="G431" s="208"/>
      <c r="K431" s="208"/>
      <c r="L431" s="208"/>
      <c r="R431" s="330"/>
      <c r="S431" s="330"/>
      <c r="T431" s="330"/>
      <c r="U431" s="330"/>
      <c r="Z431" s="208"/>
      <c r="AA431" s="208"/>
    </row>
    <row r="432" spans="5:27" ht="11.25" customHeight="1" x14ac:dyDescent="0.2">
      <c r="E432" s="328"/>
      <c r="F432" s="328"/>
      <c r="G432" s="208"/>
      <c r="K432" s="208"/>
      <c r="L432" s="208"/>
      <c r="R432" s="330"/>
      <c r="S432" s="330"/>
      <c r="T432" s="330"/>
      <c r="U432" s="330"/>
      <c r="Z432" s="208"/>
      <c r="AA432" s="208"/>
    </row>
    <row r="433" spans="5:27" ht="11.25" customHeight="1" x14ac:dyDescent="0.2">
      <c r="E433" s="328"/>
      <c r="F433" s="328"/>
      <c r="G433" s="208"/>
      <c r="K433" s="208"/>
      <c r="L433" s="208"/>
      <c r="R433" s="330"/>
      <c r="S433" s="330"/>
      <c r="T433" s="330"/>
      <c r="U433" s="330"/>
      <c r="Z433" s="208"/>
      <c r="AA433" s="208"/>
    </row>
    <row r="434" spans="5:27" ht="11.25" customHeight="1" x14ac:dyDescent="0.2">
      <c r="E434" s="328"/>
      <c r="F434" s="328"/>
      <c r="G434" s="208"/>
      <c r="K434" s="208"/>
      <c r="L434" s="208"/>
      <c r="R434" s="330"/>
      <c r="S434" s="330"/>
      <c r="T434" s="330"/>
      <c r="U434" s="330"/>
      <c r="Z434" s="208"/>
      <c r="AA434" s="208"/>
    </row>
    <row r="435" spans="5:27" ht="11.25" customHeight="1" x14ac:dyDescent="0.2">
      <c r="E435" s="328"/>
      <c r="F435" s="328"/>
      <c r="G435" s="208"/>
      <c r="K435" s="208"/>
      <c r="L435" s="208"/>
      <c r="R435" s="330"/>
      <c r="S435" s="330"/>
      <c r="T435" s="330"/>
      <c r="U435" s="330"/>
      <c r="Z435" s="208"/>
      <c r="AA435" s="208"/>
    </row>
    <row r="436" spans="5:27" ht="11.25" customHeight="1" x14ac:dyDescent="0.2">
      <c r="E436" s="328"/>
      <c r="F436" s="328"/>
      <c r="G436" s="208"/>
      <c r="K436" s="208"/>
      <c r="L436" s="208"/>
      <c r="R436" s="330"/>
      <c r="S436" s="330"/>
      <c r="T436" s="330"/>
      <c r="U436" s="330"/>
      <c r="Z436" s="208"/>
      <c r="AA436" s="208"/>
    </row>
    <row r="437" spans="5:27" ht="11.25" customHeight="1" x14ac:dyDescent="0.2">
      <c r="E437" s="328"/>
      <c r="F437" s="328"/>
      <c r="G437" s="208"/>
      <c r="K437" s="208"/>
      <c r="L437" s="208"/>
      <c r="R437" s="330"/>
      <c r="S437" s="330"/>
      <c r="T437" s="330"/>
      <c r="U437" s="330"/>
      <c r="Z437" s="208"/>
      <c r="AA437" s="208"/>
    </row>
    <row r="438" spans="5:27" ht="11.25" customHeight="1" x14ac:dyDescent="0.2">
      <c r="E438" s="328"/>
      <c r="F438" s="328"/>
      <c r="G438" s="208"/>
      <c r="K438" s="208"/>
      <c r="L438" s="208"/>
      <c r="R438" s="330"/>
      <c r="S438" s="330"/>
      <c r="T438" s="330"/>
      <c r="U438" s="330"/>
      <c r="Z438" s="208"/>
      <c r="AA438" s="208"/>
    </row>
    <row r="439" spans="5:27" ht="11.25" customHeight="1" x14ac:dyDescent="0.2">
      <c r="E439" s="328"/>
      <c r="F439" s="328"/>
      <c r="G439" s="208"/>
      <c r="K439" s="208"/>
      <c r="L439" s="208"/>
      <c r="R439" s="330"/>
      <c r="S439" s="330"/>
      <c r="T439" s="330"/>
      <c r="U439" s="330"/>
      <c r="Z439" s="208"/>
      <c r="AA439" s="208"/>
    </row>
    <row r="440" spans="5:27" ht="11.25" customHeight="1" x14ac:dyDescent="0.2">
      <c r="E440" s="328"/>
      <c r="F440" s="328"/>
      <c r="G440" s="208"/>
      <c r="K440" s="208"/>
      <c r="L440" s="208"/>
      <c r="R440" s="330"/>
      <c r="S440" s="330"/>
      <c r="T440" s="330"/>
      <c r="U440" s="330"/>
      <c r="Z440" s="208"/>
      <c r="AA440" s="208"/>
    </row>
    <row r="441" spans="5:27" ht="11.25" customHeight="1" x14ac:dyDescent="0.2">
      <c r="E441" s="328"/>
      <c r="F441" s="328"/>
      <c r="G441" s="208"/>
      <c r="K441" s="208"/>
      <c r="L441" s="208"/>
      <c r="R441" s="330"/>
      <c r="S441" s="330"/>
      <c r="T441" s="330"/>
      <c r="U441" s="330"/>
      <c r="Z441" s="208"/>
      <c r="AA441" s="208"/>
    </row>
    <row r="442" spans="5:27" ht="11.25" customHeight="1" x14ac:dyDescent="0.2">
      <c r="E442" s="328"/>
      <c r="F442" s="328"/>
      <c r="G442" s="208"/>
      <c r="K442" s="208"/>
      <c r="L442" s="208"/>
      <c r="R442" s="330"/>
      <c r="S442" s="330"/>
      <c r="T442" s="330"/>
      <c r="U442" s="330"/>
      <c r="Z442" s="208"/>
      <c r="AA442" s="208"/>
    </row>
    <row r="443" spans="5:27" ht="11.25" customHeight="1" x14ac:dyDescent="0.2">
      <c r="E443" s="328"/>
      <c r="F443" s="328"/>
      <c r="G443" s="208"/>
      <c r="K443" s="208"/>
      <c r="L443" s="208"/>
      <c r="R443" s="330"/>
      <c r="S443" s="330"/>
      <c r="T443" s="330"/>
      <c r="U443" s="330"/>
      <c r="Z443" s="208"/>
      <c r="AA443" s="208"/>
    </row>
    <row r="444" spans="5:27" ht="11.25" customHeight="1" x14ac:dyDescent="0.2">
      <c r="E444" s="328"/>
      <c r="F444" s="328"/>
      <c r="G444" s="208"/>
      <c r="K444" s="208"/>
      <c r="L444" s="208"/>
      <c r="R444" s="330"/>
      <c r="S444" s="330"/>
      <c r="T444" s="330"/>
      <c r="U444" s="330"/>
      <c r="Z444" s="208"/>
      <c r="AA444" s="208"/>
    </row>
    <row r="445" spans="5:27" ht="11.25" customHeight="1" x14ac:dyDescent="0.2">
      <c r="E445" s="328"/>
      <c r="F445" s="328"/>
      <c r="G445" s="208"/>
      <c r="K445" s="208"/>
      <c r="L445" s="208"/>
      <c r="R445" s="330"/>
      <c r="S445" s="330"/>
      <c r="T445" s="330"/>
      <c r="U445" s="330"/>
      <c r="Z445" s="208"/>
      <c r="AA445" s="208"/>
    </row>
    <row r="446" spans="5:27" ht="11.25" customHeight="1" x14ac:dyDescent="0.2">
      <c r="E446" s="328"/>
      <c r="F446" s="328"/>
      <c r="G446" s="208"/>
      <c r="K446" s="208"/>
      <c r="L446" s="208"/>
      <c r="R446" s="330"/>
      <c r="S446" s="330"/>
      <c r="T446" s="330"/>
      <c r="U446" s="330"/>
      <c r="Z446" s="208"/>
      <c r="AA446" s="208"/>
    </row>
    <row r="447" spans="5:27" ht="11.25" customHeight="1" x14ac:dyDescent="0.2">
      <c r="E447" s="328"/>
      <c r="F447" s="328"/>
      <c r="G447" s="208"/>
      <c r="K447" s="208"/>
      <c r="L447" s="208"/>
      <c r="R447" s="330"/>
      <c r="S447" s="330"/>
      <c r="T447" s="330"/>
      <c r="U447" s="330"/>
      <c r="Z447" s="208"/>
      <c r="AA447" s="208"/>
    </row>
    <row r="448" spans="5:27" ht="11.25" customHeight="1" x14ac:dyDescent="0.2">
      <c r="E448" s="328"/>
      <c r="F448" s="328"/>
      <c r="G448" s="208"/>
      <c r="K448" s="208"/>
      <c r="L448" s="208"/>
      <c r="R448" s="330"/>
      <c r="S448" s="330"/>
      <c r="T448" s="330"/>
      <c r="U448" s="330"/>
      <c r="Z448" s="208"/>
      <c r="AA448" s="208"/>
    </row>
    <row r="449" spans="5:27" ht="11.25" customHeight="1" x14ac:dyDescent="0.2">
      <c r="E449" s="328"/>
      <c r="F449" s="328"/>
      <c r="G449" s="208"/>
      <c r="K449" s="208"/>
      <c r="L449" s="208"/>
      <c r="R449" s="330"/>
      <c r="S449" s="330"/>
      <c r="T449" s="330"/>
      <c r="U449" s="330"/>
      <c r="Z449" s="208"/>
      <c r="AA449" s="208"/>
    </row>
    <row r="450" spans="5:27" ht="11.25" customHeight="1" x14ac:dyDescent="0.2">
      <c r="E450" s="328"/>
      <c r="F450" s="328"/>
      <c r="G450" s="208"/>
      <c r="K450" s="208"/>
      <c r="L450" s="208"/>
      <c r="R450" s="330"/>
      <c r="S450" s="330"/>
      <c r="T450" s="330"/>
      <c r="U450" s="330"/>
      <c r="Z450" s="208"/>
      <c r="AA450" s="208"/>
    </row>
    <row r="451" spans="5:27" ht="11.25" customHeight="1" x14ac:dyDescent="0.2">
      <c r="E451" s="328"/>
      <c r="F451" s="328"/>
      <c r="G451" s="208"/>
      <c r="K451" s="208"/>
      <c r="L451" s="208"/>
      <c r="R451" s="330"/>
      <c r="S451" s="330"/>
      <c r="T451" s="330"/>
      <c r="U451" s="330"/>
      <c r="Z451" s="208"/>
      <c r="AA451" s="208"/>
    </row>
    <row r="452" spans="5:27" ht="11.25" customHeight="1" x14ac:dyDescent="0.2">
      <c r="E452" s="328"/>
      <c r="F452" s="328"/>
      <c r="G452" s="208"/>
      <c r="K452" s="208"/>
      <c r="L452" s="208"/>
      <c r="R452" s="330"/>
      <c r="S452" s="330"/>
      <c r="T452" s="330"/>
      <c r="U452" s="330"/>
      <c r="Z452" s="208"/>
      <c r="AA452" s="208"/>
    </row>
    <row r="453" spans="5:27" ht="11.25" customHeight="1" x14ac:dyDescent="0.2">
      <c r="E453" s="328"/>
      <c r="F453" s="328"/>
      <c r="G453" s="208"/>
      <c r="K453" s="208"/>
      <c r="L453" s="208"/>
      <c r="R453" s="330"/>
      <c r="S453" s="330"/>
      <c r="T453" s="330"/>
      <c r="U453" s="330"/>
      <c r="Z453" s="208"/>
      <c r="AA453" s="208"/>
    </row>
    <row r="454" spans="5:27" ht="11.25" customHeight="1" x14ac:dyDescent="0.2">
      <c r="E454" s="328"/>
      <c r="F454" s="328"/>
      <c r="G454" s="208"/>
      <c r="K454" s="208"/>
      <c r="L454" s="208"/>
      <c r="R454" s="330"/>
      <c r="S454" s="330"/>
      <c r="T454" s="330"/>
      <c r="U454" s="330"/>
      <c r="Z454" s="208"/>
      <c r="AA454" s="208"/>
    </row>
    <row r="455" spans="5:27" ht="11.25" customHeight="1" x14ac:dyDescent="0.2">
      <c r="E455" s="328"/>
      <c r="F455" s="328"/>
      <c r="G455" s="208"/>
      <c r="K455" s="208"/>
      <c r="L455" s="208"/>
      <c r="R455" s="330"/>
      <c r="S455" s="330"/>
      <c r="T455" s="330"/>
      <c r="U455" s="330"/>
      <c r="Z455" s="208"/>
      <c r="AA455" s="208"/>
    </row>
    <row r="456" spans="5:27" ht="11.25" customHeight="1" x14ac:dyDescent="0.2">
      <c r="E456" s="328"/>
      <c r="F456" s="328"/>
      <c r="G456" s="208"/>
      <c r="K456" s="208"/>
      <c r="L456" s="208"/>
      <c r="R456" s="330"/>
      <c r="S456" s="330"/>
      <c r="T456" s="330"/>
      <c r="U456" s="330"/>
      <c r="Z456" s="208"/>
      <c r="AA456" s="208"/>
    </row>
    <row r="457" spans="5:27" ht="11.25" customHeight="1" x14ac:dyDescent="0.2">
      <c r="E457" s="328"/>
      <c r="F457" s="328"/>
      <c r="G457" s="208"/>
      <c r="K457" s="208"/>
      <c r="L457" s="208"/>
      <c r="R457" s="330"/>
      <c r="S457" s="330"/>
      <c r="T457" s="330"/>
      <c r="U457" s="330"/>
      <c r="Z457" s="208"/>
      <c r="AA457" s="208"/>
    </row>
    <row r="458" spans="5:27" ht="11.25" customHeight="1" x14ac:dyDescent="0.2">
      <c r="E458" s="328"/>
      <c r="F458" s="328"/>
      <c r="G458" s="208"/>
      <c r="K458" s="208"/>
      <c r="L458" s="208"/>
      <c r="R458" s="330"/>
      <c r="S458" s="330"/>
      <c r="T458" s="330"/>
      <c r="U458" s="330"/>
      <c r="Z458" s="208"/>
      <c r="AA458" s="208"/>
    </row>
    <row r="459" spans="5:27" ht="11.25" customHeight="1" x14ac:dyDescent="0.2">
      <c r="E459" s="328"/>
      <c r="F459" s="328"/>
      <c r="G459" s="208"/>
      <c r="K459" s="208"/>
      <c r="L459" s="208"/>
      <c r="R459" s="330"/>
      <c r="S459" s="330"/>
      <c r="T459" s="330"/>
      <c r="U459" s="330"/>
      <c r="Z459" s="208"/>
      <c r="AA459" s="208"/>
    </row>
    <row r="460" spans="5:27" ht="11.25" customHeight="1" x14ac:dyDescent="0.2">
      <c r="E460" s="328"/>
      <c r="F460" s="328"/>
      <c r="G460" s="208"/>
      <c r="K460" s="208"/>
      <c r="L460" s="208"/>
      <c r="R460" s="330"/>
      <c r="S460" s="330"/>
      <c r="T460" s="330"/>
      <c r="U460" s="330"/>
      <c r="Z460" s="208"/>
      <c r="AA460" s="208"/>
    </row>
    <row r="461" spans="5:27" ht="11.25" customHeight="1" x14ac:dyDescent="0.2">
      <c r="E461" s="328"/>
      <c r="F461" s="328"/>
      <c r="G461" s="208"/>
      <c r="K461" s="208"/>
      <c r="L461" s="208"/>
      <c r="R461" s="330"/>
      <c r="S461" s="330"/>
      <c r="T461" s="330"/>
      <c r="U461" s="330"/>
      <c r="Z461" s="208"/>
      <c r="AA461" s="208"/>
    </row>
    <row r="462" spans="5:27" ht="11.25" customHeight="1" x14ac:dyDescent="0.2">
      <c r="E462" s="328"/>
      <c r="F462" s="328"/>
      <c r="G462" s="208"/>
      <c r="K462" s="208"/>
      <c r="L462" s="208"/>
      <c r="R462" s="330"/>
      <c r="S462" s="330"/>
      <c r="T462" s="330"/>
      <c r="U462" s="330"/>
      <c r="Z462" s="208"/>
      <c r="AA462" s="208"/>
    </row>
    <row r="463" spans="5:27" ht="11.25" customHeight="1" x14ac:dyDescent="0.2">
      <c r="E463" s="328"/>
      <c r="F463" s="328"/>
      <c r="G463" s="208"/>
      <c r="K463" s="208"/>
      <c r="L463" s="208"/>
      <c r="R463" s="330"/>
      <c r="S463" s="330"/>
      <c r="T463" s="330"/>
      <c r="U463" s="330"/>
      <c r="Z463" s="208"/>
      <c r="AA463" s="208"/>
    </row>
    <row r="464" spans="5:27" ht="11.25" customHeight="1" x14ac:dyDescent="0.2">
      <c r="E464" s="328"/>
      <c r="F464" s="328"/>
      <c r="G464" s="208"/>
      <c r="K464" s="208"/>
      <c r="L464" s="208"/>
      <c r="R464" s="330"/>
      <c r="S464" s="330"/>
      <c r="T464" s="330"/>
      <c r="U464" s="330"/>
      <c r="Z464" s="208"/>
      <c r="AA464" s="208"/>
    </row>
    <row r="465" spans="5:27" ht="11.25" customHeight="1" x14ac:dyDescent="0.2">
      <c r="E465" s="328"/>
      <c r="F465" s="328"/>
      <c r="G465" s="208"/>
      <c r="K465" s="208"/>
      <c r="L465" s="208"/>
      <c r="R465" s="330"/>
      <c r="S465" s="330"/>
      <c r="T465" s="330"/>
      <c r="U465" s="330"/>
      <c r="Z465" s="208"/>
      <c r="AA465" s="208"/>
    </row>
    <row r="466" spans="5:27" ht="11.25" customHeight="1" x14ac:dyDescent="0.2">
      <c r="E466" s="328"/>
      <c r="F466" s="328"/>
      <c r="G466" s="208"/>
      <c r="K466" s="208"/>
      <c r="L466" s="208"/>
      <c r="R466" s="330"/>
      <c r="S466" s="330"/>
      <c r="T466" s="330"/>
      <c r="U466" s="330"/>
      <c r="Z466" s="208"/>
      <c r="AA466" s="208"/>
    </row>
    <row r="467" spans="5:27" ht="11.25" customHeight="1" x14ac:dyDescent="0.2">
      <c r="E467" s="328"/>
      <c r="F467" s="328"/>
      <c r="G467" s="208"/>
      <c r="K467" s="208"/>
      <c r="L467" s="208"/>
      <c r="R467" s="330"/>
      <c r="S467" s="330"/>
      <c r="T467" s="330"/>
      <c r="U467" s="330"/>
      <c r="Z467" s="208"/>
      <c r="AA467" s="208"/>
    </row>
    <row r="468" spans="5:27" ht="11.25" customHeight="1" x14ac:dyDescent="0.2">
      <c r="E468" s="328"/>
      <c r="F468" s="328"/>
      <c r="G468" s="208"/>
      <c r="K468" s="208"/>
      <c r="L468" s="208"/>
      <c r="R468" s="330"/>
      <c r="S468" s="330"/>
      <c r="T468" s="330"/>
      <c r="U468" s="330"/>
      <c r="Z468" s="208"/>
      <c r="AA468" s="208"/>
    </row>
    <row r="469" spans="5:27" ht="11.25" customHeight="1" x14ac:dyDescent="0.2">
      <c r="E469" s="328"/>
      <c r="F469" s="328"/>
      <c r="G469" s="208"/>
      <c r="K469" s="208"/>
      <c r="L469" s="208"/>
      <c r="R469" s="330"/>
      <c r="S469" s="330"/>
      <c r="T469" s="330"/>
      <c r="U469" s="330"/>
      <c r="Z469" s="208"/>
      <c r="AA469" s="208"/>
    </row>
    <row r="470" spans="5:27" ht="11.25" customHeight="1" x14ac:dyDescent="0.2">
      <c r="E470" s="328"/>
      <c r="F470" s="328"/>
      <c r="G470" s="208"/>
      <c r="K470" s="208"/>
      <c r="L470" s="208"/>
      <c r="R470" s="330"/>
      <c r="S470" s="330"/>
      <c r="T470" s="330"/>
      <c r="U470" s="330"/>
      <c r="Z470" s="208"/>
      <c r="AA470" s="208"/>
    </row>
    <row r="471" spans="5:27" ht="11.25" customHeight="1" x14ac:dyDescent="0.2">
      <c r="E471" s="328"/>
      <c r="F471" s="328"/>
      <c r="G471" s="208"/>
      <c r="K471" s="208"/>
      <c r="L471" s="208"/>
      <c r="R471" s="330"/>
      <c r="S471" s="330"/>
      <c r="T471" s="330"/>
      <c r="U471" s="330"/>
      <c r="Z471" s="208"/>
      <c r="AA471" s="208"/>
    </row>
    <row r="472" spans="5:27" ht="11.25" customHeight="1" x14ac:dyDescent="0.2">
      <c r="E472" s="328"/>
      <c r="F472" s="328"/>
      <c r="G472" s="208"/>
      <c r="K472" s="208"/>
      <c r="L472" s="208"/>
      <c r="R472" s="330"/>
      <c r="S472" s="330"/>
      <c r="T472" s="330"/>
      <c r="U472" s="330"/>
      <c r="Z472" s="208"/>
      <c r="AA472" s="208"/>
    </row>
    <row r="473" spans="5:27" ht="11.25" customHeight="1" x14ac:dyDescent="0.2">
      <c r="E473" s="328"/>
      <c r="F473" s="328"/>
      <c r="G473" s="208"/>
      <c r="K473" s="208"/>
      <c r="L473" s="208"/>
      <c r="R473" s="330"/>
      <c r="S473" s="330"/>
      <c r="T473" s="330"/>
      <c r="U473" s="330"/>
      <c r="Z473" s="208"/>
      <c r="AA473" s="208"/>
    </row>
    <row r="474" spans="5:27" ht="11.25" customHeight="1" x14ac:dyDescent="0.2">
      <c r="E474" s="328"/>
      <c r="F474" s="328"/>
      <c r="G474" s="208"/>
      <c r="K474" s="208"/>
      <c r="L474" s="208"/>
      <c r="R474" s="330"/>
      <c r="S474" s="330"/>
      <c r="T474" s="330"/>
      <c r="U474" s="330"/>
      <c r="Z474" s="208"/>
      <c r="AA474" s="208"/>
    </row>
    <row r="475" spans="5:27" ht="11.25" customHeight="1" x14ac:dyDescent="0.2">
      <c r="E475" s="328"/>
      <c r="F475" s="328"/>
      <c r="G475" s="208"/>
      <c r="K475" s="208"/>
      <c r="L475" s="208"/>
      <c r="R475" s="330"/>
      <c r="S475" s="330"/>
      <c r="T475" s="330"/>
      <c r="U475" s="330"/>
      <c r="Z475" s="208"/>
      <c r="AA475" s="208"/>
    </row>
    <row r="476" spans="5:27" ht="11.25" customHeight="1" x14ac:dyDescent="0.2">
      <c r="E476" s="328"/>
      <c r="F476" s="328"/>
      <c r="G476" s="208"/>
      <c r="K476" s="208"/>
      <c r="L476" s="208"/>
      <c r="R476" s="330"/>
      <c r="S476" s="330"/>
      <c r="T476" s="330"/>
      <c r="U476" s="330"/>
      <c r="Z476" s="208"/>
      <c r="AA476" s="208"/>
    </row>
    <row r="477" spans="5:27" ht="11.25" customHeight="1" x14ac:dyDescent="0.2">
      <c r="E477" s="328"/>
      <c r="F477" s="328"/>
      <c r="G477" s="208"/>
      <c r="K477" s="208"/>
      <c r="L477" s="208"/>
      <c r="R477" s="330"/>
      <c r="S477" s="330"/>
      <c r="T477" s="330"/>
      <c r="U477" s="330"/>
      <c r="Z477" s="208"/>
      <c r="AA477" s="208"/>
    </row>
    <row r="478" spans="5:27" ht="11.25" customHeight="1" x14ac:dyDescent="0.2">
      <c r="E478" s="328"/>
      <c r="F478" s="328"/>
      <c r="G478" s="208"/>
      <c r="K478" s="208"/>
      <c r="L478" s="208"/>
      <c r="R478" s="330"/>
      <c r="S478" s="330"/>
      <c r="T478" s="330"/>
      <c r="U478" s="330"/>
      <c r="Z478" s="208"/>
      <c r="AA478" s="208"/>
    </row>
    <row r="479" spans="5:27" ht="11.25" customHeight="1" x14ac:dyDescent="0.2">
      <c r="E479" s="328"/>
      <c r="F479" s="328"/>
      <c r="G479" s="208"/>
      <c r="K479" s="208"/>
      <c r="L479" s="208"/>
      <c r="R479" s="330"/>
      <c r="S479" s="330"/>
      <c r="T479" s="330"/>
      <c r="U479" s="330"/>
      <c r="Z479" s="208"/>
      <c r="AA479" s="208"/>
    </row>
    <row r="480" spans="5:27" ht="11.25" customHeight="1" x14ac:dyDescent="0.2">
      <c r="E480" s="328"/>
      <c r="F480" s="328"/>
      <c r="G480" s="208"/>
      <c r="K480" s="208"/>
      <c r="L480" s="208"/>
      <c r="R480" s="330"/>
      <c r="S480" s="330"/>
      <c r="T480" s="330"/>
      <c r="U480" s="330"/>
      <c r="X480" s="208"/>
      <c r="Z480" s="208"/>
      <c r="AA480" s="208"/>
    </row>
    <row r="481" spans="5:27" ht="11.25" customHeight="1" x14ac:dyDescent="0.2">
      <c r="E481" s="328"/>
      <c r="F481" s="328"/>
      <c r="G481" s="208"/>
      <c r="K481" s="208"/>
      <c r="L481" s="208"/>
      <c r="R481" s="330"/>
      <c r="S481" s="330"/>
      <c r="T481" s="330"/>
      <c r="U481" s="330"/>
      <c r="X481" s="208"/>
      <c r="Z481" s="208"/>
      <c r="AA481" s="208"/>
    </row>
    <row r="482" spans="5:27" ht="11.25" customHeight="1" x14ac:dyDescent="0.2">
      <c r="E482" s="328"/>
      <c r="F482" s="328"/>
      <c r="G482" s="208"/>
      <c r="K482" s="208"/>
      <c r="L482" s="208"/>
      <c r="R482" s="330"/>
      <c r="S482" s="330"/>
      <c r="T482" s="330"/>
      <c r="U482" s="330"/>
      <c r="X482" s="208"/>
      <c r="Z482" s="208"/>
      <c r="AA482" s="208"/>
    </row>
    <row r="483" spans="5:27" ht="11.25" customHeight="1" x14ac:dyDescent="0.2">
      <c r="E483" s="328"/>
      <c r="F483" s="328"/>
      <c r="G483" s="208"/>
      <c r="K483" s="208"/>
      <c r="L483" s="208"/>
      <c r="R483" s="330"/>
      <c r="S483" s="330"/>
      <c r="T483" s="330"/>
      <c r="U483" s="330"/>
      <c r="X483" s="208"/>
      <c r="Z483" s="208"/>
      <c r="AA483" s="208"/>
    </row>
    <row r="484" spans="5:27" ht="11.25" customHeight="1" x14ac:dyDescent="0.2">
      <c r="E484" s="328"/>
      <c r="F484" s="328"/>
      <c r="G484" s="208"/>
      <c r="K484" s="208"/>
      <c r="L484" s="208"/>
      <c r="R484" s="330"/>
      <c r="S484" s="330"/>
      <c r="T484" s="330"/>
      <c r="U484" s="330"/>
      <c r="X484" s="208"/>
      <c r="Z484" s="208"/>
      <c r="AA484" s="208"/>
    </row>
    <row r="485" spans="5:27" ht="11.25" customHeight="1" x14ac:dyDescent="0.2">
      <c r="E485" s="328"/>
      <c r="F485" s="328"/>
      <c r="G485" s="208"/>
      <c r="K485" s="208"/>
      <c r="L485" s="208"/>
      <c r="R485" s="330"/>
      <c r="S485" s="330"/>
      <c r="T485" s="330"/>
      <c r="U485" s="330"/>
      <c r="X485" s="208"/>
      <c r="Z485" s="208"/>
      <c r="AA485" s="208"/>
    </row>
    <row r="486" spans="5:27" ht="11.25" customHeight="1" x14ac:dyDescent="0.2">
      <c r="E486" s="328"/>
      <c r="F486" s="328"/>
      <c r="G486" s="208"/>
      <c r="K486" s="208"/>
      <c r="L486" s="208"/>
      <c r="R486" s="330"/>
      <c r="S486" s="330"/>
      <c r="T486" s="330"/>
      <c r="U486" s="330"/>
      <c r="X486" s="208"/>
      <c r="Z486" s="208"/>
      <c r="AA486" s="208"/>
    </row>
    <row r="487" spans="5:27" ht="11.25" customHeight="1" x14ac:dyDescent="0.2">
      <c r="E487" s="328"/>
      <c r="F487" s="328"/>
      <c r="G487" s="208"/>
      <c r="K487" s="208"/>
      <c r="L487" s="208"/>
      <c r="R487" s="330"/>
      <c r="S487" s="330"/>
      <c r="T487" s="330"/>
      <c r="U487" s="330"/>
      <c r="X487" s="208"/>
      <c r="Z487" s="208"/>
      <c r="AA487" s="208"/>
    </row>
    <row r="488" spans="5:27" ht="11.25" customHeight="1" x14ac:dyDescent="0.2">
      <c r="E488" s="328"/>
      <c r="F488" s="328"/>
      <c r="G488" s="208"/>
      <c r="K488" s="208"/>
      <c r="L488" s="208"/>
      <c r="R488" s="330"/>
      <c r="S488" s="330"/>
      <c r="T488" s="330"/>
      <c r="U488" s="330"/>
      <c r="X488" s="208"/>
      <c r="Z488" s="208"/>
      <c r="AA488" s="208"/>
    </row>
    <row r="489" spans="5:27" ht="11.25" customHeight="1" x14ac:dyDescent="0.2">
      <c r="E489" s="328"/>
      <c r="F489" s="328"/>
      <c r="G489" s="208"/>
      <c r="K489" s="208"/>
      <c r="L489" s="208"/>
      <c r="R489" s="330"/>
      <c r="S489" s="330"/>
      <c r="T489" s="330"/>
      <c r="U489" s="330"/>
      <c r="X489" s="208"/>
      <c r="Z489" s="208"/>
      <c r="AA489" s="208"/>
    </row>
    <row r="490" spans="5:27" ht="11.25" customHeight="1" x14ac:dyDescent="0.2">
      <c r="E490" s="328"/>
      <c r="F490" s="328"/>
      <c r="G490" s="208"/>
      <c r="K490" s="208"/>
      <c r="L490" s="208"/>
      <c r="R490" s="330"/>
      <c r="S490" s="330"/>
      <c r="T490" s="330"/>
      <c r="U490" s="330"/>
      <c r="X490" s="208"/>
      <c r="Z490" s="208"/>
      <c r="AA490" s="208"/>
    </row>
    <row r="491" spans="5:27" ht="11.25" customHeight="1" x14ac:dyDescent="0.2">
      <c r="E491" s="328"/>
      <c r="F491" s="328"/>
      <c r="G491" s="208"/>
      <c r="K491" s="208"/>
      <c r="L491" s="208"/>
      <c r="R491" s="330"/>
      <c r="S491" s="330"/>
      <c r="T491" s="330"/>
      <c r="U491" s="330"/>
      <c r="X491" s="208"/>
      <c r="Z491" s="208"/>
      <c r="AA491" s="208"/>
    </row>
    <row r="492" spans="5:27" ht="11.25" customHeight="1" x14ac:dyDescent="0.2">
      <c r="E492" s="328"/>
      <c r="F492" s="328"/>
      <c r="G492" s="208"/>
      <c r="K492" s="208"/>
      <c r="L492" s="208"/>
      <c r="R492" s="330"/>
      <c r="S492" s="330"/>
      <c r="T492" s="330"/>
      <c r="U492" s="330"/>
      <c r="X492" s="208"/>
      <c r="Z492" s="208"/>
      <c r="AA492" s="208"/>
    </row>
    <row r="493" spans="5:27" ht="11.25" customHeight="1" x14ac:dyDescent="0.2">
      <c r="E493" s="328"/>
      <c r="F493" s="328"/>
      <c r="G493" s="208"/>
      <c r="K493" s="208"/>
      <c r="L493" s="208"/>
      <c r="R493" s="330"/>
      <c r="S493" s="330"/>
      <c r="T493" s="330"/>
      <c r="U493" s="330"/>
      <c r="X493" s="208"/>
      <c r="Z493" s="208"/>
      <c r="AA493" s="208"/>
    </row>
    <row r="494" spans="5:27" ht="11.25" customHeight="1" x14ac:dyDescent="0.2">
      <c r="E494" s="328"/>
      <c r="F494" s="328"/>
      <c r="G494" s="208"/>
      <c r="K494" s="208"/>
      <c r="L494" s="208"/>
      <c r="R494" s="330"/>
      <c r="S494" s="330"/>
      <c r="T494" s="330"/>
      <c r="U494" s="330"/>
      <c r="X494" s="208"/>
      <c r="Z494" s="208"/>
      <c r="AA494" s="208"/>
    </row>
    <row r="495" spans="5:27" ht="11.25" customHeight="1" x14ac:dyDescent="0.2">
      <c r="E495" s="328"/>
      <c r="F495" s="328"/>
      <c r="G495" s="208"/>
      <c r="K495" s="208"/>
      <c r="L495" s="208"/>
      <c r="R495" s="330"/>
      <c r="S495" s="330"/>
      <c r="T495" s="330"/>
      <c r="U495" s="330"/>
      <c r="X495" s="208"/>
      <c r="Z495" s="208"/>
      <c r="AA495" s="208"/>
    </row>
    <row r="496" spans="5:27" ht="11.25" customHeight="1" x14ac:dyDescent="0.2">
      <c r="E496" s="328"/>
      <c r="F496" s="328"/>
      <c r="G496" s="208"/>
      <c r="K496" s="208"/>
      <c r="L496" s="208"/>
      <c r="R496" s="330"/>
      <c r="S496" s="330"/>
      <c r="T496" s="330"/>
      <c r="U496" s="330"/>
      <c r="X496" s="208"/>
      <c r="Z496" s="208"/>
      <c r="AA496" s="208"/>
    </row>
    <row r="497" spans="5:27" ht="11.25" customHeight="1" x14ac:dyDescent="0.2">
      <c r="E497" s="328"/>
      <c r="F497" s="328"/>
      <c r="G497" s="208"/>
      <c r="K497" s="208"/>
      <c r="L497" s="208"/>
      <c r="R497" s="330"/>
      <c r="S497" s="330"/>
      <c r="T497" s="330"/>
      <c r="U497" s="330"/>
      <c r="X497" s="208"/>
      <c r="Z497" s="208"/>
      <c r="AA497" s="208"/>
    </row>
    <row r="498" spans="5:27" ht="11.25" customHeight="1" x14ac:dyDescent="0.2">
      <c r="E498" s="328"/>
      <c r="F498" s="328"/>
      <c r="G498" s="208"/>
      <c r="K498" s="208"/>
      <c r="L498" s="208"/>
      <c r="R498" s="330"/>
      <c r="S498" s="330"/>
      <c r="T498" s="330"/>
      <c r="U498" s="330"/>
      <c r="X498" s="208"/>
      <c r="Z498" s="208"/>
      <c r="AA498" s="208"/>
    </row>
    <row r="499" spans="5:27" ht="11.25" customHeight="1" x14ac:dyDescent="0.2">
      <c r="E499" s="328"/>
      <c r="F499" s="328"/>
      <c r="G499" s="208"/>
      <c r="K499" s="208"/>
      <c r="L499" s="208"/>
      <c r="R499" s="330"/>
      <c r="S499" s="330"/>
      <c r="T499" s="330"/>
      <c r="U499" s="330"/>
      <c r="X499" s="208"/>
      <c r="Z499" s="208"/>
      <c r="AA499" s="208"/>
    </row>
    <row r="500" spans="5:27" ht="11.25" customHeight="1" x14ac:dyDescent="0.2">
      <c r="E500" s="328"/>
      <c r="F500" s="328"/>
      <c r="G500" s="208"/>
      <c r="K500" s="208"/>
      <c r="L500" s="208"/>
      <c r="R500" s="330"/>
      <c r="S500" s="330"/>
      <c r="T500" s="330"/>
      <c r="U500" s="330"/>
      <c r="X500" s="208"/>
      <c r="Z500" s="208"/>
      <c r="AA500" s="208"/>
    </row>
    <row r="501" spans="5:27" ht="11.25" customHeight="1" x14ac:dyDescent="0.2">
      <c r="E501" s="328"/>
      <c r="F501" s="328"/>
      <c r="G501" s="208"/>
      <c r="K501" s="208"/>
      <c r="L501" s="208"/>
      <c r="R501" s="330"/>
      <c r="S501" s="330"/>
      <c r="T501" s="330"/>
      <c r="U501" s="330"/>
      <c r="X501" s="208"/>
      <c r="Z501" s="208"/>
      <c r="AA501" s="208"/>
    </row>
    <row r="502" spans="5:27" ht="11.25" customHeight="1" x14ac:dyDescent="0.2">
      <c r="E502" s="328"/>
      <c r="F502" s="328"/>
      <c r="G502" s="208"/>
      <c r="K502" s="208"/>
      <c r="L502" s="208"/>
      <c r="R502" s="330"/>
      <c r="S502" s="330"/>
      <c r="T502" s="330"/>
      <c r="U502" s="330"/>
      <c r="X502" s="208"/>
      <c r="Z502" s="208"/>
      <c r="AA502" s="208"/>
    </row>
    <row r="503" spans="5:27" ht="11.25" customHeight="1" x14ac:dyDescent="0.2">
      <c r="E503" s="328"/>
      <c r="F503" s="328"/>
      <c r="G503" s="208"/>
      <c r="K503" s="208"/>
      <c r="L503" s="208"/>
      <c r="R503" s="330"/>
      <c r="S503" s="330"/>
      <c r="T503" s="330"/>
      <c r="U503" s="330"/>
      <c r="X503" s="208"/>
      <c r="Z503" s="208"/>
      <c r="AA503" s="208"/>
    </row>
    <row r="504" spans="5:27" ht="11.25" customHeight="1" x14ac:dyDescent="0.2">
      <c r="E504" s="328"/>
      <c r="F504" s="328"/>
      <c r="G504" s="208"/>
      <c r="K504" s="208"/>
      <c r="L504" s="208"/>
      <c r="R504" s="330"/>
      <c r="S504" s="330"/>
      <c r="T504" s="330"/>
      <c r="U504" s="330"/>
      <c r="X504" s="208"/>
      <c r="Z504" s="208"/>
      <c r="AA504" s="208"/>
    </row>
    <row r="505" spans="5:27" ht="11.25" customHeight="1" x14ac:dyDescent="0.2">
      <c r="E505" s="328"/>
      <c r="F505" s="328"/>
      <c r="G505" s="208"/>
      <c r="K505" s="208"/>
      <c r="L505" s="208"/>
      <c r="R505" s="330"/>
      <c r="S505" s="330"/>
      <c r="T505" s="330"/>
      <c r="U505" s="330"/>
      <c r="X505" s="208"/>
      <c r="Z505" s="208"/>
      <c r="AA505" s="208"/>
    </row>
    <row r="506" spans="5:27" ht="11.25" customHeight="1" x14ac:dyDescent="0.2">
      <c r="E506" s="328"/>
      <c r="F506" s="328"/>
      <c r="G506" s="208"/>
      <c r="K506" s="208"/>
      <c r="L506" s="208"/>
      <c r="R506" s="330"/>
      <c r="S506" s="330"/>
      <c r="T506" s="330"/>
      <c r="U506" s="330"/>
      <c r="X506" s="208"/>
      <c r="Z506" s="208"/>
      <c r="AA506" s="208"/>
    </row>
    <row r="507" spans="5:27" ht="11.25" customHeight="1" x14ac:dyDescent="0.2">
      <c r="E507" s="328"/>
      <c r="F507" s="328"/>
      <c r="G507" s="208"/>
      <c r="K507" s="208"/>
      <c r="L507" s="208"/>
      <c r="R507" s="330"/>
      <c r="S507" s="330"/>
      <c r="T507" s="330"/>
      <c r="U507" s="330"/>
      <c r="X507" s="208"/>
      <c r="Z507" s="208"/>
      <c r="AA507" s="208"/>
    </row>
    <row r="508" spans="5:27" ht="11.25" customHeight="1" x14ac:dyDescent="0.2">
      <c r="E508" s="328"/>
      <c r="F508" s="328"/>
      <c r="G508" s="208"/>
      <c r="K508" s="208"/>
      <c r="L508" s="208"/>
      <c r="R508" s="330"/>
      <c r="S508" s="330"/>
      <c r="T508" s="330"/>
      <c r="U508" s="330"/>
      <c r="X508" s="208"/>
      <c r="Z508" s="208"/>
      <c r="AA508" s="208"/>
    </row>
    <row r="509" spans="5:27" ht="11.25" customHeight="1" x14ac:dyDescent="0.2">
      <c r="E509" s="328"/>
      <c r="F509" s="328"/>
      <c r="G509" s="208"/>
      <c r="K509" s="208"/>
      <c r="L509" s="208"/>
      <c r="R509" s="330"/>
      <c r="S509" s="330"/>
      <c r="T509" s="330"/>
      <c r="U509" s="330"/>
      <c r="X509" s="208"/>
      <c r="Z509" s="208"/>
      <c r="AA509" s="208"/>
    </row>
    <row r="510" spans="5:27" ht="11.25" customHeight="1" x14ac:dyDescent="0.2">
      <c r="E510" s="328"/>
      <c r="F510" s="328"/>
      <c r="G510" s="208"/>
      <c r="K510" s="208"/>
      <c r="L510" s="208"/>
      <c r="R510" s="330"/>
      <c r="S510" s="330"/>
      <c r="T510" s="330"/>
      <c r="U510" s="330"/>
      <c r="X510" s="208"/>
      <c r="Z510" s="208"/>
      <c r="AA510" s="208"/>
    </row>
    <row r="511" spans="5:27" ht="11.25" customHeight="1" x14ac:dyDescent="0.2">
      <c r="E511" s="328"/>
      <c r="F511" s="328"/>
      <c r="G511" s="208"/>
      <c r="K511" s="208"/>
      <c r="L511" s="208"/>
      <c r="R511" s="330"/>
      <c r="S511" s="330"/>
      <c r="T511" s="330"/>
      <c r="U511" s="330"/>
      <c r="X511" s="208"/>
      <c r="Z511" s="208"/>
      <c r="AA511" s="208"/>
    </row>
    <row r="512" spans="5:27" ht="11.25" customHeight="1" x14ac:dyDescent="0.2">
      <c r="E512" s="328"/>
      <c r="F512" s="328"/>
      <c r="G512" s="208"/>
      <c r="K512" s="208"/>
      <c r="L512" s="208"/>
      <c r="R512" s="330"/>
      <c r="S512" s="330"/>
      <c r="T512" s="330"/>
      <c r="U512" s="330"/>
      <c r="X512" s="208"/>
      <c r="Z512" s="208"/>
      <c r="AA512" s="208"/>
    </row>
    <row r="513" spans="5:27" ht="11.25" customHeight="1" x14ac:dyDescent="0.2">
      <c r="E513" s="328"/>
      <c r="F513" s="328"/>
      <c r="G513" s="208"/>
      <c r="K513" s="208"/>
      <c r="L513" s="208"/>
      <c r="R513" s="330"/>
      <c r="S513" s="330"/>
      <c r="T513" s="330"/>
      <c r="U513" s="330"/>
      <c r="X513" s="208"/>
      <c r="Z513" s="208"/>
      <c r="AA513" s="208"/>
    </row>
    <row r="514" spans="5:27" ht="11.25" customHeight="1" x14ac:dyDescent="0.2">
      <c r="E514" s="328"/>
      <c r="F514" s="328"/>
      <c r="G514" s="208"/>
      <c r="K514" s="208"/>
      <c r="L514" s="208"/>
      <c r="R514" s="330"/>
      <c r="S514" s="330"/>
      <c r="T514" s="330"/>
      <c r="U514" s="330"/>
      <c r="X514" s="208"/>
      <c r="Z514" s="208"/>
      <c r="AA514" s="208"/>
    </row>
    <row r="515" spans="5:27" ht="11.25" customHeight="1" x14ac:dyDescent="0.2">
      <c r="E515" s="328"/>
      <c r="F515" s="328"/>
      <c r="G515" s="208"/>
      <c r="K515" s="208"/>
      <c r="L515" s="208"/>
      <c r="R515" s="330"/>
      <c r="S515" s="330"/>
      <c r="T515" s="330"/>
      <c r="U515" s="330"/>
      <c r="X515" s="208"/>
      <c r="Z515" s="208"/>
      <c r="AA515" s="208"/>
    </row>
    <row r="516" spans="5:27" ht="11.25" customHeight="1" x14ac:dyDescent="0.2">
      <c r="E516" s="328"/>
      <c r="F516" s="328"/>
      <c r="G516" s="208"/>
      <c r="K516" s="208"/>
      <c r="L516" s="208"/>
      <c r="R516" s="330"/>
      <c r="S516" s="330"/>
      <c r="T516" s="330"/>
      <c r="U516" s="330"/>
      <c r="X516" s="208"/>
      <c r="Z516" s="208"/>
      <c r="AA516" s="208"/>
    </row>
    <row r="517" spans="5:27" ht="11.25" customHeight="1" x14ac:dyDescent="0.2">
      <c r="E517" s="328"/>
      <c r="F517" s="328"/>
      <c r="G517" s="208"/>
      <c r="K517" s="208"/>
      <c r="L517" s="208"/>
      <c r="R517" s="330"/>
      <c r="S517" s="330"/>
      <c r="T517" s="330"/>
      <c r="U517" s="330"/>
      <c r="X517" s="208"/>
      <c r="Z517" s="208"/>
      <c r="AA517" s="208"/>
    </row>
    <row r="518" spans="5:27" ht="11.25" customHeight="1" x14ac:dyDescent="0.2">
      <c r="E518" s="328"/>
      <c r="F518" s="328"/>
      <c r="G518" s="208"/>
      <c r="K518" s="208"/>
      <c r="L518" s="208"/>
      <c r="R518" s="330"/>
      <c r="S518" s="330"/>
      <c r="T518" s="330"/>
      <c r="U518" s="330"/>
      <c r="X518" s="208"/>
      <c r="Z518" s="208"/>
      <c r="AA518" s="208"/>
    </row>
    <row r="519" spans="5:27" ht="11.25" customHeight="1" x14ac:dyDescent="0.2">
      <c r="E519" s="328"/>
      <c r="F519" s="328"/>
      <c r="G519" s="208"/>
      <c r="K519" s="208"/>
      <c r="L519" s="208"/>
      <c r="R519" s="330"/>
      <c r="S519" s="330"/>
      <c r="T519" s="330"/>
      <c r="U519" s="330"/>
      <c r="X519" s="208"/>
      <c r="Z519" s="208"/>
      <c r="AA519" s="208"/>
    </row>
    <row r="520" spans="5:27" ht="11.25" customHeight="1" x14ac:dyDescent="0.2">
      <c r="E520" s="328"/>
      <c r="F520" s="328"/>
      <c r="G520" s="208"/>
      <c r="K520" s="208"/>
      <c r="L520" s="208"/>
      <c r="R520" s="330"/>
      <c r="S520" s="330"/>
      <c r="T520" s="330"/>
      <c r="U520" s="330"/>
      <c r="X520" s="208"/>
      <c r="Z520" s="208"/>
      <c r="AA520" s="208"/>
    </row>
    <row r="521" spans="5:27" ht="11.25" customHeight="1" x14ac:dyDescent="0.2">
      <c r="E521" s="328"/>
      <c r="F521" s="328"/>
      <c r="G521" s="208"/>
      <c r="K521" s="208"/>
      <c r="L521" s="208"/>
      <c r="R521" s="330"/>
      <c r="S521" s="330"/>
      <c r="T521" s="330"/>
      <c r="U521" s="330"/>
      <c r="X521" s="208"/>
      <c r="Z521" s="208"/>
      <c r="AA521" s="208"/>
    </row>
    <row r="522" spans="5:27" ht="11.25" customHeight="1" x14ac:dyDescent="0.2">
      <c r="E522" s="328"/>
      <c r="F522" s="328"/>
      <c r="G522" s="208"/>
      <c r="K522" s="208"/>
      <c r="L522" s="208"/>
      <c r="R522" s="330"/>
      <c r="S522" s="330"/>
      <c r="T522" s="330"/>
      <c r="U522" s="330"/>
      <c r="X522" s="208"/>
      <c r="Z522" s="208"/>
      <c r="AA522" s="208"/>
    </row>
    <row r="523" spans="5:27" ht="11.25" customHeight="1" x14ac:dyDescent="0.2">
      <c r="E523" s="328"/>
      <c r="F523" s="328"/>
      <c r="G523" s="208"/>
      <c r="K523" s="208"/>
      <c r="L523" s="208"/>
      <c r="R523" s="330"/>
      <c r="S523" s="330"/>
      <c r="T523" s="330"/>
      <c r="U523" s="330"/>
      <c r="X523" s="208"/>
      <c r="Z523" s="208"/>
      <c r="AA523" s="208"/>
    </row>
    <row r="524" spans="5:27" ht="11.25" customHeight="1" x14ac:dyDescent="0.2">
      <c r="E524" s="328"/>
      <c r="F524" s="328"/>
      <c r="G524" s="208"/>
      <c r="K524" s="208"/>
      <c r="L524" s="208"/>
      <c r="R524" s="330"/>
      <c r="S524" s="330"/>
      <c r="T524" s="330"/>
      <c r="U524" s="330"/>
      <c r="X524" s="208"/>
      <c r="Z524" s="208"/>
      <c r="AA524" s="208"/>
    </row>
    <row r="525" spans="5:27" ht="11.25" customHeight="1" x14ac:dyDescent="0.2">
      <c r="E525" s="328"/>
      <c r="F525" s="328"/>
      <c r="G525" s="208"/>
      <c r="K525" s="208"/>
      <c r="L525" s="208"/>
      <c r="R525" s="330"/>
      <c r="S525" s="330"/>
      <c r="T525" s="330"/>
      <c r="U525" s="330"/>
      <c r="X525" s="208"/>
      <c r="Z525" s="208"/>
      <c r="AA525" s="208"/>
    </row>
    <row r="526" spans="5:27" ht="11.25" customHeight="1" x14ac:dyDescent="0.2">
      <c r="E526" s="328"/>
      <c r="F526" s="328"/>
      <c r="G526" s="208"/>
      <c r="K526" s="208"/>
      <c r="L526" s="208"/>
      <c r="R526" s="330"/>
      <c r="S526" s="330"/>
      <c r="T526" s="330"/>
      <c r="U526" s="330"/>
      <c r="X526" s="208"/>
      <c r="Z526" s="208"/>
      <c r="AA526" s="208"/>
    </row>
    <row r="527" spans="5:27" ht="11.25" customHeight="1" x14ac:dyDescent="0.2">
      <c r="E527" s="328"/>
      <c r="F527" s="328"/>
      <c r="G527" s="208"/>
      <c r="K527" s="208"/>
      <c r="L527" s="208"/>
      <c r="R527" s="330"/>
      <c r="S527" s="330"/>
      <c r="T527" s="330"/>
      <c r="U527" s="330"/>
      <c r="X527" s="208"/>
      <c r="Z527" s="208"/>
      <c r="AA527" s="208"/>
    </row>
    <row r="528" spans="5:27" ht="11.25" customHeight="1" x14ac:dyDescent="0.2">
      <c r="E528" s="328"/>
      <c r="F528" s="328"/>
      <c r="G528" s="208"/>
      <c r="K528" s="208"/>
      <c r="L528" s="208"/>
      <c r="R528" s="330"/>
      <c r="S528" s="330"/>
      <c r="T528" s="330"/>
      <c r="U528" s="330"/>
      <c r="X528" s="208"/>
      <c r="Z528" s="208"/>
      <c r="AA528" s="208"/>
    </row>
    <row r="529" spans="5:27" ht="11.25" customHeight="1" x14ac:dyDescent="0.2">
      <c r="E529" s="328"/>
      <c r="F529" s="328"/>
      <c r="G529" s="208"/>
      <c r="K529" s="208"/>
      <c r="L529" s="208"/>
      <c r="R529" s="330"/>
      <c r="S529" s="330"/>
      <c r="T529" s="330"/>
      <c r="U529" s="330"/>
      <c r="X529" s="208"/>
      <c r="Z529" s="208"/>
      <c r="AA529" s="208"/>
    </row>
    <row r="530" spans="5:27" ht="11.25" customHeight="1" x14ac:dyDescent="0.2">
      <c r="E530" s="328"/>
      <c r="F530" s="328"/>
      <c r="G530" s="208"/>
      <c r="K530" s="208"/>
      <c r="L530" s="208"/>
      <c r="R530" s="330"/>
      <c r="S530" s="330"/>
      <c r="T530" s="330"/>
      <c r="U530" s="330"/>
      <c r="X530" s="208"/>
      <c r="Z530" s="208"/>
      <c r="AA530" s="208"/>
    </row>
    <row r="531" spans="5:27" ht="11.25" customHeight="1" x14ac:dyDescent="0.2">
      <c r="E531" s="328"/>
      <c r="F531" s="328"/>
      <c r="G531" s="208"/>
      <c r="K531" s="208"/>
      <c r="L531" s="208"/>
      <c r="R531" s="330"/>
      <c r="S531" s="330"/>
      <c r="T531" s="330"/>
      <c r="U531" s="330"/>
      <c r="X531" s="208"/>
      <c r="Z531" s="208"/>
      <c r="AA531" s="208"/>
    </row>
    <row r="532" spans="5:27" ht="11.25" customHeight="1" x14ac:dyDescent="0.2">
      <c r="E532" s="328"/>
      <c r="F532" s="328"/>
      <c r="G532" s="208"/>
      <c r="K532" s="208"/>
      <c r="L532" s="208"/>
      <c r="R532" s="330"/>
      <c r="S532" s="330"/>
      <c r="T532" s="330"/>
      <c r="U532" s="330"/>
      <c r="X532" s="208"/>
      <c r="Z532" s="208"/>
      <c r="AA532" s="208"/>
    </row>
    <row r="533" spans="5:27" ht="11.25" customHeight="1" x14ac:dyDescent="0.2">
      <c r="E533" s="328"/>
      <c r="F533" s="328"/>
      <c r="G533" s="208"/>
      <c r="K533" s="208"/>
      <c r="L533" s="208"/>
      <c r="R533" s="330"/>
      <c r="S533" s="330"/>
      <c r="T533" s="330"/>
      <c r="U533" s="330"/>
      <c r="X533" s="208"/>
      <c r="Z533" s="208"/>
      <c r="AA533" s="208"/>
    </row>
    <row r="534" spans="5:27" ht="11.25" customHeight="1" x14ac:dyDescent="0.2">
      <c r="E534" s="328"/>
      <c r="F534" s="328"/>
      <c r="G534" s="208"/>
      <c r="K534" s="208"/>
      <c r="L534" s="208"/>
      <c r="R534" s="330"/>
      <c r="S534" s="330"/>
      <c r="T534" s="330"/>
      <c r="U534" s="330"/>
      <c r="X534" s="208"/>
      <c r="Z534" s="208"/>
      <c r="AA534" s="208"/>
    </row>
    <row r="535" spans="5:27" ht="11.25" customHeight="1" x14ac:dyDescent="0.2">
      <c r="E535" s="328"/>
      <c r="F535" s="328"/>
      <c r="G535" s="208"/>
      <c r="K535" s="208"/>
      <c r="L535" s="208"/>
      <c r="X535" s="208"/>
      <c r="Z535" s="208"/>
      <c r="AA535" s="208"/>
    </row>
    <row r="536" spans="5:27" ht="11.25" customHeight="1" x14ac:dyDescent="0.2">
      <c r="E536" s="328"/>
      <c r="F536" s="328"/>
      <c r="G536" s="208"/>
      <c r="K536" s="208"/>
      <c r="L536" s="208"/>
      <c r="X536" s="208"/>
      <c r="Z536" s="208"/>
      <c r="AA536" s="208"/>
    </row>
    <row r="537" spans="5:27" ht="11.25" customHeight="1" x14ac:dyDescent="0.2">
      <c r="E537" s="328"/>
      <c r="F537" s="328"/>
      <c r="G537" s="208"/>
      <c r="K537" s="208"/>
      <c r="L537" s="208"/>
      <c r="X537" s="208"/>
      <c r="Z537" s="208"/>
      <c r="AA537" s="208"/>
    </row>
    <row r="538" spans="5:27" ht="11.25" customHeight="1" x14ac:dyDescent="0.2">
      <c r="E538" s="328"/>
      <c r="F538" s="328"/>
      <c r="G538" s="208"/>
      <c r="K538" s="208"/>
      <c r="L538" s="208"/>
      <c r="X538" s="208"/>
      <c r="Z538" s="208"/>
      <c r="AA538" s="208"/>
    </row>
    <row r="539" spans="5:27" ht="11.25" customHeight="1" x14ac:dyDescent="0.2">
      <c r="E539" s="328"/>
      <c r="F539" s="328"/>
      <c r="G539" s="208"/>
      <c r="K539" s="208"/>
      <c r="L539" s="208"/>
      <c r="X539" s="208"/>
      <c r="Z539" s="208"/>
      <c r="AA539" s="208"/>
    </row>
    <row r="540" spans="5:27" ht="11.25" customHeight="1" x14ac:dyDescent="0.2">
      <c r="E540" s="328"/>
      <c r="F540" s="328"/>
      <c r="G540" s="208"/>
      <c r="K540" s="208"/>
      <c r="L540" s="208"/>
      <c r="X540" s="208"/>
      <c r="Z540" s="208"/>
      <c r="AA540" s="208"/>
    </row>
    <row r="541" spans="5:27" ht="11.25" customHeight="1" x14ac:dyDescent="0.2">
      <c r="E541" s="328"/>
      <c r="F541" s="328"/>
      <c r="G541" s="208"/>
      <c r="K541" s="208"/>
      <c r="L541" s="208"/>
      <c r="X541" s="208"/>
      <c r="Z541" s="208"/>
      <c r="AA541" s="208"/>
    </row>
    <row r="542" spans="5:27" ht="11.25" customHeight="1" x14ac:dyDescent="0.2">
      <c r="E542" s="328"/>
      <c r="F542" s="328"/>
      <c r="G542" s="208"/>
      <c r="K542" s="208"/>
      <c r="L542" s="208"/>
      <c r="X542" s="208"/>
      <c r="Z542" s="208"/>
      <c r="AA542" s="208"/>
    </row>
    <row r="543" spans="5:27" ht="11.25" customHeight="1" x14ac:dyDescent="0.2">
      <c r="E543" s="328"/>
      <c r="F543" s="328"/>
      <c r="G543" s="208"/>
      <c r="K543" s="208"/>
      <c r="L543" s="208"/>
      <c r="X543" s="208"/>
      <c r="Z543" s="208"/>
      <c r="AA543" s="208"/>
    </row>
    <row r="544" spans="5:27" ht="11.25" customHeight="1" x14ac:dyDescent="0.2">
      <c r="E544" s="328"/>
      <c r="F544" s="328"/>
      <c r="G544" s="208"/>
      <c r="K544" s="208"/>
      <c r="L544" s="208"/>
      <c r="X544" s="208"/>
      <c r="Z544" s="208"/>
      <c r="AA544" s="208"/>
    </row>
    <row r="545" spans="5:27" ht="11.25" customHeight="1" x14ac:dyDescent="0.2">
      <c r="E545" s="328"/>
      <c r="F545" s="328"/>
      <c r="G545" s="208"/>
      <c r="K545" s="208"/>
      <c r="L545" s="208"/>
      <c r="X545" s="208"/>
      <c r="Z545" s="208"/>
      <c r="AA545" s="208"/>
    </row>
    <row r="546" spans="5:27" ht="11.25" customHeight="1" x14ac:dyDescent="0.2">
      <c r="E546" s="328"/>
      <c r="F546" s="328"/>
      <c r="G546" s="208"/>
      <c r="K546" s="208"/>
      <c r="L546" s="208"/>
      <c r="X546" s="208"/>
      <c r="Z546" s="208"/>
      <c r="AA546" s="208"/>
    </row>
    <row r="547" spans="5:27" ht="11.25" customHeight="1" x14ac:dyDescent="0.2">
      <c r="E547" s="328"/>
      <c r="F547" s="328"/>
      <c r="G547" s="208"/>
      <c r="K547" s="208"/>
      <c r="L547" s="208"/>
      <c r="X547" s="208"/>
      <c r="Z547" s="208"/>
      <c r="AA547" s="208"/>
    </row>
    <row r="548" spans="5:27" ht="11.25" customHeight="1" x14ac:dyDescent="0.2">
      <c r="E548" s="328"/>
      <c r="F548" s="328"/>
      <c r="G548" s="208"/>
      <c r="K548" s="208"/>
      <c r="L548" s="208"/>
      <c r="X548" s="208"/>
      <c r="Z548" s="208"/>
      <c r="AA548" s="208"/>
    </row>
    <row r="549" spans="5:27" ht="11.25" customHeight="1" x14ac:dyDescent="0.2">
      <c r="E549" s="328"/>
      <c r="F549" s="328"/>
      <c r="G549" s="208"/>
      <c r="K549" s="208"/>
      <c r="L549" s="208"/>
      <c r="X549" s="208"/>
      <c r="Z549" s="208"/>
      <c r="AA549" s="208"/>
    </row>
    <row r="550" spans="5:27" ht="11.25" customHeight="1" x14ac:dyDescent="0.2">
      <c r="E550" s="328"/>
      <c r="F550" s="328"/>
      <c r="G550" s="208"/>
      <c r="K550" s="208"/>
      <c r="L550" s="208"/>
      <c r="X550" s="208"/>
      <c r="Z550" s="208"/>
      <c r="AA550" s="208"/>
    </row>
    <row r="551" spans="5:27" ht="11.25" customHeight="1" x14ac:dyDescent="0.2">
      <c r="E551" s="328"/>
      <c r="F551" s="328"/>
      <c r="G551" s="208"/>
      <c r="K551" s="208"/>
      <c r="L551" s="208"/>
      <c r="X551" s="208"/>
      <c r="Z551" s="208"/>
      <c r="AA551" s="208"/>
    </row>
    <row r="552" spans="5:27" ht="11.25" customHeight="1" x14ac:dyDescent="0.2">
      <c r="E552" s="328"/>
      <c r="F552" s="328"/>
      <c r="G552" s="208"/>
      <c r="K552" s="208"/>
      <c r="L552" s="208"/>
      <c r="X552" s="208"/>
      <c r="Z552" s="208"/>
      <c r="AA552" s="208"/>
    </row>
    <row r="553" spans="5:27" ht="11.25" customHeight="1" x14ac:dyDescent="0.2">
      <c r="E553" s="328"/>
      <c r="F553" s="328"/>
      <c r="G553" s="208"/>
      <c r="K553" s="208"/>
      <c r="L553" s="208"/>
      <c r="X553" s="208"/>
      <c r="Z553" s="208"/>
      <c r="AA553" s="208"/>
    </row>
    <row r="554" spans="5:27" ht="11.25" customHeight="1" x14ac:dyDescent="0.2">
      <c r="E554" s="328"/>
      <c r="F554" s="328"/>
      <c r="G554" s="208"/>
      <c r="K554" s="208"/>
      <c r="L554" s="208"/>
      <c r="X554" s="208"/>
      <c r="Z554" s="208"/>
      <c r="AA554" s="208"/>
    </row>
    <row r="555" spans="5:27" ht="11.25" customHeight="1" x14ac:dyDescent="0.2">
      <c r="E555" s="328"/>
      <c r="F555" s="328"/>
      <c r="G555" s="208"/>
      <c r="K555" s="208"/>
      <c r="L555" s="208"/>
      <c r="X555" s="208"/>
      <c r="Z555" s="208"/>
      <c r="AA555" s="208"/>
    </row>
    <row r="556" spans="5:27" ht="11.25" customHeight="1" x14ac:dyDescent="0.2">
      <c r="E556" s="328"/>
      <c r="F556" s="328"/>
      <c r="G556" s="208"/>
      <c r="K556" s="208"/>
      <c r="L556" s="208"/>
      <c r="X556" s="208"/>
      <c r="Z556" s="208"/>
      <c r="AA556" s="208"/>
    </row>
    <row r="557" spans="5:27" ht="11.25" customHeight="1" x14ac:dyDescent="0.2">
      <c r="E557" s="328"/>
      <c r="F557" s="328"/>
      <c r="G557" s="208"/>
      <c r="K557" s="208"/>
      <c r="L557" s="208"/>
      <c r="X557" s="208"/>
      <c r="Z557" s="208"/>
      <c r="AA557" s="208"/>
    </row>
    <row r="558" spans="5:27" ht="11.25" customHeight="1" x14ac:dyDescent="0.2">
      <c r="E558" s="328"/>
      <c r="F558" s="328"/>
      <c r="G558" s="208"/>
      <c r="K558" s="208"/>
      <c r="L558" s="208"/>
      <c r="X558" s="208"/>
      <c r="Z558" s="208"/>
      <c r="AA558" s="208"/>
    </row>
    <row r="559" spans="5:27" ht="11.25" customHeight="1" x14ac:dyDescent="0.2">
      <c r="E559" s="328"/>
      <c r="F559" s="328"/>
      <c r="G559" s="208"/>
      <c r="K559" s="208"/>
      <c r="L559" s="208"/>
      <c r="X559" s="208"/>
      <c r="Z559" s="208"/>
      <c r="AA559" s="208"/>
    </row>
    <row r="560" spans="5:27" ht="11.25" customHeight="1" x14ac:dyDescent="0.2">
      <c r="E560" s="328"/>
      <c r="F560" s="328"/>
      <c r="G560" s="208"/>
      <c r="K560" s="208"/>
      <c r="L560" s="208"/>
      <c r="X560" s="208"/>
      <c r="Z560" s="208"/>
      <c r="AA560" s="208"/>
    </row>
    <row r="561" spans="5:27" ht="11.25" customHeight="1" x14ac:dyDescent="0.2">
      <c r="E561" s="328"/>
      <c r="F561" s="328"/>
      <c r="G561" s="208"/>
      <c r="K561" s="208"/>
      <c r="L561" s="208"/>
      <c r="X561" s="208"/>
      <c r="Z561" s="208"/>
      <c r="AA561" s="208"/>
    </row>
    <row r="562" spans="5:27" ht="11.25" customHeight="1" x14ac:dyDescent="0.2">
      <c r="E562" s="328"/>
      <c r="F562" s="328"/>
      <c r="G562" s="208"/>
      <c r="K562" s="208"/>
      <c r="L562" s="208"/>
      <c r="X562" s="208"/>
      <c r="Z562" s="208"/>
      <c r="AA562" s="208"/>
    </row>
    <row r="563" spans="5:27" ht="11.25" customHeight="1" x14ac:dyDescent="0.2">
      <c r="E563" s="328"/>
      <c r="F563" s="328"/>
      <c r="G563" s="208"/>
      <c r="K563" s="208"/>
      <c r="L563" s="208"/>
      <c r="X563" s="208"/>
      <c r="Z563" s="208"/>
      <c r="AA563" s="208"/>
    </row>
    <row r="564" spans="5:27" ht="11.25" customHeight="1" x14ac:dyDescent="0.2">
      <c r="E564" s="328"/>
      <c r="F564" s="328"/>
      <c r="G564" s="208"/>
      <c r="K564" s="208"/>
      <c r="L564" s="208"/>
      <c r="X564" s="208"/>
      <c r="Z564" s="208"/>
      <c r="AA564" s="208"/>
    </row>
    <row r="565" spans="5:27" ht="11.25" customHeight="1" x14ac:dyDescent="0.2">
      <c r="E565" s="328"/>
      <c r="F565" s="328"/>
      <c r="G565" s="208"/>
      <c r="K565" s="208"/>
      <c r="L565" s="208"/>
      <c r="X565" s="208"/>
      <c r="Z565" s="208"/>
      <c r="AA565" s="208"/>
    </row>
    <row r="566" spans="5:27" ht="11.25" customHeight="1" x14ac:dyDescent="0.2">
      <c r="E566" s="328"/>
      <c r="F566" s="328"/>
      <c r="G566" s="208"/>
      <c r="K566" s="208"/>
      <c r="L566" s="208"/>
      <c r="X566" s="208"/>
      <c r="Z566" s="208"/>
      <c r="AA566" s="208"/>
    </row>
    <row r="567" spans="5:27" ht="11.25" customHeight="1" x14ac:dyDescent="0.2">
      <c r="E567" s="328"/>
      <c r="F567" s="328"/>
      <c r="G567" s="208"/>
      <c r="K567" s="208"/>
      <c r="L567" s="208"/>
      <c r="X567" s="208"/>
      <c r="Z567" s="208"/>
      <c r="AA567" s="208"/>
    </row>
    <row r="568" spans="5:27" ht="11.25" customHeight="1" x14ac:dyDescent="0.2">
      <c r="E568" s="328"/>
      <c r="F568" s="328"/>
      <c r="G568" s="208"/>
      <c r="K568" s="208"/>
      <c r="L568" s="208"/>
      <c r="X568" s="208"/>
      <c r="Z568" s="208"/>
      <c r="AA568" s="208"/>
    </row>
    <row r="569" spans="5:27" ht="11.25" customHeight="1" x14ac:dyDescent="0.2">
      <c r="E569" s="328"/>
      <c r="F569" s="328"/>
      <c r="G569" s="208"/>
      <c r="K569" s="208"/>
      <c r="L569" s="208"/>
      <c r="X569" s="208"/>
      <c r="Z569" s="208"/>
      <c r="AA569" s="208"/>
    </row>
    <row r="570" spans="5:27" ht="11.25" customHeight="1" x14ac:dyDescent="0.2">
      <c r="E570" s="328"/>
      <c r="F570" s="328"/>
      <c r="G570" s="208"/>
      <c r="K570" s="208"/>
      <c r="L570" s="208"/>
      <c r="X570" s="208"/>
      <c r="Z570" s="208"/>
      <c r="AA570" s="208"/>
    </row>
    <row r="571" spans="5:27" ht="11.25" customHeight="1" x14ac:dyDescent="0.2">
      <c r="E571" s="328"/>
      <c r="F571" s="328"/>
      <c r="G571" s="208"/>
      <c r="K571" s="208"/>
      <c r="L571" s="208"/>
      <c r="X571" s="208"/>
      <c r="Z571" s="208"/>
      <c r="AA571" s="208"/>
    </row>
    <row r="572" spans="5:27" ht="11.25" customHeight="1" x14ac:dyDescent="0.2">
      <c r="E572" s="328"/>
      <c r="F572" s="328"/>
      <c r="G572" s="208"/>
      <c r="K572" s="208"/>
      <c r="L572" s="208"/>
      <c r="X572" s="208"/>
      <c r="Z572" s="208"/>
      <c r="AA572" s="208"/>
    </row>
    <row r="573" spans="5:27" ht="11.25" customHeight="1" x14ac:dyDescent="0.2">
      <c r="E573" s="328"/>
      <c r="F573" s="328"/>
      <c r="G573" s="208"/>
      <c r="K573" s="208"/>
      <c r="L573" s="208"/>
      <c r="X573" s="208"/>
      <c r="Z573" s="208"/>
      <c r="AA573" s="208"/>
    </row>
    <row r="574" spans="5:27" ht="11.25" customHeight="1" x14ac:dyDescent="0.2">
      <c r="E574" s="328"/>
      <c r="F574" s="328"/>
      <c r="G574" s="208"/>
      <c r="K574" s="208"/>
      <c r="L574" s="208"/>
      <c r="X574" s="208"/>
      <c r="Z574" s="208"/>
      <c r="AA574" s="208"/>
    </row>
    <row r="575" spans="5:27" ht="11.25" customHeight="1" x14ac:dyDescent="0.2">
      <c r="E575" s="328"/>
      <c r="F575" s="328"/>
      <c r="G575" s="208"/>
      <c r="K575" s="208"/>
      <c r="L575" s="208"/>
      <c r="X575" s="208"/>
      <c r="Z575" s="208"/>
      <c r="AA575" s="208"/>
    </row>
    <row r="576" spans="5:27" ht="11.25" customHeight="1" x14ac:dyDescent="0.2">
      <c r="E576" s="328"/>
      <c r="F576" s="328"/>
      <c r="G576" s="208"/>
      <c r="K576" s="208"/>
      <c r="L576" s="208"/>
      <c r="X576" s="208"/>
      <c r="Z576" s="208"/>
      <c r="AA576" s="208"/>
    </row>
    <row r="577" spans="5:27" ht="11.25" customHeight="1" x14ac:dyDescent="0.2">
      <c r="E577" s="328"/>
      <c r="F577" s="328"/>
      <c r="G577" s="208"/>
      <c r="K577" s="208"/>
      <c r="L577" s="208"/>
      <c r="X577" s="208"/>
      <c r="Z577" s="208"/>
      <c r="AA577" s="208"/>
    </row>
    <row r="578" spans="5:27" ht="11.25" customHeight="1" x14ac:dyDescent="0.2">
      <c r="E578" s="328"/>
      <c r="F578" s="328"/>
      <c r="G578" s="208"/>
      <c r="K578" s="208"/>
      <c r="L578" s="208"/>
      <c r="X578" s="208"/>
      <c r="Z578" s="208"/>
      <c r="AA578" s="208"/>
    </row>
    <row r="579" spans="5:27" ht="11.25" customHeight="1" x14ac:dyDescent="0.2">
      <c r="E579" s="328"/>
      <c r="F579" s="328"/>
      <c r="G579" s="208"/>
      <c r="K579" s="208"/>
      <c r="L579" s="208"/>
      <c r="X579" s="208"/>
      <c r="Z579" s="208"/>
      <c r="AA579" s="208"/>
    </row>
    <row r="580" spans="5:27" ht="11.25" customHeight="1" x14ac:dyDescent="0.2">
      <c r="E580" s="328"/>
      <c r="F580" s="328"/>
      <c r="G580" s="208"/>
      <c r="K580" s="208"/>
      <c r="L580" s="208"/>
      <c r="X580" s="208"/>
      <c r="Z580" s="208"/>
      <c r="AA580" s="208"/>
    </row>
    <row r="581" spans="5:27" ht="11.25" customHeight="1" x14ac:dyDescent="0.2">
      <c r="E581" s="328"/>
      <c r="F581" s="328"/>
      <c r="G581" s="208"/>
      <c r="K581" s="208"/>
      <c r="L581" s="208"/>
      <c r="X581" s="208"/>
      <c r="Z581" s="208"/>
      <c r="AA581" s="208"/>
    </row>
    <row r="582" spans="5:27" ht="11.25" customHeight="1" x14ac:dyDescent="0.2">
      <c r="X582" s="208"/>
      <c r="Z582" s="208"/>
      <c r="AA582" s="208"/>
    </row>
    <row r="583" spans="5:27" x14ac:dyDescent="0.2">
      <c r="X583" s="208"/>
      <c r="Z583" s="208"/>
      <c r="AA583" s="208"/>
    </row>
    <row r="584" spans="5:27" x14ac:dyDescent="0.2">
      <c r="X584" s="208"/>
      <c r="Z584" s="208"/>
      <c r="AA584" s="208"/>
    </row>
    <row r="585" spans="5:27" x14ac:dyDescent="0.2">
      <c r="X585" s="208"/>
      <c r="Z585" s="208"/>
      <c r="AA585" s="208"/>
    </row>
    <row r="586" spans="5:27" x14ac:dyDescent="0.2">
      <c r="X586" s="208"/>
      <c r="Z586" s="208"/>
      <c r="AA586" s="208"/>
    </row>
    <row r="587" spans="5:27" x14ac:dyDescent="0.2">
      <c r="X587" s="208"/>
      <c r="Z587" s="208"/>
      <c r="AA587" s="208"/>
    </row>
    <row r="588" spans="5:27" x14ac:dyDescent="0.2">
      <c r="X588" s="208"/>
      <c r="Z588" s="208"/>
      <c r="AA588" s="208"/>
    </row>
    <row r="589" spans="5:27" x14ac:dyDescent="0.2">
      <c r="X589" s="208"/>
      <c r="Z589" s="208"/>
      <c r="AA589" s="208"/>
    </row>
    <row r="590" spans="5:27" x14ac:dyDescent="0.2">
      <c r="X590" s="208"/>
      <c r="Z590" s="208"/>
      <c r="AA590" s="208"/>
    </row>
    <row r="591" spans="5:27" x14ac:dyDescent="0.2">
      <c r="X591" s="208"/>
      <c r="Z591" s="208"/>
      <c r="AA591" s="208"/>
    </row>
    <row r="592" spans="5:27" x14ac:dyDescent="0.2">
      <c r="X592" s="208"/>
      <c r="Z592" s="208"/>
      <c r="AA592" s="208"/>
    </row>
    <row r="593" spans="24:27" x14ac:dyDescent="0.2">
      <c r="X593" s="208"/>
      <c r="Z593" s="208"/>
      <c r="AA593" s="208"/>
    </row>
    <row r="594" spans="24:27" x14ac:dyDescent="0.2">
      <c r="X594" s="208"/>
      <c r="Z594" s="208"/>
      <c r="AA594" s="208"/>
    </row>
    <row r="595" spans="24:27" x14ac:dyDescent="0.2">
      <c r="X595" s="208"/>
      <c r="Z595" s="208"/>
      <c r="AA595" s="208"/>
    </row>
    <row r="596" spans="24:27" x14ac:dyDescent="0.2">
      <c r="X596" s="208"/>
      <c r="Z596" s="208"/>
      <c r="AA596" s="208"/>
    </row>
    <row r="597" spans="24:27" x14ac:dyDescent="0.2">
      <c r="X597" s="208"/>
      <c r="Z597" s="208"/>
      <c r="AA597" s="208"/>
    </row>
    <row r="598" spans="24:27" x14ac:dyDescent="0.2">
      <c r="X598" s="208"/>
      <c r="Z598" s="208"/>
      <c r="AA598" s="208"/>
    </row>
    <row r="599" spans="24:27" x14ac:dyDescent="0.2">
      <c r="X599" s="208"/>
      <c r="Z599" s="208"/>
      <c r="AA599" s="208"/>
    </row>
    <row r="600" spans="24:27" x14ac:dyDescent="0.2">
      <c r="X600" s="208"/>
      <c r="Z600" s="208"/>
      <c r="AA600" s="208"/>
    </row>
    <row r="601" spans="24:27" x14ac:dyDescent="0.2">
      <c r="X601" s="208"/>
      <c r="Z601" s="208"/>
      <c r="AA601" s="208"/>
    </row>
    <row r="602" spans="24:27" x14ac:dyDescent="0.2">
      <c r="X602" s="208"/>
      <c r="Z602" s="208"/>
      <c r="AA602" s="208"/>
    </row>
    <row r="603" spans="24:27" x14ac:dyDescent="0.2">
      <c r="X603" s="208"/>
      <c r="Z603" s="208"/>
      <c r="AA603" s="208"/>
    </row>
    <row r="604" spans="24:27" x14ac:dyDescent="0.2">
      <c r="X604" s="208"/>
      <c r="Z604" s="208"/>
      <c r="AA604" s="208"/>
    </row>
    <row r="605" spans="24:27" x14ac:dyDescent="0.2">
      <c r="X605" s="208"/>
      <c r="Z605" s="208"/>
      <c r="AA605" s="208"/>
    </row>
    <row r="606" spans="24:27" x14ac:dyDescent="0.2">
      <c r="X606" s="208"/>
      <c r="Z606" s="208"/>
      <c r="AA606" s="208"/>
    </row>
    <row r="607" spans="24:27" x14ac:dyDescent="0.2">
      <c r="X607" s="208"/>
      <c r="Z607" s="208"/>
      <c r="AA607" s="208"/>
    </row>
    <row r="608" spans="24:27" x14ac:dyDescent="0.2">
      <c r="X608" s="208"/>
      <c r="Z608" s="208"/>
      <c r="AA608" s="208"/>
    </row>
    <row r="609" spans="24:27" x14ac:dyDescent="0.2">
      <c r="X609" s="208"/>
      <c r="Z609" s="208"/>
      <c r="AA609" s="208"/>
    </row>
    <row r="610" spans="24:27" x14ac:dyDescent="0.2">
      <c r="X610" s="208"/>
      <c r="Z610" s="208"/>
      <c r="AA610" s="208"/>
    </row>
    <row r="611" spans="24:27" x14ac:dyDescent="0.2">
      <c r="X611" s="208"/>
      <c r="Z611" s="208"/>
      <c r="AA611" s="208"/>
    </row>
    <row r="612" spans="24:27" x14ac:dyDescent="0.2">
      <c r="X612" s="208"/>
      <c r="Z612" s="208"/>
      <c r="AA612" s="208"/>
    </row>
    <row r="613" spans="24:27" x14ac:dyDescent="0.2">
      <c r="X613" s="208"/>
      <c r="Z613" s="208"/>
      <c r="AA613" s="208"/>
    </row>
    <row r="614" spans="24:27" x14ac:dyDescent="0.2">
      <c r="X614" s="208"/>
      <c r="Z614" s="208"/>
      <c r="AA614" s="208"/>
    </row>
    <row r="615" spans="24:27" x14ac:dyDescent="0.2">
      <c r="X615" s="208"/>
      <c r="Z615" s="208"/>
      <c r="AA615" s="208"/>
    </row>
    <row r="616" spans="24:27" x14ac:dyDescent="0.2">
      <c r="X616" s="208"/>
      <c r="Z616" s="208"/>
      <c r="AA616" s="208"/>
    </row>
    <row r="617" spans="24:27" x14ac:dyDescent="0.2">
      <c r="X617" s="208"/>
      <c r="Z617" s="208"/>
      <c r="AA617" s="208"/>
    </row>
    <row r="618" spans="24:27" x14ac:dyDescent="0.2">
      <c r="X618" s="208"/>
      <c r="Z618" s="208"/>
      <c r="AA618" s="208"/>
    </row>
    <row r="619" spans="24:27" x14ac:dyDescent="0.2">
      <c r="X619" s="208"/>
      <c r="Z619" s="208"/>
      <c r="AA619" s="208"/>
    </row>
    <row r="620" spans="24:27" x14ac:dyDescent="0.2">
      <c r="X620" s="208"/>
      <c r="Z620" s="208"/>
      <c r="AA620" s="208"/>
    </row>
    <row r="621" spans="24:27" x14ac:dyDescent="0.2">
      <c r="X621" s="208"/>
      <c r="Z621" s="208"/>
      <c r="AA621" s="208"/>
    </row>
    <row r="622" spans="24:27" x14ac:dyDescent="0.2">
      <c r="X622" s="208"/>
      <c r="Z622" s="208"/>
      <c r="AA622" s="208"/>
    </row>
    <row r="623" spans="24:27" x14ac:dyDescent="0.2">
      <c r="X623" s="208"/>
      <c r="Z623" s="208"/>
      <c r="AA623" s="208"/>
    </row>
    <row r="624" spans="24:27" x14ac:dyDescent="0.2">
      <c r="X624" s="208"/>
      <c r="Z624" s="208"/>
      <c r="AA624" s="208"/>
    </row>
    <row r="625" spans="24:27" x14ac:dyDescent="0.2">
      <c r="X625" s="208"/>
      <c r="Z625" s="208"/>
      <c r="AA625" s="208"/>
    </row>
    <row r="626" spans="24:27" x14ac:dyDescent="0.2">
      <c r="X626" s="208"/>
      <c r="Z626" s="208"/>
      <c r="AA626" s="208"/>
    </row>
    <row r="627" spans="24:27" x14ac:dyDescent="0.2">
      <c r="X627" s="208"/>
      <c r="Z627" s="208"/>
      <c r="AA627" s="208"/>
    </row>
    <row r="628" spans="24:27" x14ac:dyDescent="0.2">
      <c r="X628" s="208"/>
      <c r="Z628" s="208"/>
      <c r="AA628" s="208"/>
    </row>
    <row r="629" spans="24:27" x14ac:dyDescent="0.2">
      <c r="X629" s="208"/>
      <c r="Z629" s="208"/>
      <c r="AA629" s="208"/>
    </row>
    <row r="630" spans="24:27" x14ac:dyDescent="0.2">
      <c r="X630" s="208"/>
      <c r="Z630" s="208"/>
      <c r="AA630" s="208"/>
    </row>
    <row r="631" spans="24:27" x14ac:dyDescent="0.2">
      <c r="X631" s="208"/>
      <c r="Z631" s="208"/>
      <c r="AA631" s="208"/>
    </row>
    <row r="632" spans="24:27" x14ac:dyDescent="0.2">
      <c r="X632" s="208"/>
      <c r="Z632" s="208"/>
      <c r="AA632" s="208"/>
    </row>
    <row r="633" spans="24:27" x14ac:dyDescent="0.2">
      <c r="X633" s="208"/>
      <c r="Z633" s="208"/>
      <c r="AA633" s="208"/>
    </row>
    <row r="634" spans="24:27" x14ac:dyDescent="0.2">
      <c r="X634" s="208"/>
      <c r="Z634" s="208"/>
      <c r="AA634" s="208"/>
    </row>
    <row r="635" spans="24:27" x14ac:dyDescent="0.2">
      <c r="X635" s="208"/>
      <c r="Z635" s="208"/>
      <c r="AA635" s="208"/>
    </row>
    <row r="636" spans="24:27" x14ac:dyDescent="0.2">
      <c r="X636" s="208"/>
      <c r="Z636" s="208"/>
      <c r="AA636" s="208"/>
    </row>
    <row r="637" spans="24:27" x14ac:dyDescent="0.2">
      <c r="X637" s="208"/>
      <c r="Z637" s="208"/>
      <c r="AA637" s="208"/>
    </row>
    <row r="638" spans="24:27" x14ac:dyDescent="0.2">
      <c r="X638" s="208"/>
      <c r="Z638" s="208"/>
      <c r="AA638" s="208"/>
    </row>
    <row r="639" spans="24:27" x14ac:dyDescent="0.2">
      <c r="X639" s="208"/>
      <c r="Z639" s="208"/>
      <c r="AA639" s="208"/>
    </row>
    <row r="640" spans="24:27" x14ac:dyDescent="0.2">
      <c r="X640" s="208"/>
      <c r="Z640" s="208"/>
      <c r="AA640" s="208"/>
    </row>
    <row r="641" spans="24:27" x14ac:dyDescent="0.2">
      <c r="X641" s="208"/>
      <c r="Z641" s="208"/>
      <c r="AA641" s="208"/>
    </row>
    <row r="642" spans="24:27" x14ac:dyDescent="0.2">
      <c r="X642" s="208"/>
      <c r="Z642" s="208"/>
      <c r="AA642" s="208"/>
    </row>
    <row r="643" spans="24:27" x14ac:dyDescent="0.2">
      <c r="X643" s="208"/>
      <c r="Z643" s="208"/>
      <c r="AA643" s="208"/>
    </row>
    <row r="644" spans="24:27" x14ac:dyDescent="0.2">
      <c r="X644" s="208"/>
      <c r="Z644" s="208"/>
      <c r="AA644" s="208"/>
    </row>
    <row r="645" spans="24:27" x14ac:dyDescent="0.2">
      <c r="X645" s="208"/>
      <c r="Z645" s="208"/>
      <c r="AA645" s="208"/>
    </row>
    <row r="646" spans="24:27" x14ac:dyDescent="0.2">
      <c r="X646" s="208"/>
      <c r="Z646" s="208"/>
      <c r="AA646" s="208"/>
    </row>
    <row r="647" spans="24:27" x14ac:dyDescent="0.2">
      <c r="X647" s="208"/>
      <c r="Z647" s="208"/>
      <c r="AA647" s="208"/>
    </row>
    <row r="648" spans="24:27" x14ac:dyDescent="0.2">
      <c r="X648" s="208"/>
      <c r="Z648" s="208"/>
      <c r="AA648" s="208"/>
    </row>
    <row r="649" spans="24:27" x14ac:dyDescent="0.2">
      <c r="X649" s="208"/>
      <c r="Z649" s="208"/>
      <c r="AA649" s="208"/>
    </row>
    <row r="650" spans="24:27" x14ac:dyDescent="0.2">
      <c r="X650" s="208"/>
      <c r="Z650" s="208"/>
      <c r="AA650" s="208"/>
    </row>
    <row r="651" spans="24:27" x14ac:dyDescent="0.2">
      <c r="X651" s="208"/>
      <c r="Z651" s="208"/>
      <c r="AA651" s="208"/>
    </row>
    <row r="652" spans="24:27" x14ac:dyDescent="0.2">
      <c r="X652" s="208"/>
      <c r="Z652" s="208"/>
      <c r="AA652" s="208"/>
    </row>
    <row r="653" spans="24:27" x14ac:dyDescent="0.2">
      <c r="X653" s="208"/>
      <c r="Z653" s="208"/>
      <c r="AA653" s="208"/>
    </row>
    <row r="654" spans="24:27" x14ac:dyDescent="0.2">
      <c r="X654" s="208"/>
      <c r="Z654" s="208"/>
      <c r="AA654" s="208"/>
    </row>
    <row r="655" spans="24:27" x14ac:dyDescent="0.2">
      <c r="X655" s="208"/>
      <c r="Z655" s="208"/>
      <c r="AA655" s="208"/>
    </row>
    <row r="656" spans="24:27" x14ac:dyDescent="0.2">
      <c r="X656" s="208"/>
      <c r="Z656" s="208"/>
      <c r="AA656" s="208"/>
    </row>
    <row r="657" spans="24:27" x14ac:dyDescent="0.2">
      <c r="X657" s="208"/>
      <c r="Z657" s="208"/>
      <c r="AA657" s="208"/>
    </row>
    <row r="658" spans="24:27" x14ac:dyDescent="0.2">
      <c r="X658" s="208"/>
      <c r="Z658" s="208"/>
      <c r="AA658" s="208"/>
    </row>
    <row r="659" spans="24:27" x14ac:dyDescent="0.2">
      <c r="X659" s="208"/>
      <c r="Z659" s="208"/>
      <c r="AA659" s="208"/>
    </row>
    <row r="660" spans="24:27" x14ac:dyDescent="0.2">
      <c r="X660" s="208"/>
      <c r="Z660" s="208"/>
      <c r="AA660" s="208"/>
    </row>
    <row r="661" spans="24:27" x14ac:dyDescent="0.2">
      <c r="X661" s="208"/>
      <c r="Z661" s="208"/>
      <c r="AA661" s="208"/>
    </row>
    <row r="662" spans="24:27" x14ac:dyDescent="0.2">
      <c r="X662" s="208"/>
      <c r="Z662" s="208"/>
      <c r="AA662" s="208"/>
    </row>
    <row r="663" spans="24:27" x14ac:dyDescent="0.2">
      <c r="X663" s="208"/>
      <c r="Z663" s="208"/>
      <c r="AA663" s="208"/>
    </row>
    <row r="664" spans="24:27" x14ac:dyDescent="0.2">
      <c r="X664" s="208"/>
      <c r="Z664" s="208"/>
      <c r="AA664" s="208"/>
    </row>
    <row r="665" spans="24:27" x14ac:dyDescent="0.2">
      <c r="X665" s="208"/>
      <c r="Z665" s="208"/>
      <c r="AA665" s="208"/>
    </row>
    <row r="666" spans="24:27" x14ac:dyDescent="0.2">
      <c r="X666" s="208"/>
      <c r="Z666" s="208"/>
      <c r="AA666" s="208"/>
    </row>
    <row r="667" spans="24:27" x14ac:dyDescent="0.2">
      <c r="X667" s="208"/>
      <c r="Z667" s="208"/>
      <c r="AA667" s="208"/>
    </row>
    <row r="668" spans="24:27" x14ac:dyDescent="0.2">
      <c r="X668" s="208"/>
      <c r="Z668" s="208"/>
      <c r="AA668" s="208"/>
    </row>
    <row r="669" spans="24:27" x14ac:dyDescent="0.2">
      <c r="X669" s="208"/>
      <c r="Z669" s="208"/>
      <c r="AA669" s="208"/>
    </row>
    <row r="670" spans="24:27" x14ac:dyDescent="0.2">
      <c r="X670" s="208"/>
      <c r="Z670" s="208"/>
      <c r="AA670" s="208"/>
    </row>
    <row r="671" spans="24:27" x14ac:dyDescent="0.2">
      <c r="X671" s="208"/>
      <c r="Z671" s="208"/>
      <c r="AA671" s="208"/>
    </row>
    <row r="672" spans="24:27" x14ac:dyDescent="0.2">
      <c r="X672" s="208"/>
      <c r="Z672" s="208"/>
      <c r="AA672" s="208"/>
    </row>
    <row r="673" spans="24:27" x14ac:dyDescent="0.2">
      <c r="X673" s="208"/>
      <c r="Z673" s="208"/>
      <c r="AA673" s="208"/>
    </row>
    <row r="674" spans="24:27" x14ac:dyDescent="0.2">
      <c r="X674" s="208"/>
      <c r="Z674" s="208"/>
      <c r="AA674" s="208"/>
    </row>
    <row r="675" spans="24:27" x14ac:dyDescent="0.2">
      <c r="X675" s="208"/>
      <c r="Z675" s="208"/>
      <c r="AA675" s="208"/>
    </row>
    <row r="676" spans="24:27" x14ac:dyDescent="0.2">
      <c r="X676" s="208"/>
      <c r="Z676" s="208"/>
      <c r="AA676" s="208"/>
    </row>
    <row r="677" spans="24:27" x14ac:dyDescent="0.2">
      <c r="X677" s="208"/>
      <c r="Z677" s="208"/>
      <c r="AA677" s="208"/>
    </row>
    <row r="678" spans="24:27" x14ac:dyDescent="0.2">
      <c r="X678" s="208"/>
      <c r="Z678" s="208"/>
      <c r="AA678" s="208"/>
    </row>
    <row r="679" spans="24:27" x14ac:dyDescent="0.2">
      <c r="X679" s="208"/>
      <c r="Z679" s="208"/>
      <c r="AA679" s="208"/>
    </row>
    <row r="680" spans="24:27" x14ac:dyDescent="0.2">
      <c r="X680" s="208"/>
      <c r="Z680" s="208"/>
      <c r="AA680" s="208"/>
    </row>
    <row r="681" spans="24:27" x14ac:dyDescent="0.2">
      <c r="X681" s="208"/>
      <c r="Z681" s="208"/>
      <c r="AA681" s="208"/>
    </row>
    <row r="682" spans="24:27" x14ac:dyDescent="0.2">
      <c r="X682" s="208"/>
      <c r="Z682" s="208"/>
      <c r="AA682" s="208"/>
    </row>
    <row r="683" spans="24:27" x14ac:dyDescent="0.2">
      <c r="X683" s="208"/>
      <c r="Z683" s="208"/>
      <c r="AA683" s="208"/>
    </row>
    <row r="684" spans="24:27" x14ac:dyDescent="0.2">
      <c r="X684" s="208"/>
      <c r="Z684" s="208"/>
      <c r="AA684" s="208"/>
    </row>
    <row r="685" spans="24:27" x14ac:dyDescent="0.2">
      <c r="X685" s="208"/>
      <c r="Z685" s="208"/>
      <c r="AA685" s="208"/>
    </row>
    <row r="686" spans="24:27" x14ac:dyDescent="0.2">
      <c r="X686" s="208"/>
      <c r="Z686" s="208"/>
      <c r="AA686" s="208"/>
    </row>
    <row r="687" spans="24:27" x14ac:dyDescent="0.2">
      <c r="X687" s="208"/>
      <c r="Z687" s="208"/>
      <c r="AA687" s="208"/>
    </row>
    <row r="688" spans="24:27" x14ac:dyDescent="0.2">
      <c r="X688" s="208"/>
      <c r="Z688" s="208"/>
      <c r="AA688" s="208"/>
    </row>
    <row r="689" spans="24:27" x14ac:dyDescent="0.2">
      <c r="X689" s="208"/>
      <c r="Z689" s="208"/>
      <c r="AA689" s="208"/>
    </row>
    <row r="690" spans="24:27" x14ac:dyDescent="0.2">
      <c r="X690" s="208"/>
      <c r="Z690" s="208"/>
      <c r="AA690" s="208"/>
    </row>
    <row r="691" spans="24:27" x14ac:dyDescent="0.2">
      <c r="X691" s="208"/>
      <c r="Z691" s="208"/>
      <c r="AA691" s="208"/>
    </row>
    <row r="692" spans="24:27" x14ac:dyDescent="0.2">
      <c r="X692" s="208"/>
      <c r="Z692" s="208"/>
      <c r="AA692" s="208"/>
    </row>
    <row r="693" spans="24:27" x14ac:dyDescent="0.2">
      <c r="X693" s="208"/>
      <c r="Z693" s="208"/>
      <c r="AA693" s="208"/>
    </row>
    <row r="694" spans="24:27" x14ac:dyDescent="0.2">
      <c r="X694" s="208"/>
      <c r="Z694" s="208"/>
      <c r="AA694" s="208"/>
    </row>
    <row r="695" spans="24:27" x14ac:dyDescent="0.2">
      <c r="X695" s="208"/>
      <c r="Z695" s="208"/>
      <c r="AA695" s="208"/>
    </row>
    <row r="696" spans="24:27" x14ac:dyDescent="0.2">
      <c r="X696" s="208"/>
      <c r="Z696" s="208"/>
      <c r="AA696" s="208"/>
    </row>
    <row r="697" spans="24:27" x14ac:dyDescent="0.2">
      <c r="X697" s="208"/>
      <c r="Z697" s="208"/>
      <c r="AA697" s="208"/>
    </row>
    <row r="698" spans="24:27" x14ac:dyDescent="0.2">
      <c r="X698" s="208"/>
      <c r="Z698" s="208"/>
      <c r="AA698" s="208"/>
    </row>
    <row r="699" spans="24:27" x14ac:dyDescent="0.2">
      <c r="X699" s="208"/>
      <c r="Z699" s="208"/>
      <c r="AA699" s="208"/>
    </row>
    <row r="700" spans="24:27" x14ac:dyDescent="0.2">
      <c r="X700" s="208"/>
      <c r="Z700" s="208"/>
      <c r="AA700" s="208"/>
    </row>
    <row r="701" spans="24:27" x14ac:dyDescent="0.2">
      <c r="X701" s="208"/>
      <c r="Z701" s="208"/>
      <c r="AA701" s="208"/>
    </row>
    <row r="702" spans="24:27" x14ac:dyDescent="0.2">
      <c r="X702" s="208"/>
      <c r="Z702" s="208"/>
      <c r="AA702" s="208"/>
    </row>
    <row r="703" spans="24:27" x14ac:dyDescent="0.2">
      <c r="X703" s="208"/>
      <c r="Z703" s="208"/>
      <c r="AA703" s="208"/>
    </row>
    <row r="704" spans="24:27" x14ac:dyDescent="0.2">
      <c r="X704" s="208"/>
      <c r="Z704" s="208"/>
      <c r="AA704" s="208"/>
    </row>
    <row r="705" spans="24:27" x14ac:dyDescent="0.2">
      <c r="X705" s="208"/>
      <c r="Z705" s="208"/>
      <c r="AA705" s="208"/>
    </row>
    <row r="706" spans="24:27" x14ac:dyDescent="0.2">
      <c r="X706" s="208"/>
      <c r="Z706" s="208"/>
      <c r="AA706" s="208"/>
    </row>
    <row r="707" spans="24:27" x14ac:dyDescent="0.2">
      <c r="X707" s="208"/>
      <c r="Z707" s="208"/>
      <c r="AA707" s="208"/>
    </row>
    <row r="708" spans="24:27" x14ac:dyDescent="0.2">
      <c r="X708" s="208"/>
      <c r="Z708" s="208"/>
      <c r="AA708" s="208"/>
    </row>
    <row r="709" spans="24:27" x14ac:dyDescent="0.2">
      <c r="X709" s="208"/>
      <c r="Z709" s="208"/>
      <c r="AA709" s="208"/>
    </row>
    <row r="710" spans="24:27" x14ac:dyDescent="0.2">
      <c r="X710" s="208"/>
      <c r="Z710" s="208"/>
      <c r="AA710" s="208"/>
    </row>
    <row r="711" spans="24:27" x14ac:dyDescent="0.2">
      <c r="X711" s="208"/>
      <c r="Z711" s="208"/>
      <c r="AA711" s="208"/>
    </row>
    <row r="712" spans="24:27" x14ac:dyDescent="0.2">
      <c r="X712" s="208"/>
      <c r="Z712" s="208"/>
      <c r="AA712" s="208"/>
    </row>
    <row r="713" spans="24:27" x14ac:dyDescent="0.2">
      <c r="X713" s="208"/>
      <c r="Z713" s="208"/>
      <c r="AA713" s="208"/>
    </row>
    <row r="714" spans="24:27" x14ac:dyDescent="0.2">
      <c r="X714" s="208"/>
      <c r="Z714" s="208"/>
      <c r="AA714" s="208"/>
    </row>
    <row r="715" spans="24:27" x14ac:dyDescent="0.2">
      <c r="X715" s="208"/>
      <c r="Z715" s="208"/>
      <c r="AA715" s="208"/>
    </row>
    <row r="716" spans="24:27" x14ac:dyDescent="0.2">
      <c r="X716" s="208"/>
      <c r="Z716" s="208"/>
      <c r="AA716" s="208"/>
    </row>
    <row r="717" spans="24:27" x14ac:dyDescent="0.2">
      <c r="X717" s="208"/>
      <c r="Z717" s="208"/>
      <c r="AA717" s="208"/>
    </row>
    <row r="718" spans="24:27" x14ac:dyDescent="0.2">
      <c r="X718" s="208"/>
      <c r="Z718" s="208"/>
      <c r="AA718" s="208"/>
    </row>
    <row r="719" spans="24:27" x14ac:dyDescent="0.2">
      <c r="X719" s="208"/>
      <c r="Z719" s="208"/>
      <c r="AA719" s="208"/>
    </row>
    <row r="720" spans="24:27" x14ac:dyDescent="0.2">
      <c r="X720" s="208"/>
      <c r="Z720" s="208"/>
      <c r="AA720" s="208"/>
    </row>
    <row r="721" spans="24:27" x14ac:dyDescent="0.2">
      <c r="X721" s="208"/>
      <c r="Z721" s="208"/>
      <c r="AA721" s="208"/>
    </row>
    <row r="722" spans="24:27" x14ac:dyDescent="0.2">
      <c r="X722" s="208"/>
      <c r="Z722" s="208"/>
      <c r="AA722" s="208"/>
    </row>
    <row r="723" spans="24:27" x14ac:dyDescent="0.2">
      <c r="X723" s="208"/>
      <c r="Z723" s="208"/>
      <c r="AA723" s="208"/>
    </row>
    <row r="724" spans="24:27" x14ac:dyDescent="0.2">
      <c r="X724" s="208"/>
      <c r="Z724" s="208"/>
      <c r="AA724" s="208"/>
    </row>
    <row r="725" spans="24:27" x14ac:dyDescent="0.2">
      <c r="X725" s="208"/>
      <c r="Z725" s="208"/>
      <c r="AA725" s="208"/>
    </row>
    <row r="726" spans="24:27" x14ac:dyDescent="0.2">
      <c r="X726" s="208"/>
      <c r="Z726" s="208"/>
      <c r="AA726" s="208"/>
    </row>
    <row r="727" spans="24:27" x14ac:dyDescent="0.2">
      <c r="X727" s="208"/>
      <c r="Z727" s="208"/>
      <c r="AA727" s="208"/>
    </row>
    <row r="728" spans="24:27" x14ac:dyDescent="0.2">
      <c r="X728" s="208"/>
      <c r="Z728" s="208"/>
      <c r="AA728" s="208"/>
    </row>
    <row r="729" spans="24:27" x14ac:dyDescent="0.2">
      <c r="X729" s="208"/>
      <c r="Z729" s="208"/>
      <c r="AA729" s="208"/>
    </row>
    <row r="730" spans="24:27" x14ac:dyDescent="0.2">
      <c r="X730" s="208"/>
      <c r="Z730" s="208"/>
      <c r="AA730" s="208"/>
    </row>
    <row r="731" spans="24:27" x14ac:dyDescent="0.2">
      <c r="X731" s="208"/>
      <c r="Z731" s="208"/>
      <c r="AA731" s="208"/>
    </row>
    <row r="732" spans="24:27" x14ac:dyDescent="0.2">
      <c r="X732" s="208"/>
      <c r="Z732" s="208"/>
      <c r="AA732" s="208"/>
    </row>
    <row r="733" spans="24:27" x14ac:dyDescent="0.2">
      <c r="X733" s="208"/>
      <c r="Z733" s="208"/>
      <c r="AA733" s="208"/>
    </row>
    <row r="734" spans="24:27" x14ac:dyDescent="0.2">
      <c r="X734" s="208"/>
      <c r="Z734" s="208"/>
      <c r="AA734" s="208"/>
    </row>
    <row r="735" spans="24:27" x14ac:dyDescent="0.2">
      <c r="X735" s="208"/>
      <c r="Z735" s="208"/>
      <c r="AA735" s="208"/>
    </row>
    <row r="736" spans="24:27" x14ac:dyDescent="0.2">
      <c r="X736" s="208"/>
      <c r="Z736" s="208"/>
      <c r="AA736" s="208"/>
    </row>
    <row r="737" spans="24:27" x14ac:dyDescent="0.2">
      <c r="X737" s="208"/>
      <c r="Z737" s="208"/>
      <c r="AA737" s="208"/>
    </row>
    <row r="738" spans="24:27" x14ac:dyDescent="0.2">
      <c r="X738" s="208"/>
      <c r="Z738" s="208"/>
      <c r="AA738" s="208"/>
    </row>
    <row r="739" spans="24:27" x14ac:dyDescent="0.2">
      <c r="X739" s="208"/>
      <c r="Z739" s="208"/>
      <c r="AA739" s="208"/>
    </row>
    <row r="740" spans="24:27" x14ac:dyDescent="0.2">
      <c r="X740" s="208"/>
      <c r="Z740" s="208"/>
      <c r="AA740" s="208"/>
    </row>
    <row r="741" spans="24:27" x14ac:dyDescent="0.2">
      <c r="X741" s="208"/>
      <c r="Z741" s="208"/>
      <c r="AA741" s="208"/>
    </row>
    <row r="742" spans="24:27" x14ac:dyDescent="0.2">
      <c r="X742" s="208"/>
      <c r="Z742" s="208"/>
      <c r="AA742" s="208"/>
    </row>
    <row r="743" spans="24:27" x14ac:dyDescent="0.2">
      <c r="X743" s="208"/>
      <c r="Z743" s="208"/>
      <c r="AA743" s="208"/>
    </row>
    <row r="744" spans="24:27" x14ac:dyDescent="0.2">
      <c r="X744" s="208"/>
      <c r="Z744" s="208"/>
      <c r="AA744" s="208"/>
    </row>
    <row r="745" spans="24:27" x14ac:dyDescent="0.2">
      <c r="X745" s="208"/>
      <c r="Z745" s="208"/>
      <c r="AA745" s="208"/>
    </row>
    <row r="746" spans="24:27" x14ac:dyDescent="0.2">
      <c r="X746" s="208"/>
      <c r="Z746" s="208"/>
      <c r="AA746" s="208"/>
    </row>
    <row r="747" spans="24:27" x14ac:dyDescent="0.2">
      <c r="X747" s="208"/>
      <c r="Z747" s="208"/>
      <c r="AA747" s="208"/>
    </row>
    <row r="748" spans="24:27" x14ac:dyDescent="0.2">
      <c r="X748" s="208"/>
      <c r="Z748" s="208"/>
      <c r="AA748" s="208"/>
    </row>
    <row r="749" spans="24:27" x14ac:dyDescent="0.2">
      <c r="X749" s="208"/>
      <c r="Z749" s="208"/>
      <c r="AA749" s="208"/>
    </row>
    <row r="750" spans="24:27" x14ac:dyDescent="0.2">
      <c r="X750" s="208"/>
      <c r="Z750" s="208"/>
      <c r="AA750" s="208"/>
    </row>
    <row r="751" spans="24:27" x14ac:dyDescent="0.2">
      <c r="X751" s="208"/>
      <c r="Z751" s="208"/>
      <c r="AA751" s="208"/>
    </row>
    <row r="752" spans="24:27" x14ac:dyDescent="0.2">
      <c r="X752" s="208"/>
      <c r="Z752" s="208"/>
      <c r="AA752" s="208"/>
    </row>
    <row r="753" spans="24:27" x14ac:dyDescent="0.2">
      <c r="X753" s="208"/>
      <c r="Z753" s="208"/>
      <c r="AA753" s="208"/>
    </row>
    <row r="754" spans="24:27" x14ac:dyDescent="0.2">
      <c r="X754" s="208"/>
      <c r="Z754" s="208"/>
      <c r="AA754" s="208"/>
    </row>
    <row r="755" spans="24:27" x14ac:dyDescent="0.2">
      <c r="X755" s="208"/>
      <c r="Z755" s="208"/>
      <c r="AA755" s="208"/>
    </row>
    <row r="756" spans="24:27" x14ac:dyDescent="0.2">
      <c r="X756" s="208"/>
      <c r="Z756" s="208"/>
      <c r="AA756" s="208"/>
    </row>
    <row r="757" spans="24:27" x14ac:dyDescent="0.2">
      <c r="X757" s="208"/>
      <c r="Z757" s="208"/>
      <c r="AA757" s="208"/>
    </row>
    <row r="758" spans="24:27" x14ac:dyDescent="0.2">
      <c r="X758" s="208"/>
      <c r="Z758" s="208"/>
      <c r="AA758" s="208"/>
    </row>
    <row r="759" spans="24:27" x14ac:dyDescent="0.2">
      <c r="X759" s="208"/>
      <c r="Z759" s="208"/>
      <c r="AA759" s="208"/>
    </row>
    <row r="760" spans="24:27" x14ac:dyDescent="0.2">
      <c r="X760" s="208"/>
      <c r="Z760" s="208"/>
      <c r="AA760" s="208"/>
    </row>
    <row r="761" spans="24:27" x14ac:dyDescent="0.2">
      <c r="X761" s="208"/>
      <c r="Z761" s="208"/>
      <c r="AA761" s="208"/>
    </row>
    <row r="762" spans="24:27" x14ac:dyDescent="0.2">
      <c r="X762" s="208"/>
      <c r="Z762" s="208"/>
      <c r="AA762" s="208"/>
    </row>
    <row r="763" spans="24:27" x14ac:dyDescent="0.2">
      <c r="X763" s="208"/>
      <c r="Z763" s="208"/>
      <c r="AA763" s="208"/>
    </row>
    <row r="764" spans="24:27" x14ac:dyDescent="0.2">
      <c r="X764" s="208"/>
      <c r="Z764" s="208"/>
      <c r="AA764" s="208"/>
    </row>
    <row r="765" spans="24:27" x14ac:dyDescent="0.2">
      <c r="X765" s="208"/>
      <c r="Z765" s="208"/>
      <c r="AA765" s="208"/>
    </row>
    <row r="766" spans="24:27" x14ac:dyDescent="0.2">
      <c r="X766" s="208"/>
      <c r="Z766" s="208"/>
      <c r="AA766" s="208"/>
    </row>
    <row r="767" spans="24:27" x14ac:dyDescent="0.2">
      <c r="X767" s="208"/>
      <c r="Z767" s="208"/>
      <c r="AA767" s="208"/>
    </row>
    <row r="768" spans="24:27" x14ac:dyDescent="0.2">
      <c r="X768" s="208"/>
      <c r="Z768" s="208"/>
      <c r="AA768" s="208"/>
    </row>
    <row r="769" spans="24:27" x14ac:dyDescent="0.2">
      <c r="X769" s="208"/>
      <c r="Z769" s="208"/>
      <c r="AA769" s="208"/>
    </row>
    <row r="770" spans="24:27" x14ac:dyDescent="0.2">
      <c r="X770" s="208"/>
      <c r="Z770" s="208"/>
      <c r="AA770" s="208"/>
    </row>
    <row r="771" spans="24:27" x14ac:dyDescent="0.2">
      <c r="X771" s="208"/>
      <c r="Z771" s="208"/>
      <c r="AA771" s="208"/>
    </row>
    <row r="772" spans="24:27" x14ac:dyDescent="0.2">
      <c r="X772" s="208"/>
      <c r="Z772" s="208"/>
      <c r="AA772" s="208"/>
    </row>
    <row r="773" spans="24:27" x14ac:dyDescent="0.2">
      <c r="X773" s="208"/>
      <c r="Z773" s="208"/>
      <c r="AA773" s="208"/>
    </row>
    <row r="774" spans="24:27" x14ac:dyDescent="0.2">
      <c r="X774" s="208"/>
      <c r="Z774" s="208"/>
      <c r="AA774" s="208"/>
    </row>
    <row r="775" spans="24:27" x14ac:dyDescent="0.2">
      <c r="X775" s="208"/>
      <c r="Z775" s="208"/>
      <c r="AA775" s="208"/>
    </row>
    <row r="776" spans="24:27" x14ac:dyDescent="0.2">
      <c r="X776" s="208"/>
      <c r="Z776" s="208"/>
      <c r="AA776" s="208"/>
    </row>
    <row r="777" spans="24:27" x14ac:dyDescent="0.2">
      <c r="X777" s="208"/>
      <c r="Z777" s="208"/>
      <c r="AA777" s="208"/>
    </row>
    <row r="778" spans="24:27" x14ac:dyDescent="0.2">
      <c r="X778" s="208"/>
      <c r="Z778" s="208"/>
      <c r="AA778" s="208"/>
    </row>
    <row r="779" spans="24:27" x14ac:dyDescent="0.2">
      <c r="X779" s="208"/>
      <c r="Z779" s="208"/>
      <c r="AA779" s="208"/>
    </row>
    <row r="780" spans="24:27" x14ac:dyDescent="0.2">
      <c r="X780" s="208"/>
      <c r="Z780" s="208"/>
      <c r="AA780" s="208"/>
    </row>
    <row r="781" spans="24:27" x14ac:dyDescent="0.2">
      <c r="X781" s="208"/>
      <c r="Z781" s="208"/>
      <c r="AA781" s="208"/>
    </row>
    <row r="782" spans="24:27" x14ac:dyDescent="0.2">
      <c r="X782" s="208"/>
      <c r="Z782" s="208"/>
      <c r="AA782" s="208"/>
    </row>
    <row r="783" spans="24:27" x14ac:dyDescent="0.2">
      <c r="X783" s="208"/>
      <c r="Z783" s="208"/>
      <c r="AA783" s="208"/>
    </row>
    <row r="784" spans="24:27" x14ac:dyDescent="0.2">
      <c r="X784" s="208"/>
      <c r="Z784" s="208"/>
      <c r="AA784" s="208"/>
    </row>
    <row r="785" spans="24:27" x14ac:dyDescent="0.2">
      <c r="X785" s="208"/>
      <c r="Z785" s="208"/>
      <c r="AA785" s="208"/>
    </row>
    <row r="786" spans="24:27" x14ac:dyDescent="0.2">
      <c r="X786" s="208"/>
      <c r="Z786" s="208"/>
      <c r="AA786" s="208"/>
    </row>
    <row r="787" spans="24:27" x14ac:dyDescent="0.2">
      <c r="X787" s="208"/>
      <c r="Z787" s="208"/>
      <c r="AA787" s="208"/>
    </row>
    <row r="788" spans="24:27" x14ac:dyDescent="0.2">
      <c r="X788" s="208"/>
      <c r="Z788" s="208"/>
      <c r="AA788" s="208"/>
    </row>
    <row r="789" spans="24:27" x14ac:dyDescent="0.2">
      <c r="X789" s="208"/>
      <c r="Z789" s="208"/>
      <c r="AA789" s="208"/>
    </row>
    <row r="790" spans="24:27" x14ac:dyDescent="0.2">
      <c r="X790" s="208"/>
      <c r="Z790" s="208"/>
      <c r="AA790" s="208"/>
    </row>
    <row r="791" spans="24:27" x14ac:dyDescent="0.2">
      <c r="X791" s="208"/>
      <c r="Z791" s="208"/>
      <c r="AA791" s="208"/>
    </row>
    <row r="792" spans="24:27" x14ac:dyDescent="0.2">
      <c r="X792" s="208"/>
      <c r="Z792" s="208"/>
      <c r="AA792" s="208"/>
    </row>
    <row r="793" spans="24:27" x14ac:dyDescent="0.2">
      <c r="X793" s="208"/>
      <c r="Z793" s="208"/>
      <c r="AA793" s="208"/>
    </row>
    <row r="794" spans="24:27" x14ac:dyDescent="0.2">
      <c r="X794" s="208"/>
      <c r="Z794" s="208"/>
      <c r="AA794" s="208"/>
    </row>
    <row r="795" spans="24:27" x14ac:dyDescent="0.2">
      <c r="X795" s="208"/>
      <c r="Z795" s="208"/>
      <c r="AA795" s="208"/>
    </row>
    <row r="796" spans="24:27" x14ac:dyDescent="0.2">
      <c r="X796" s="208"/>
      <c r="Z796" s="208"/>
      <c r="AA796" s="208"/>
    </row>
    <row r="797" spans="24:27" x14ac:dyDescent="0.2">
      <c r="X797" s="208"/>
      <c r="Z797" s="208"/>
      <c r="AA797" s="208"/>
    </row>
    <row r="798" spans="24:27" x14ac:dyDescent="0.2">
      <c r="X798" s="208"/>
      <c r="Z798" s="208"/>
      <c r="AA798" s="208"/>
    </row>
    <row r="799" spans="24:27" x14ac:dyDescent="0.2">
      <c r="X799" s="208"/>
      <c r="Z799" s="208"/>
      <c r="AA799" s="208"/>
    </row>
    <row r="800" spans="24:27" x14ac:dyDescent="0.2">
      <c r="X800" s="208"/>
      <c r="Z800" s="208"/>
      <c r="AA800" s="208"/>
    </row>
    <row r="801" spans="24:27" x14ac:dyDescent="0.2">
      <c r="X801" s="208"/>
      <c r="Z801" s="208"/>
      <c r="AA801" s="208"/>
    </row>
    <row r="802" spans="24:27" x14ac:dyDescent="0.2">
      <c r="X802" s="208"/>
      <c r="Z802" s="208"/>
      <c r="AA802" s="208"/>
    </row>
    <row r="803" spans="24:27" x14ac:dyDescent="0.2">
      <c r="X803" s="208"/>
      <c r="Z803" s="208"/>
      <c r="AA803" s="208"/>
    </row>
    <row r="804" spans="24:27" x14ac:dyDescent="0.2">
      <c r="X804" s="208"/>
      <c r="Z804" s="208"/>
      <c r="AA804" s="208"/>
    </row>
    <row r="805" spans="24:27" x14ac:dyDescent="0.2">
      <c r="X805" s="208"/>
      <c r="Z805" s="208"/>
      <c r="AA805" s="208"/>
    </row>
    <row r="806" spans="24:27" x14ac:dyDescent="0.2">
      <c r="X806" s="208"/>
      <c r="Z806" s="208"/>
      <c r="AA806" s="208"/>
    </row>
    <row r="807" spans="24:27" x14ac:dyDescent="0.2">
      <c r="X807" s="208"/>
      <c r="Z807" s="208"/>
      <c r="AA807" s="208"/>
    </row>
    <row r="808" spans="24:27" x14ac:dyDescent="0.2">
      <c r="X808" s="208"/>
      <c r="Z808" s="208"/>
      <c r="AA808" s="208"/>
    </row>
    <row r="809" spans="24:27" x14ac:dyDescent="0.2">
      <c r="X809" s="208"/>
      <c r="Z809" s="208"/>
      <c r="AA809" s="208"/>
    </row>
    <row r="810" spans="24:27" x14ac:dyDescent="0.2">
      <c r="X810" s="208"/>
      <c r="Z810" s="208"/>
      <c r="AA810" s="208"/>
    </row>
    <row r="811" spans="24:27" x14ac:dyDescent="0.2">
      <c r="X811" s="208"/>
      <c r="Z811" s="208"/>
      <c r="AA811" s="208"/>
    </row>
    <row r="812" spans="24:27" x14ac:dyDescent="0.2">
      <c r="X812" s="208"/>
      <c r="Z812" s="208"/>
      <c r="AA812" s="208"/>
    </row>
    <row r="813" spans="24:27" x14ac:dyDescent="0.2">
      <c r="X813" s="208"/>
      <c r="Z813" s="208"/>
      <c r="AA813" s="208"/>
    </row>
    <row r="814" spans="24:27" x14ac:dyDescent="0.2">
      <c r="X814" s="208"/>
      <c r="Z814" s="208"/>
      <c r="AA814" s="208"/>
    </row>
    <row r="815" spans="24:27" x14ac:dyDescent="0.2">
      <c r="X815" s="208"/>
      <c r="Z815" s="208"/>
      <c r="AA815" s="208"/>
    </row>
    <row r="816" spans="24:27" x14ac:dyDescent="0.2">
      <c r="X816" s="208"/>
      <c r="Z816" s="208"/>
      <c r="AA816" s="208"/>
    </row>
    <row r="817" spans="24:27" x14ac:dyDescent="0.2">
      <c r="X817" s="208"/>
      <c r="Z817" s="208"/>
      <c r="AA817" s="208"/>
    </row>
    <row r="818" spans="24:27" x14ac:dyDescent="0.2">
      <c r="X818" s="208"/>
      <c r="Z818" s="208"/>
      <c r="AA818" s="208"/>
    </row>
    <row r="819" spans="24:27" x14ac:dyDescent="0.2">
      <c r="X819" s="208"/>
      <c r="Z819" s="208"/>
      <c r="AA819" s="208"/>
    </row>
    <row r="820" spans="24:27" x14ac:dyDescent="0.2">
      <c r="X820" s="208"/>
      <c r="Z820" s="208"/>
      <c r="AA820" s="208"/>
    </row>
    <row r="821" spans="24:27" x14ac:dyDescent="0.2">
      <c r="X821" s="208"/>
      <c r="Z821" s="208"/>
      <c r="AA821" s="208"/>
    </row>
    <row r="822" spans="24:27" x14ac:dyDescent="0.2">
      <c r="X822" s="208"/>
      <c r="Z822" s="208"/>
      <c r="AA822" s="208"/>
    </row>
    <row r="823" spans="24:27" x14ac:dyDescent="0.2">
      <c r="X823" s="208"/>
      <c r="Z823" s="208"/>
      <c r="AA823" s="208"/>
    </row>
    <row r="824" spans="24:27" x14ac:dyDescent="0.2">
      <c r="X824" s="208"/>
      <c r="Z824" s="208"/>
      <c r="AA824" s="208"/>
    </row>
    <row r="825" spans="24:27" x14ac:dyDescent="0.2">
      <c r="X825" s="208"/>
      <c r="Z825" s="208"/>
      <c r="AA825" s="208"/>
    </row>
    <row r="826" spans="24:27" x14ac:dyDescent="0.2">
      <c r="X826" s="208"/>
      <c r="Z826" s="208"/>
      <c r="AA826" s="208"/>
    </row>
    <row r="827" spans="24:27" x14ac:dyDescent="0.2">
      <c r="X827" s="208"/>
      <c r="Z827" s="208"/>
      <c r="AA827" s="208"/>
    </row>
    <row r="828" spans="24:27" x14ac:dyDescent="0.2">
      <c r="X828" s="208"/>
      <c r="Z828" s="208"/>
      <c r="AA828" s="208"/>
    </row>
    <row r="829" spans="24:27" x14ac:dyDescent="0.2">
      <c r="X829" s="208"/>
      <c r="Z829" s="208"/>
      <c r="AA829" s="208"/>
    </row>
    <row r="830" spans="24:27" x14ac:dyDescent="0.2">
      <c r="X830" s="208"/>
      <c r="Z830" s="208"/>
      <c r="AA830" s="208"/>
    </row>
    <row r="831" spans="24:27" x14ac:dyDescent="0.2">
      <c r="X831" s="208"/>
      <c r="Z831" s="208"/>
      <c r="AA831" s="208"/>
    </row>
    <row r="832" spans="24:27" x14ac:dyDescent="0.2">
      <c r="X832" s="208"/>
      <c r="Z832" s="208"/>
      <c r="AA832" s="208"/>
    </row>
    <row r="833" spans="24:27" x14ac:dyDescent="0.2">
      <c r="X833" s="208"/>
      <c r="Z833" s="208"/>
      <c r="AA833" s="208"/>
    </row>
    <row r="834" spans="24:27" x14ac:dyDescent="0.2">
      <c r="X834" s="208"/>
      <c r="Z834" s="208"/>
      <c r="AA834" s="208"/>
    </row>
    <row r="835" spans="24:27" x14ac:dyDescent="0.2">
      <c r="X835" s="208"/>
      <c r="Z835" s="208"/>
      <c r="AA835" s="208"/>
    </row>
    <row r="836" spans="24:27" x14ac:dyDescent="0.2">
      <c r="X836" s="208"/>
      <c r="Z836" s="208"/>
      <c r="AA836" s="208"/>
    </row>
    <row r="837" spans="24:27" x14ac:dyDescent="0.2">
      <c r="X837" s="208"/>
      <c r="Z837" s="208"/>
      <c r="AA837" s="208"/>
    </row>
    <row r="838" spans="24:27" x14ac:dyDescent="0.2">
      <c r="X838" s="208"/>
      <c r="Z838" s="208"/>
      <c r="AA838" s="208"/>
    </row>
    <row r="839" spans="24:27" x14ac:dyDescent="0.2">
      <c r="X839" s="208"/>
      <c r="Z839" s="208"/>
      <c r="AA839" s="208"/>
    </row>
    <row r="840" spans="24:27" x14ac:dyDescent="0.2">
      <c r="X840" s="208"/>
      <c r="Z840" s="208"/>
      <c r="AA840" s="208"/>
    </row>
    <row r="841" spans="24:27" x14ac:dyDescent="0.2">
      <c r="X841" s="208"/>
      <c r="Z841" s="208"/>
      <c r="AA841" s="208"/>
    </row>
    <row r="842" spans="24:27" x14ac:dyDescent="0.2">
      <c r="X842" s="208"/>
      <c r="Z842" s="208"/>
      <c r="AA842" s="208"/>
    </row>
    <row r="843" spans="24:27" x14ac:dyDescent="0.2">
      <c r="X843" s="208"/>
      <c r="Z843" s="208"/>
      <c r="AA843" s="208"/>
    </row>
    <row r="844" spans="24:27" x14ac:dyDescent="0.2">
      <c r="X844" s="208"/>
      <c r="Z844" s="208"/>
      <c r="AA844" s="208"/>
    </row>
    <row r="845" spans="24:27" x14ac:dyDescent="0.2">
      <c r="X845" s="208"/>
      <c r="Z845" s="208"/>
      <c r="AA845" s="208"/>
    </row>
    <row r="846" spans="24:27" x14ac:dyDescent="0.2">
      <c r="X846" s="208"/>
      <c r="Z846" s="208"/>
      <c r="AA846" s="208"/>
    </row>
    <row r="847" spans="24:27" x14ac:dyDescent="0.2">
      <c r="X847" s="208"/>
      <c r="Z847" s="208"/>
      <c r="AA847" s="208"/>
    </row>
    <row r="848" spans="24:27" x14ac:dyDescent="0.2">
      <c r="X848" s="208"/>
      <c r="Z848" s="208"/>
      <c r="AA848" s="208"/>
    </row>
    <row r="849" spans="24:27" x14ac:dyDescent="0.2">
      <c r="X849" s="208"/>
      <c r="Z849" s="208"/>
      <c r="AA849" s="208"/>
    </row>
    <row r="850" spans="24:27" x14ac:dyDescent="0.2">
      <c r="X850" s="208"/>
      <c r="Z850" s="208"/>
      <c r="AA850" s="208"/>
    </row>
    <row r="851" spans="24:27" x14ac:dyDescent="0.2">
      <c r="X851" s="208"/>
      <c r="Z851" s="208"/>
      <c r="AA851" s="208"/>
    </row>
    <row r="852" spans="24:27" x14ac:dyDescent="0.2">
      <c r="X852" s="208"/>
      <c r="Z852" s="208"/>
      <c r="AA852" s="208"/>
    </row>
    <row r="853" spans="24:27" x14ac:dyDescent="0.2">
      <c r="X853" s="208"/>
      <c r="Z853" s="208"/>
      <c r="AA853" s="208"/>
    </row>
    <row r="854" spans="24:27" x14ac:dyDescent="0.2">
      <c r="X854" s="208"/>
      <c r="Z854" s="208"/>
      <c r="AA854" s="208"/>
    </row>
    <row r="855" spans="24:27" x14ac:dyDescent="0.2">
      <c r="X855" s="208"/>
      <c r="Z855" s="208"/>
      <c r="AA855" s="208"/>
    </row>
    <row r="856" spans="24:27" x14ac:dyDescent="0.2">
      <c r="X856" s="208"/>
      <c r="Z856" s="208"/>
      <c r="AA856" s="208"/>
    </row>
    <row r="857" spans="24:27" x14ac:dyDescent="0.2">
      <c r="X857" s="208"/>
      <c r="Z857" s="208"/>
      <c r="AA857" s="208"/>
    </row>
    <row r="858" spans="24:27" x14ac:dyDescent="0.2">
      <c r="X858" s="208"/>
      <c r="Z858" s="208"/>
      <c r="AA858" s="208"/>
    </row>
    <row r="859" spans="24:27" x14ac:dyDescent="0.2">
      <c r="X859" s="208"/>
      <c r="Z859" s="208"/>
      <c r="AA859" s="208"/>
    </row>
    <row r="860" spans="24:27" x14ac:dyDescent="0.2">
      <c r="X860" s="208"/>
      <c r="Z860" s="208"/>
      <c r="AA860" s="208"/>
    </row>
    <row r="861" spans="24:27" x14ac:dyDescent="0.2">
      <c r="X861" s="208"/>
      <c r="Z861" s="208"/>
      <c r="AA861" s="208"/>
    </row>
    <row r="862" spans="24:27" x14ac:dyDescent="0.2">
      <c r="X862" s="208"/>
      <c r="Z862" s="208"/>
      <c r="AA862" s="208"/>
    </row>
    <row r="863" spans="24:27" x14ac:dyDescent="0.2">
      <c r="X863" s="208"/>
      <c r="Z863" s="208"/>
      <c r="AA863" s="208"/>
    </row>
    <row r="864" spans="24:27" x14ac:dyDescent="0.2">
      <c r="X864" s="208"/>
      <c r="Z864" s="208"/>
      <c r="AA864" s="208"/>
    </row>
    <row r="865" spans="24:27" x14ac:dyDescent="0.2">
      <c r="X865" s="208"/>
      <c r="Z865" s="208"/>
      <c r="AA865" s="208"/>
    </row>
    <row r="866" spans="24:27" x14ac:dyDescent="0.2">
      <c r="X866" s="208"/>
      <c r="Z866" s="208"/>
      <c r="AA866" s="208"/>
    </row>
    <row r="867" spans="24:27" x14ac:dyDescent="0.2">
      <c r="X867" s="208"/>
      <c r="Z867" s="208"/>
      <c r="AA867" s="208"/>
    </row>
    <row r="868" spans="24:27" x14ac:dyDescent="0.2">
      <c r="X868" s="208"/>
      <c r="Z868" s="208"/>
      <c r="AA868" s="208"/>
    </row>
    <row r="869" spans="24:27" x14ac:dyDescent="0.2">
      <c r="X869" s="208"/>
      <c r="Z869" s="208"/>
      <c r="AA869" s="208"/>
    </row>
    <row r="870" spans="24:27" x14ac:dyDescent="0.2">
      <c r="X870" s="208"/>
      <c r="Z870" s="208"/>
      <c r="AA870" s="208"/>
    </row>
    <row r="871" spans="24:27" x14ac:dyDescent="0.2">
      <c r="X871" s="208"/>
      <c r="Z871" s="208"/>
      <c r="AA871" s="208"/>
    </row>
    <row r="872" spans="24:27" x14ac:dyDescent="0.2">
      <c r="X872" s="208"/>
      <c r="Z872" s="208"/>
      <c r="AA872" s="208"/>
    </row>
    <row r="873" spans="24:27" x14ac:dyDescent="0.2">
      <c r="X873" s="208"/>
      <c r="Z873" s="208"/>
      <c r="AA873" s="208"/>
    </row>
    <row r="874" spans="24:27" x14ac:dyDescent="0.2">
      <c r="X874" s="208"/>
      <c r="Z874" s="208"/>
      <c r="AA874" s="208"/>
    </row>
    <row r="875" spans="24:27" x14ac:dyDescent="0.2">
      <c r="X875" s="208"/>
      <c r="Z875" s="208"/>
      <c r="AA875" s="208"/>
    </row>
    <row r="876" spans="24:27" x14ac:dyDescent="0.2">
      <c r="X876" s="208"/>
      <c r="Z876" s="208"/>
      <c r="AA876" s="208"/>
    </row>
    <row r="877" spans="24:27" x14ac:dyDescent="0.2">
      <c r="X877" s="208"/>
      <c r="Z877" s="208"/>
      <c r="AA877" s="208"/>
    </row>
    <row r="878" spans="24:27" x14ac:dyDescent="0.2">
      <c r="X878" s="208"/>
      <c r="Z878" s="208"/>
      <c r="AA878" s="208"/>
    </row>
    <row r="879" spans="24:27" x14ac:dyDescent="0.2">
      <c r="X879" s="208"/>
      <c r="Z879" s="208"/>
      <c r="AA879" s="208"/>
    </row>
    <row r="880" spans="24:27" x14ac:dyDescent="0.2">
      <c r="X880" s="208"/>
      <c r="Z880" s="208"/>
      <c r="AA880" s="208"/>
    </row>
    <row r="881" spans="24:27" x14ac:dyDescent="0.2">
      <c r="X881" s="208"/>
      <c r="Z881" s="208"/>
      <c r="AA881" s="208"/>
    </row>
    <row r="882" spans="24:27" x14ac:dyDescent="0.2">
      <c r="X882" s="208"/>
      <c r="Z882" s="208"/>
      <c r="AA882" s="208"/>
    </row>
    <row r="883" spans="24:27" x14ac:dyDescent="0.2">
      <c r="X883" s="208"/>
      <c r="Z883" s="208"/>
      <c r="AA883" s="208"/>
    </row>
    <row r="884" spans="24:27" x14ac:dyDescent="0.2">
      <c r="X884" s="208"/>
      <c r="Z884" s="208"/>
      <c r="AA884" s="208"/>
    </row>
    <row r="885" spans="24:27" x14ac:dyDescent="0.2">
      <c r="X885" s="208"/>
      <c r="Z885" s="208"/>
      <c r="AA885" s="208"/>
    </row>
    <row r="886" spans="24:27" x14ac:dyDescent="0.2">
      <c r="X886" s="208"/>
      <c r="Z886" s="208"/>
      <c r="AA886" s="208"/>
    </row>
    <row r="887" spans="24:27" x14ac:dyDescent="0.2">
      <c r="X887" s="208"/>
      <c r="Z887" s="208"/>
      <c r="AA887" s="208"/>
    </row>
    <row r="888" spans="24:27" x14ac:dyDescent="0.2">
      <c r="X888" s="208"/>
      <c r="Z888" s="208"/>
      <c r="AA888" s="208"/>
    </row>
    <row r="889" spans="24:27" x14ac:dyDescent="0.2">
      <c r="X889" s="208"/>
      <c r="Z889" s="208"/>
      <c r="AA889" s="208"/>
    </row>
    <row r="890" spans="24:27" x14ac:dyDescent="0.2">
      <c r="X890" s="208"/>
      <c r="Z890" s="208"/>
      <c r="AA890" s="208"/>
    </row>
    <row r="891" spans="24:27" x14ac:dyDescent="0.2">
      <c r="X891" s="208"/>
      <c r="Z891" s="208"/>
      <c r="AA891" s="208"/>
    </row>
    <row r="892" spans="24:27" x14ac:dyDescent="0.2">
      <c r="X892" s="208"/>
      <c r="Z892" s="208"/>
      <c r="AA892" s="208"/>
    </row>
    <row r="893" spans="24:27" x14ac:dyDescent="0.2">
      <c r="X893" s="208"/>
      <c r="Z893" s="208"/>
      <c r="AA893" s="208"/>
    </row>
    <row r="894" spans="24:27" x14ac:dyDescent="0.2">
      <c r="X894" s="208"/>
      <c r="Z894" s="208"/>
      <c r="AA894" s="208"/>
    </row>
    <row r="895" spans="24:27" x14ac:dyDescent="0.2">
      <c r="X895" s="208"/>
      <c r="Z895" s="208"/>
      <c r="AA895" s="208"/>
    </row>
    <row r="896" spans="24:27" x14ac:dyDescent="0.2">
      <c r="X896" s="208"/>
      <c r="Z896" s="208"/>
      <c r="AA896" s="208"/>
    </row>
    <row r="897" spans="24:27" x14ac:dyDescent="0.2">
      <c r="X897" s="208"/>
      <c r="Z897" s="208"/>
      <c r="AA897" s="208"/>
    </row>
    <row r="898" spans="24:27" x14ac:dyDescent="0.2">
      <c r="X898" s="208"/>
      <c r="Z898" s="208"/>
      <c r="AA898" s="208"/>
    </row>
    <row r="899" spans="24:27" x14ac:dyDescent="0.2">
      <c r="X899" s="208"/>
      <c r="Z899" s="208"/>
      <c r="AA899" s="208"/>
    </row>
    <row r="900" spans="24:27" x14ac:dyDescent="0.2">
      <c r="X900" s="208"/>
      <c r="Z900" s="208"/>
      <c r="AA900" s="208"/>
    </row>
    <row r="901" spans="24:27" x14ac:dyDescent="0.2">
      <c r="X901" s="208"/>
      <c r="Z901" s="208"/>
      <c r="AA901" s="208"/>
    </row>
    <row r="902" spans="24:27" x14ac:dyDescent="0.2">
      <c r="X902" s="208"/>
      <c r="Z902" s="208"/>
      <c r="AA902" s="208"/>
    </row>
    <row r="903" spans="24:27" x14ac:dyDescent="0.2">
      <c r="X903" s="208"/>
      <c r="Z903" s="208"/>
      <c r="AA903" s="208"/>
    </row>
    <row r="904" spans="24:27" x14ac:dyDescent="0.2">
      <c r="X904" s="208"/>
      <c r="Z904" s="208"/>
      <c r="AA904" s="208"/>
    </row>
    <row r="905" spans="24:27" x14ac:dyDescent="0.2">
      <c r="X905" s="208"/>
      <c r="Z905" s="208"/>
      <c r="AA905" s="208"/>
    </row>
    <row r="906" spans="24:27" x14ac:dyDescent="0.2">
      <c r="X906" s="208"/>
      <c r="Z906" s="208"/>
      <c r="AA906" s="208"/>
    </row>
    <row r="907" spans="24:27" x14ac:dyDescent="0.2">
      <c r="X907" s="208"/>
      <c r="Z907" s="208"/>
      <c r="AA907" s="208"/>
    </row>
    <row r="908" spans="24:27" x14ac:dyDescent="0.2">
      <c r="X908" s="208"/>
      <c r="Z908" s="208"/>
      <c r="AA908" s="208"/>
    </row>
    <row r="909" spans="24:27" x14ac:dyDescent="0.2">
      <c r="X909" s="208"/>
      <c r="Z909" s="208"/>
      <c r="AA909" s="208"/>
    </row>
    <row r="910" spans="24:27" x14ac:dyDescent="0.2">
      <c r="X910" s="208"/>
      <c r="Z910" s="208"/>
      <c r="AA910" s="208"/>
    </row>
    <row r="911" spans="24:27" x14ac:dyDescent="0.2">
      <c r="X911" s="208"/>
      <c r="Z911" s="208"/>
      <c r="AA911" s="208"/>
    </row>
    <row r="912" spans="24:27" x14ac:dyDescent="0.2">
      <c r="X912" s="208"/>
      <c r="Z912" s="208"/>
      <c r="AA912" s="208"/>
    </row>
    <row r="913" spans="24:27" x14ac:dyDescent="0.2">
      <c r="X913" s="208"/>
      <c r="Z913" s="208"/>
      <c r="AA913" s="208"/>
    </row>
    <row r="914" spans="24:27" x14ac:dyDescent="0.2">
      <c r="X914" s="208"/>
      <c r="Z914" s="208"/>
      <c r="AA914" s="208"/>
    </row>
    <row r="915" spans="24:27" x14ac:dyDescent="0.2">
      <c r="X915" s="208"/>
      <c r="Z915" s="208"/>
      <c r="AA915" s="208"/>
    </row>
    <row r="916" spans="24:27" x14ac:dyDescent="0.2">
      <c r="X916" s="208"/>
      <c r="Z916" s="208"/>
      <c r="AA916" s="208"/>
    </row>
    <row r="917" spans="24:27" x14ac:dyDescent="0.2">
      <c r="X917" s="208"/>
      <c r="Z917" s="208"/>
      <c r="AA917" s="208"/>
    </row>
    <row r="918" spans="24:27" x14ac:dyDescent="0.2">
      <c r="X918" s="208"/>
      <c r="Z918" s="208"/>
      <c r="AA918" s="208"/>
    </row>
    <row r="919" spans="24:27" x14ac:dyDescent="0.2">
      <c r="X919" s="208"/>
      <c r="Z919" s="208"/>
      <c r="AA919" s="208"/>
    </row>
    <row r="920" spans="24:27" x14ac:dyDescent="0.2">
      <c r="X920" s="208"/>
      <c r="Z920" s="208"/>
      <c r="AA920" s="208"/>
    </row>
    <row r="921" spans="24:27" x14ac:dyDescent="0.2">
      <c r="X921" s="208"/>
      <c r="Z921" s="208"/>
      <c r="AA921" s="208"/>
    </row>
    <row r="922" spans="24:27" x14ac:dyDescent="0.2">
      <c r="X922" s="208"/>
      <c r="Z922" s="208"/>
      <c r="AA922" s="208"/>
    </row>
    <row r="923" spans="24:27" x14ac:dyDescent="0.2">
      <c r="X923" s="208"/>
      <c r="Z923" s="208"/>
      <c r="AA923" s="208"/>
    </row>
    <row r="924" spans="24:27" x14ac:dyDescent="0.2">
      <c r="X924" s="208"/>
      <c r="Z924" s="208"/>
      <c r="AA924" s="208"/>
    </row>
    <row r="925" spans="24:27" x14ac:dyDescent="0.2">
      <c r="X925" s="208"/>
      <c r="Z925" s="208"/>
      <c r="AA925" s="208"/>
    </row>
    <row r="926" spans="24:27" x14ac:dyDescent="0.2">
      <c r="X926" s="208"/>
      <c r="Z926" s="208"/>
      <c r="AA926" s="208"/>
    </row>
    <row r="927" spans="24:27" x14ac:dyDescent="0.2">
      <c r="X927" s="208"/>
      <c r="Z927" s="208"/>
      <c r="AA927" s="208"/>
    </row>
    <row r="928" spans="24:27" x14ac:dyDescent="0.2">
      <c r="X928" s="208"/>
      <c r="Z928" s="208"/>
      <c r="AA928" s="208"/>
    </row>
    <row r="929" spans="24:27" x14ac:dyDescent="0.2">
      <c r="X929" s="208"/>
      <c r="Z929" s="208"/>
      <c r="AA929" s="208"/>
    </row>
    <row r="930" spans="24:27" x14ac:dyDescent="0.2">
      <c r="X930" s="208"/>
      <c r="Z930" s="208"/>
      <c r="AA930" s="208"/>
    </row>
    <row r="931" spans="24:27" x14ac:dyDescent="0.2">
      <c r="X931" s="208"/>
      <c r="Z931" s="208"/>
      <c r="AA931" s="208"/>
    </row>
    <row r="932" spans="24:27" x14ac:dyDescent="0.2">
      <c r="X932" s="208"/>
      <c r="Z932" s="208"/>
      <c r="AA932" s="208"/>
    </row>
    <row r="933" spans="24:27" x14ac:dyDescent="0.2">
      <c r="X933" s="208"/>
      <c r="Z933" s="208"/>
      <c r="AA933" s="208"/>
    </row>
    <row r="934" spans="24:27" x14ac:dyDescent="0.2">
      <c r="X934" s="208"/>
      <c r="Z934" s="208"/>
      <c r="AA934" s="208"/>
    </row>
    <row r="935" spans="24:27" x14ac:dyDescent="0.2">
      <c r="X935" s="208"/>
      <c r="Z935" s="208"/>
      <c r="AA935" s="208"/>
    </row>
    <row r="936" spans="24:27" x14ac:dyDescent="0.2">
      <c r="X936" s="208"/>
      <c r="Z936" s="208"/>
      <c r="AA936" s="208"/>
    </row>
    <row r="937" spans="24:27" x14ac:dyDescent="0.2">
      <c r="X937" s="208"/>
      <c r="Z937" s="208"/>
      <c r="AA937" s="208"/>
    </row>
    <row r="938" spans="24:27" x14ac:dyDescent="0.2">
      <c r="X938" s="208"/>
      <c r="Z938" s="208"/>
      <c r="AA938" s="208"/>
    </row>
    <row r="939" spans="24:27" x14ac:dyDescent="0.2">
      <c r="X939" s="208"/>
      <c r="Z939" s="208"/>
      <c r="AA939" s="208"/>
    </row>
    <row r="940" spans="24:27" x14ac:dyDescent="0.2">
      <c r="X940" s="208"/>
      <c r="Z940" s="208"/>
      <c r="AA940" s="208"/>
    </row>
    <row r="941" spans="24:27" x14ac:dyDescent="0.2">
      <c r="X941" s="208"/>
      <c r="Z941" s="208"/>
      <c r="AA941" s="208"/>
    </row>
    <row r="942" spans="24:27" x14ac:dyDescent="0.2">
      <c r="X942" s="208"/>
      <c r="Z942" s="208"/>
      <c r="AA942" s="208"/>
    </row>
    <row r="943" spans="24:27" x14ac:dyDescent="0.2">
      <c r="X943" s="208"/>
      <c r="Z943" s="208"/>
      <c r="AA943" s="208"/>
    </row>
    <row r="944" spans="24:27" x14ac:dyDescent="0.2">
      <c r="X944" s="208"/>
      <c r="Z944" s="208"/>
      <c r="AA944" s="208"/>
    </row>
    <row r="945" spans="24:27" x14ac:dyDescent="0.2">
      <c r="X945" s="208"/>
      <c r="Z945" s="208"/>
      <c r="AA945" s="208"/>
    </row>
    <row r="946" spans="24:27" x14ac:dyDescent="0.2">
      <c r="X946" s="208"/>
      <c r="Z946" s="208"/>
      <c r="AA946" s="208"/>
    </row>
    <row r="947" spans="24:27" x14ac:dyDescent="0.2">
      <c r="X947" s="208"/>
      <c r="Z947" s="208"/>
      <c r="AA947" s="208"/>
    </row>
    <row r="948" spans="24:27" x14ac:dyDescent="0.2">
      <c r="X948" s="208"/>
      <c r="Z948" s="208"/>
      <c r="AA948" s="208"/>
    </row>
    <row r="949" spans="24:27" x14ac:dyDescent="0.2">
      <c r="X949" s="208"/>
      <c r="Z949" s="208"/>
      <c r="AA949" s="208"/>
    </row>
    <row r="950" spans="24:27" x14ac:dyDescent="0.2">
      <c r="X950" s="208"/>
      <c r="Z950" s="208"/>
      <c r="AA950" s="208"/>
    </row>
    <row r="951" spans="24:27" x14ac:dyDescent="0.2">
      <c r="X951" s="208"/>
      <c r="Z951" s="208"/>
      <c r="AA951" s="208"/>
    </row>
    <row r="952" spans="24:27" x14ac:dyDescent="0.2">
      <c r="X952" s="208"/>
      <c r="Z952" s="208"/>
      <c r="AA952" s="208"/>
    </row>
    <row r="953" spans="24:27" x14ac:dyDescent="0.2">
      <c r="X953" s="208"/>
      <c r="Z953" s="208"/>
      <c r="AA953" s="208"/>
    </row>
    <row r="954" spans="24:27" x14ac:dyDescent="0.2">
      <c r="X954" s="208"/>
      <c r="Z954" s="208"/>
      <c r="AA954" s="208"/>
    </row>
    <row r="955" spans="24:27" x14ac:dyDescent="0.2">
      <c r="X955" s="208"/>
      <c r="Z955" s="208"/>
      <c r="AA955" s="208"/>
    </row>
    <row r="956" spans="24:27" x14ac:dyDescent="0.2">
      <c r="X956" s="208"/>
      <c r="Z956" s="208"/>
      <c r="AA956" s="208"/>
    </row>
    <row r="957" spans="24:27" x14ac:dyDescent="0.2">
      <c r="X957" s="208"/>
      <c r="Z957" s="208"/>
      <c r="AA957" s="208"/>
    </row>
    <row r="958" spans="24:27" x14ac:dyDescent="0.2">
      <c r="X958" s="208"/>
      <c r="Z958" s="208"/>
      <c r="AA958" s="208"/>
    </row>
    <row r="959" spans="24:27" x14ac:dyDescent="0.2">
      <c r="X959" s="208"/>
      <c r="Z959" s="208"/>
      <c r="AA959" s="208"/>
    </row>
    <row r="960" spans="24:27" x14ac:dyDescent="0.2">
      <c r="X960" s="208"/>
      <c r="Z960" s="208"/>
      <c r="AA960" s="208"/>
    </row>
    <row r="961" spans="24:27" x14ac:dyDescent="0.2">
      <c r="X961" s="208"/>
      <c r="Z961" s="208"/>
      <c r="AA961" s="208"/>
    </row>
    <row r="962" spans="24:27" x14ac:dyDescent="0.2">
      <c r="X962" s="208"/>
      <c r="Z962" s="208"/>
      <c r="AA962" s="208"/>
    </row>
    <row r="963" spans="24:27" x14ac:dyDescent="0.2">
      <c r="X963" s="208"/>
      <c r="Z963" s="208"/>
      <c r="AA963" s="208"/>
    </row>
    <row r="964" spans="24:27" x14ac:dyDescent="0.2">
      <c r="X964" s="208"/>
      <c r="Z964" s="208"/>
      <c r="AA964" s="208"/>
    </row>
    <row r="965" spans="24:27" x14ac:dyDescent="0.2">
      <c r="X965" s="208"/>
      <c r="Z965" s="208"/>
      <c r="AA965" s="208"/>
    </row>
    <row r="966" spans="24:27" x14ac:dyDescent="0.2">
      <c r="X966" s="208"/>
      <c r="Z966" s="208"/>
      <c r="AA966" s="208"/>
    </row>
    <row r="967" spans="24:27" x14ac:dyDescent="0.2">
      <c r="X967" s="208"/>
      <c r="Z967" s="208"/>
      <c r="AA967" s="208"/>
    </row>
    <row r="968" spans="24:27" x14ac:dyDescent="0.2">
      <c r="X968" s="208"/>
      <c r="Z968" s="208"/>
      <c r="AA968" s="208"/>
    </row>
    <row r="969" spans="24:27" x14ac:dyDescent="0.2">
      <c r="X969" s="208"/>
      <c r="Z969" s="208"/>
      <c r="AA969" s="208"/>
    </row>
    <row r="970" spans="24:27" x14ac:dyDescent="0.2">
      <c r="X970" s="208"/>
      <c r="Z970" s="208"/>
      <c r="AA970" s="208"/>
    </row>
    <row r="971" spans="24:27" x14ac:dyDescent="0.2">
      <c r="X971" s="208"/>
      <c r="Z971" s="208"/>
      <c r="AA971" s="208"/>
    </row>
    <row r="972" spans="24:27" x14ac:dyDescent="0.2">
      <c r="X972" s="208"/>
      <c r="Z972" s="208"/>
      <c r="AA972" s="208"/>
    </row>
    <row r="973" spans="24:27" x14ac:dyDescent="0.2">
      <c r="X973" s="208"/>
      <c r="Z973" s="208"/>
      <c r="AA973" s="208"/>
    </row>
    <row r="974" spans="24:27" x14ac:dyDescent="0.2">
      <c r="X974" s="208"/>
      <c r="Z974" s="208"/>
      <c r="AA974" s="208"/>
    </row>
    <row r="975" spans="24:27" x14ac:dyDescent="0.2">
      <c r="X975" s="208"/>
      <c r="Z975" s="208"/>
      <c r="AA975" s="208"/>
    </row>
    <row r="976" spans="24:27" x14ac:dyDescent="0.2">
      <c r="X976" s="208"/>
      <c r="Z976" s="208"/>
      <c r="AA976" s="208"/>
    </row>
    <row r="977" spans="24:27" x14ac:dyDescent="0.2">
      <c r="X977" s="208"/>
      <c r="Z977" s="208"/>
      <c r="AA977" s="208"/>
    </row>
    <row r="978" spans="24:27" x14ac:dyDescent="0.2">
      <c r="X978" s="208"/>
      <c r="Z978" s="208"/>
      <c r="AA978" s="208"/>
    </row>
    <row r="979" spans="24:27" x14ac:dyDescent="0.2">
      <c r="X979" s="208"/>
      <c r="Z979" s="208"/>
      <c r="AA979" s="208"/>
    </row>
    <row r="980" spans="24:27" x14ac:dyDescent="0.2">
      <c r="X980" s="208"/>
      <c r="Z980" s="208"/>
      <c r="AA980" s="208"/>
    </row>
    <row r="981" spans="24:27" x14ac:dyDescent="0.2">
      <c r="X981" s="208"/>
      <c r="Z981" s="208"/>
      <c r="AA981" s="208"/>
    </row>
    <row r="982" spans="24:27" x14ac:dyDescent="0.2">
      <c r="X982" s="208"/>
      <c r="Z982" s="208"/>
      <c r="AA982" s="208"/>
    </row>
    <row r="983" spans="24:27" x14ac:dyDescent="0.2">
      <c r="X983" s="208"/>
      <c r="Z983" s="208"/>
      <c r="AA983" s="208"/>
    </row>
    <row r="984" spans="24:27" x14ac:dyDescent="0.2">
      <c r="X984" s="208"/>
      <c r="Z984" s="208"/>
      <c r="AA984" s="208"/>
    </row>
    <row r="985" spans="24:27" x14ac:dyDescent="0.2">
      <c r="X985" s="208"/>
      <c r="Z985" s="208"/>
      <c r="AA985" s="208"/>
    </row>
    <row r="986" spans="24:27" x14ac:dyDescent="0.2">
      <c r="X986" s="208"/>
      <c r="Z986" s="208"/>
      <c r="AA986" s="208"/>
    </row>
    <row r="987" spans="24:27" x14ac:dyDescent="0.2">
      <c r="X987" s="208"/>
      <c r="Z987" s="208"/>
      <c r="AA987" s="208"/>
    </row>
    <row r="988" spans="24:27" x14ac:dyDescent="0.2">
      <c r="X988" s="208"/>
      <c r="Z988" s="208"/>
      <c r="AA988" s="208"/>
    </row>
    <row r="989" spans="24:27" x14ac:dyDescent="0.2">
      <c r="X989" s="208"/>
      <c r="Z989" s="208"/>
      <c r="AA989" s="208"/>
    </row>
    <row r="990" spans="24:27" x14ac:dyDescent="0.2">
      <c r="X990" s="208"/>
      <c r="Z990" s="208"/>
      <c r="AA990" s="208"/>
    </row>
    <row r="991" spans="24:27" x14ac:dyDescent="0.2">
      <c r="X991" s="208"/>
      <c r="Z991" s="208"/>
      <c r="AA991" s="208"/>
    </row>
    <row r="992" spans="24:27" x14ac:dyDescent="0.2">
      <c r="X992" s="208"/>
      <c r="Z992" s="208"/>
      <c r="AA992" s="208"/>
    </row>
    <row r="993" spans="24:27" x14ac:dyDescent="0.2">
      <c r="X993" s="208"/>
      <c r="Z993" s="208"/>
      <c r="AA993" s="208"/>
    </row>
    <row r="994" spans="24:27" x14ac:dyDescent="0.2">
      <c r="X994" s="208"/>
      <c r="Z994" s="208"/>
      <c r="AA994" s="208"/>
    </row>
    <row r="995" spans="24:27" x14ac:dyDescent="0.2">
      <c r="X995" s="208"/>
      <c r="Z995" s="208"/>
      <c r="AA995" s="208"/>
    </row>
    <row r="996" spans="24:27" x14ac:dyDescent="0.2">
      <c r="X996" s="208"/>
      <c r="Z996" s="208"/>
      <c r="AA996" s="208"/>
    </row>
    <row r="997" spans="24:27" x14ac:dyDescent="0.2">
      <c r="X997" s="208"/>
      <c r="Z997" s="208"/>
      <c r="AA997" s="208"/>
    </row>
    <row r="998" spans="24:27" x14ac:dyDescent="0.2">
      <c r="X998" s="208"/>
      <c r="Z998" s="208"/>
      <c r="AA998" s="208"/>
    </row>
    <row r="999" spans="24:27" x14ac:dyDescent="0.2">
      <c r="X999" s="208"/>
      <c r="Z999" s="208"/>
      <c r="AA999" s="208"/>
    </row>
    <row r="1000" spans="24:27" x14ac:dyDescent="0.2">
      <c r="X1000" s="208"/>
      <c r="Z1000" s="208"/>
      <c r="AA1000" s="208"/>
    </row>
    <row r="1001" spans="24:27" x14ac:dyDescent="0.2">
      <c r="X1001" s="208"/>
      <c r="Z1001" s="208"/>
      <c r="AA1001" s="208"/>
    </row>
    <row r="1002" spans="24:27" x14ac:dyDescent="0.2">
      <c r="X1002" s="208"/>
      <c r="Z1002" s="208"/>
      <c r="AA1002" s="208"/>
    </row>
    <row r="1003" spans="24:27" x14ac:dyDescent="0.2">
      <c r="X1003" s="208"/>
      <c r="Z1003" s="208"/>
      <c r="AA1003" s="208"/>
    </row>
    <row r="1004" spans="24:27" x14ac:dyDescent="0.2">
      <c r="X1004" s="208"/>
      <c r="Z1004" s="208"/>
      <c r="AA1004" s="208"/>
    </row>
    <row r="1005" spans="24:27" x14ac:dyDescent="0.2">
      <c r="X1005" s="208"/>
      <c r="Z1005" s="208"/>
      <c r="AA1005" s="208"/>
    </row>
    <row r="1006" spans="24:27" x14ac:dyDescent="0.2">
      <c r="X1006" s="208"/>
      <c r="Z1006" s="208"/>
      <c r="AA1006" s="208"/>
    </row>
    <row r="1007" spans="24:27" x14ac:dyDescent="0.2">
      <c r="X1007" s="208"/>
      <c r="Z1007" s="208"/>
      <c r="AA1007" s="208"/>
    </row>
    <row r="1008" spans="24:27" x14ac:dyDescent="0.2">
      <c r="X1008" s="208"/>
      <c r="Z1008" s="208"/>
      <c r="AA1008" s="208"/>
    </row>
    <row r="1009" spans="24:27" x14ac:dyDescent="0.2">
      <c r="X1009" s="208"/>
      <c r="Z1009" s="208"/>
      <c r="AA1009" s="208"/>
    </row>
    <row r="1010" spans="24:27" x14ac:dyDescent="0.2">
      <c r="X1010" s="208"/>
      <c r="Z1010" s="208"/>
      <c r="AA1010" s="208"/>
    </row>
    <row r="1011" spans="24:27" x14ac:dyDescent="0.2">
      <c r="X1011" s="208"/>
      <c r="Z1011" s="208"/>
      <c r="AA1011" s="208"/>
    </row>
    <row r="1012" spans="24:27" x14ac:dyDescent="0.2">
      <c r="X1012" s="208"/>
      <c r="Z1012" s="208"/>
      <c r="AA1012" s="208"/>
    </row>
    <row r="1013" spans="24:27" x14ac:dyDescent="0.2">
      <c r="X1013" s="208"/>
      <c r="Z1013" s="208"/>
      <c r="AA1013" s="208"/>
    </row>
    <row r="1014" spans="24:27" x14ac:dyDescent="0.2">
      <c r="X1014" s="208"/>
      <c r="Z1014" s="208"/>
      <c r="AA1014" s="208"/>
    </row>
    <row r="1015" spans="24:27" x14ac:dyDescent="0.2">
      <c r="X1015" s="208"/>
      <c r="Z1015" s="208"/>
      <c r="AA1015" s="208"/>
    </row>
    <row r="1016" spans="24:27" x14ac:dyDescent="0.2">
      <c r="X1016" s="208"/>
      <c r="Z1016" s="208"/>
      <c r="AA1016" s="208"/>
    </row>
    <row r="1017" spans="24:27" x14ac:dyDescent="0.2">
      <c r="X1017" s="208"/>
      <c r="Z1017" s="208"/>
      <c r="AA1017" s="208"/>
    </row>
    <row r="1018" spans="24:27" x14ac:dyDescent="0.2">
      <c r="X1018" s="208"/>
      <c r="Z1018" s="208"/>
      <c r="AA1018" s="208"/>
    </row>
    <row r="1019" spans="24:27" x14ac:dyDescent="0.2">
      <c r="X1019" s="208"/>
      <c r="Z1019" s="208"/>
      <c r="AA1019" s="208"/>
    </row>
    <row r="1020" spans="24:27" x14ac:dyDescent="0.2">
      <c r="X1020" s="208"/>
      <c r="Z1020" s="208"/>
      <c r="AA1020" s="208"/>
    </row>
    <row r="1021" spans="24:27" x14ac:dyDescent="0.2">
      <c r="X1021" s="208"/>
      <c r="Z1021" s="208"/>
      <c r="AA1021" s="208"/>
    </row>
    <row r="1022" spans="24:27" x14ac:dyDescent="0.2">
      <c r="X1022" s="208"/>
      <c r="Z1022" s="208"/>
      <c r="AA1022" s="208"/>
    </row>
    <row r="1023" spans="24:27" x14ac:dyDescent="0.2">
      <c r="X1023" s="208"/>
      <c r="Z1023" s="208"/>
      <c r="AA1023" s="208"/>
    </row>
    <row r="1024" spans="24:27" x14ac:dyDescent="0.2">
      <c r="X1024" s="208"/>
      <c r="Z1024" s="208"/>
      <c r="AA1024" s="208"/>
    </row>
    <row r="1025" spans="24:27" x14ac:dyDescent="0.2">
      <c r="X1025" s="208"/>
      <c r="Z1025" s="208"/>
      <c r="AA1025" s="208"/>
    </row>
    <row r="1026" spans="24:27" x14ac:dyDescent="0.2">
      <c r="X1026" s="208"/>
      <c r="Z1026" s="208"/>
      <c r="AA1026" s="208"/>
    </row>
    <row r="1027" spans="24:27" x14ac:dyDescent="0.2">
      <c r="X1027" s="208"/>
      <c r="Z1027" s="208"/>
      <c r="AA1027" s="208"/>
    </row>
    <row r="1028" spans="24:27" x14ac:dyDescent="0.2">
      <c r="X1028" s="208"/>
      <c r="Z1028" s="208"/>
      <c r="AA1028" s="208"/>
    </row>
    <row r="1029" spans="24:27" x14ac:dyDescent="0.2">
      <c r="X1029" s="208"/>
      <c r="Z1029" s="208"/>
      <c r="AA1029" s="208"/>
    </row>
    <row r="1030" spans="24:27" x14ac:dyDescent="0.2">
      <c r="X1030" s="208"/>
      <c r="Z1030" s="208"/>
      <c r="AA1030" s="208"/>
    </row>
    <row r="1031" spans="24:27" x14ac:dyDescent="0.2">
      <c r="X1031" s="208"/>
      <c r="Z1031" s="208"/>
      <c r="AA1031" s="208"/>
    </row>
    <row r="1032" spans="24:27" x14ac:dyDescent="0.2">
      <c r="X1032" s="208"/>
      <c r="Z1032" s="208"/>
      <c r="AA1032" s="208"/>
    </row>
    <row r="1033" spans="24:27" x14ac:dyDescent="0.2">
      <c r="X1033" s="208"/>
      <c r="Z1033" s="208"/>
      <c r="AA1033" s="208"/>
    </row>
    <row r="1034" spans="24:27" x14ac:dyDescent="0.2">
      <c r="X1034" s="208"/>
      <c r="Z1034" s="208"/>
      <c r="AA1034" s="208"/>
    </row>
    <row r="1035" spans="24:27" x14ac:dyDescent="0.2">
      <c r="X1035" s="208"/>
      <c r="Z1035" s="208"/>
      <c r="AA1035" s="208"/>
    </row>
    <row r="1036" spans="24:27" x14ac:dyDescent="0.2">
      <c r="X1036" s="208"/>
      <c r="Z1036" s="208"/>
      <c r="AA1036" s="208"/>
    </row>
    <row r="1037" spans="24:27" x14ac:dyDescent="0.2">
      <c r="X1037" s="208"/>
      <c r="Z1037" s="208"/>
      <c r="AA1037" s="208"/>
    </row>
    <row r="1038" spans="24:27" x14ac:dyDescent="0.2">
      <c r="X1038" s="208"/>
      <c r="Z1038" s="208"/>
      <c r="AA1038" s="208"/>
    </row>
    <row r="1039" spans="24:27" x14ac:dyDescent="0.2">
      <c r="X1039" s="208"/>
      <c r="Z1039" s="208"/>
      <c r="AA1039" s="208"/>
    </row>
    <row r="1040" spans="24:27" x14ac:dyDescent="0.2">
      <c r="X1040" s="208"/>
      <c r="Z1040" s="208"/>
      <c r="AA1040" s="208"/>
    </row>
    <row r="1041" spans="24:27" x14ac:dyDescent="0.2">
      <c r="X1041" s="208"/>
      <c r="Z1041" s="208"/>
      <c r="AA1041" s="208"/>
    </row>
    <row r="1042" spans="24:27" x14ac:dyDescent="0.2">
      <c r="X1042" s="208"/>
      <c r="Z1042" s="208"/>
      <c r="AA1042" s="208"/>
    </row>
    <row r="1043" spans="24:27" x14ac:dyDescent="0.2">
      <c r="X1043" s="208"/>
      <c r="Z1043" s="208"/>
      <c r="AA1043" s="208"/>
    </row>
    <row r="1044" spans="24:27" x14ac:dyDescent="0.2">
      <c r="X1044" s="208"/>
      <c r="Z1044" s="208"/>
      <c r="AA1044" s="208"/>
    </row>
    <row r="1045" spans="24:27" x14ac:dyDescent="0.2">
      <c r="X1045" s="208"/>
      <c r="Z1045" s="208"/>
      <c r="AA1045" s="208"/>
    </row>
    <row r="1046" spans="24:27" x14ac:dyDescent="0.2">
      <c r="X1046" s="208"/>
      <c r="Z1046" s="208"/>
      <c r="AA1046" s="208"/>
    </row>
    <row r="1047" spans="24:27" x14ac:dyDescent="0.2">
      <c r="X1047" s="208"/>
      <c r="Z1047" s="208"/>
      <c r="AA1047" s="208"/>
    </row>
    <row r="1048" spans="24:27" x14ac:dyDescent="0.2">
      <c r="X1048" s="208"/>
      <c r="Z1048" s="208"/>
      <c r="AA1048" s="208"/>
    </row>
    <row r="1049" spans="24:27" x14ac:dyDescent="0.2">
      <c r="X1049" s="208"/>
      <c r="Z1049" s="208"/>
      <c r="AA1049" s="208"/>
    </row>
    <row r="1050" spans="24:27" x14ac:dyDescent="0.2">
      <c r="X1050" s="208"/>
      <c r="Z1050" s="208"/>
      <c r="AA1050" s="208"/>
    </row>
    <row r="1051" spans="24:27" x14ac:dyDescent="0.2">
      <c r="X1051" s="208"/>
      <c r="Z1051" s="208"/>
      <c r="AA1051" s="208"/>
    </row>
    <row r="1052" spans="24:27" x14ac:dyDescent="0.2">
      <c r="X1052" s="208"/>
      <c r="Z1052" s="208"/>
      <c r="AA1052" s="208"/>
    </row>
    <row r="1053" spans="24:27" x14ac:dyDescent="0.2">
      <c r="X1053" s="208"/>
      <c r="Z1053" s="208"/>
      <c r="AA1053" s="208"/>
    </row>
    <row r="1054" spans="24:27" x14ac:dyDescent="0.2">
      <c r="X1054" s="208"/>
      <c r="Z1054" s="208"/>
      <c r="AA1054" s="208"/>
    </row>
    <row r="1055" spans="24:27" x14ac:dyDescent="0.2">
      <c r="X1055" s="208"/>
      <c r="Z1055" s="208"/>
      <c r="AA1055" s="208"/>
    </row>
    <row r="1056" spans="24:27" x14ac:dyDescent="0.2">
      <c r="X1056" s="208"/>
      <c r="Z1056" s="208"/>
      <c r="AA1056" s="208"/>
    </row>
    <row r="1057" spans="24:27" x14ac:dyDescent="0.2">
      <c r="X1057" s="208"/>
      <c r="Z1057" s="208"/>
      <c r="AA1057" s="208"/>
    </row>
    <row r="1058" spans="24:27" x14ac:dyDescent="0.2">
      <c r="X1058" s="208"/>
      <c r="Z1058" s="208"/>
      <c r="AA1058" s="208"/>
    </row>
    <row r="1059" spans="24:27" x14ac:dyDescent="0.2">
      <c r="X1059" s="208"/>
      <c r="Z1059" s="208"/>
      <c r="AA1059" s="208"/>
    </row>
    <row r="1060" spans="24:27" x14ac:dyDescent="0.2">
      <c r="X1060" s="208"/>
      <c r="Z1060" s="208"/>
      <c r="AA1060" s="208"/>
    </row>
    <row r="1061" spans="24:27" x14ac:dyDescent="0.2">
      <c r="X1061" s="208"/>
      <c r="Z1061" s="208"/>
      <c r="AA1061" s="208"/>
    </row>
    <row r="1062" spans="24:27" x14ac:dyDescent="0.2">
      <c r="X1062" s="208"/>
      <c r="Z1062" s="208"/>
      <c r="AA1062" s="208"/>
    </row>
    <row r="1063" spans="24:27" x14ac:dyDescent="0.2">
      <c r="X1063" s="208"/>
      <c r="Z1063" s="208"/>
      <c r="AA1063" s="208"/>
    </row>
    <row r="1064" spans="24:27" x14ac:dyDescent="0.2">
      <c r="X1064" s="208"/>
      <c r="Z1064" s="208"/>
      <c r="AA1064" s="208"/>
    </row>
    <row r="1065" spans="24:27" x14ac:dyDescent="0.2">
      <c r="X1065" s="208"/>
      <c r="Z1065" s="208"/>
      <c r="AA1065" s="208"/>
    </row>
    <row r="1066" spans="24:27" x14ac:dyDescent="0.2">
      <c r="X1066" s="208"/>
      <c r="Z1066" s="208"/>
      <c r="AA1066" s="208"/>
    </row>
    <row r="1067" spans="24:27" x14ac:dyDescent="0.2">
      <c r="X1067" s="208"/>
      <c r="Z1067" s="208"/>
      <c r="AA1067" s="208"/>
    </row>
    <row r="1068" spans="24:27" x14ac:dyDescent="0.2">
      <c r="X1068" s="208"/>
      <c r="Z1068" s="208"/>
      <c r="AA1068" s="208"/>
    </row>
    <row r="1069" spans="24:27" x14ac:dyDescent="0.2">
      <c r="X1069" s="208"/>
      <c r="Z1069" s="208"/>
      <c r="AA1069" s="208"/>
    </row>
    <row r="1070" spans="24:27" x14ac:dyDescent="0.2">
      <c r="X1070" s="208"/>
      <c r="Z1070" s="208"/>
      <c r="AA1070" s="208"/>
    </row>
    <row r="1071" spans="24:27" x14ac:dyDescent="0.2">
      <c r="X1071" s="208"/>
      <c r="Z1071" s="208"/>
      <c r="AA1071" s="208"/>
    </row>
    <row r="1072" spans="24:27" x14ac:dyDescent="0.2">
      <c r="X1072" s="208"/>
      <c r="Z1072" s="208"/>
      <c r="AA1072" s="208"/>
    </row>
    <row r="1073" spans="24:27" x14ac:dyDescent="0.2">
      <c r="X1073" s="208"/>
      <c r="Z1073" s="208"/>
      <c r="AA1073" s="208"/>
    </row>
    <row r="1074" spans="24:27" x14ac:dyDescent="0.2">
      <c r="X1074" s="208"/>
      <c r="Z1074" s="208"/>
      <c r="AA1074" s="208"/>
    </row>
    <row r="1075" spans="24:27" x14ac:dyDescent="0.2">
      <c r="X1075" s="208"/>
      <c r="Z1075" s="208"/>
      <c r="AA1075" s="208"/>
    </row>
    <row r="1076" spans="24:27" x14ac:dyDescent="0.2">
      <c r="X1076" s="208"/>
      <c r="Z1076" s="208"/>
      <c r="AA1076" s="208"/>
    </row>
    <row r="1077" spans="24:27" x14ac:dyDescent="0.2">
      <c r="X1077" s="208"/>
      <c r="Z1077" s="208"/>
      <c r="AA1077" s="208"/>
    </row>
    <row r="1078" spans="24:27" x14ac:dyDescent="0.2">
      <c r="X1078" s="208"/>
      <c r="Z1078" s="208"/>
      <c r="AA1078" s="208"/>
    </row>
    <row r="1079" spans="24:27" x14ac:dyDescent="0.2">
      <c r="X1079" s="208"/>
      <c r="Z1079" s="208"/>
      <c r="AA1079" s="208"/>
    </row>
    <row r="1080" spans="24:27" x14ac:dyDescent="0.2">
      <c r="X1080" s="208"/>
      <c r="Z1080" s="208"/>
      <c r="AA1080" s="208"/>
    </row>
    <row r="1081" spans="24:27" x14ac:dyDescent="0.2">
      <c r="X1081" s="208"/>
      <c r="Z1081" s="208"/>
      <c r="AA1081" s="208"/>
    </row>
    <row r="1082" spans="24:27" x14ac:dyDescent="0.2">
      <c r="X1082" s="208"/>
      <c r="Z1082" s="208"/>
      <c r="AA1082" s="208"/>
    </row>
    <row r="1083" spans="24:27" x14ac:dyDescent="0.2">
      <c r="X1083" s="208"/>
      <c r="Z1083" s="208"/>
      <c r="AA1083" s="208"/>
    </row>
    <row r="1084" spans="24:27" x14ac:dyDescent="0.2">
      <c r="X1084" s="208"/>
      <c r="Z1084" s="208"/>
      <c r="AA1084" s="208"/>
    </row>
    <row r="1085" spans="24:27" x14ac:dyDescent="0.2">
      <c r="X1085" s="208"/>
      <c r="Z1085" s="208"/>
      <c r="AA1085" s="208"/>
    </row>
    <row r="1086" spans="24:27" x14ac:dyDescent="0.2">
      <c r="X1086" s="208"/>
      <c r="Z1086" s="208"/>
      <c r="AA1086" s="208"/>
    </row>
    <row r="1087" spans="24:27" x14ac:dyDescent="0.2">
      <c r="X1087" s="208"/>
      <c r="Z1087" s="208"/>
      <c r="AA1087" s="208"/>
    </row>
    <row r="1088" spans="24:27" x14ac:dyDescent="0.2">
      <c r="X1088" s="208"/>
      <c r="Z1088" s="208"/>
      <c r="AA1088" s="208"/>
    </row>
    <row r="1089" spans="24:27" x14ac:dyDescent="0.2">
      <c r="X1089" s="208"/>
      <c r="Z1089" s="208"/>
      <c r="AA1089" s="208"/>
    </row>
    <row r="1090" spans="24:27" x14ac:dyDescent="0.2">
      <c r="X1090" s="208"/>
      <c r="Z1090" s="208"/>
      <c r="AA1090" s="208"/>
    </row>
    <row r="1091" spans="24:27" x14ac:dyDescent="0.2">
      <c r="X1091" s="208"/>
      <c r="Z1091" s="208"/>
      <c r="AA1091" s="208"/>
    </row>
    <row r="1092" spans="24:27" x14ac:dyDescent="0.2">
      <c r="X1092" s="208"/>
      <c r="Z1092" s="208"/>
      <c r="AA1092" s="208"/>
    </row>
    <row r="1093" spans="24:27" x14ac:dyDescent="0.2">
      <c r="X1093" s="208"/>
      <c r="Z1093" s="208"/>
      <c r="AA1093" s="208"/>
    </row>
    <row r="1094" spans="24:27" x14ac:dyDescent="0.2">
      <c r="X1094" s="208"/>
      <c r="Z1094" s="208"/>
      <c r="AA1094" s="208"/>
    </row>
    <row r="1095" spans="24:27" x14ac:dyDescent="0.2">
      <c r="X1095" s="208"/>
      <c r="Z1095" s="208"/>
      <c r="AA1095" s="208"/>
    </row>
    <row r="1096" spans="24:27" x14ac:dyDescent="0.2">
      <c r="X1096" s="208"/>
      <c r="Z1096" s="208"/>
      <c r="AA1096" s="208"/>
    </row>
    <row r="1097" spans="24:27" x14ac:dyDescent="0.2">
      <c r="X1097" s="208"/>
      <c r="Z1097" s="208"/>
      <c r="AA1097" s="208"/>
    </row>
    <row r="1098" spans="24:27" x14ac:dyDescent="0.2">
      <c r="X1098" s="208"/>
      <c r="Z1098" s="208"/>
      <c r="AA1098" s="208"/>
    </row>
    <row r="1099" spans="24:27" x14ac:dyDescent="0.2">
      <c r="X1099" s="208"/>
      <c r="Z1099" s="208"/>
      <c r="AA1099" s="208"/>
    </row>
    <row r="1100" spans="24:27" x14ac:dyDescent="0.2">
      <c r="X1100" s="208"/>
      <c r="Z1100" s="208"/>
      <c r="AA1100" s="208"/>
    </row>
    <row r="1101" spans="24:27" x14ac:dyDescent="0.2">
      <c r="X1101" s="208"/>
      <c r="Z1101" s="208"/>
      <c r="AA1101" s="208"/>
    </row>
    <row r="1102" spans="24:27" x14ac:dyDescent="0.2">
      <c r="X1102" s="208"/>
      <c r="Z1102" s="208"/>
      <c r="AA1102" s="208"/>
    </row>
    <row r="1103" spans="24:27" x14ac:dyDescent="0.2">
      <c r="X1103" s="208"/>
      <c r="Z1103" s="208"/>
      <c r="AA1103" s="208"/>
    </row>
    <row r="1104" spans="24:27" x14ac:dyDescent="0.2">
      <c r="X1104" s="208"/>
      <c r="Z1104" s="208"/>
      <c r="AA1104" s="208"/>
    </row>
    <row r="1105" spans="24:27" x14ac:dyDescent="0.2">
      <c r="X1105" s="208"/>
      <c r="Z1105" s="208"/>
      <c r="AA1105" s="208"/>
    </row>
    <row r="1106" spans="24:27" x14ac:dyDescent="0.2">
      <c r="X1106" s="208"/>
      <c r="Z1106" s="208"/>
      <c r="AA1106" s="208"/>
    </row>
    <row r="1107" spans="24:27" x14ac:dyDescent="0.2">
      <c r="X1107" s="208"/>
      <c r="Z1107" s="208"/>
      <c r="AA1107" s="208"/>
    </row>
    <row r="1108" spans="24:27" x14ac:dyDescent="0.2">
      <c r="X1108" s="208"/>
      <c r="Z1108" s="208"/>
      <c r="AA1108" s="208"/>
    </row>
    <row r="1109" spans="24:27" x14ac:dyDescent="0.2">
      <c r="X1109" s="208"/>
      <c r="Z1109" s="208"/>
      <c r="AA1109" s="208"/>
    </row>
    <row r="1110" spans="24:27" x14ac:dyDescent="0.2">
      <c r="X1110" s="208"/>
      <c r="Z1110" s="208"/>
      <c r="AA1110" s="208"/>
    </row>
    <row r="1111" spans="24:27" x14ac:dyDescent="0.2">
      <c r="X1111" s="208"/>
      <c r="Z1111" s="208"/>
      <c r="AA1111" s="208"/>
    </row>
    <row r="1112" spans="24:27" x14ac:dyDescent="0.2">
      <c r="X1112" s="208"/>
      <c r="Z1112" s="208"/>
      <c r="AA1112" s="208"/>
    </row>
    <row r="1113" spans="24:27" x14ac:dyDescent="0.2">
      <c r="X1113" s="208"/>
      <c r="Z1113" s="208"/>
      <c r="AA1113" s="208"/>
    </row>
    <row r="1114" spans="24:27" x14ac:dyDescent="0.2">
      <c r="X1114" s="208"/>
      <c r="Z1114" s="208"/>
      <c r="AA1114" s="208"/>
    </row>
    <row r="1115" spans="24:27" x14ac:dyDescent="0.2">
      <c r="X1115" s="208"/>
      <c r="Z1115" s="208"/>
      <c r="AA1115" s="208"/>
    </row>
    <row r="1116" spans="24:27" x14ac:dyDescent="0.2">
      <c r="X1116" s="208"/>
      <c r="Z1116" s="208"/>
      <c r="AA1116" s="208"/>
    </row>
    <row r="1117" spans="24:27" x14ac:dyDescent="0.2">
      <c r="X1117" s="208"/>
      <c r="Z1117" s="208"/>
      <c r="AA1117" s="208"/>
    </row>
    <row r="1118" spans="24:27" x14ac:dyDescent="0.2">
      <c r="X1118" s="208"/>
      <c r="Z1118" s="208"/>
      <c r="AA1118" s="208"/>
    </row>
    <row r="1119" spans="24:27" x14ac:dyDescent="0.2">
      <c r="X1119" s="208"/>
      <c r="Z1119" s="208"/>
      <c r="AA1119" s="208"/>
    </row>
    <row r="1120" spans="24:27" x14ac:dyDescent="0.2">
      <c r="X1120" s="208"/>
      <c r="Z1120" s="208"/>
      <c r="AA1120" s="208"/>
    </row>
    <row r="1121" spans="24:27" x14ac:dyDescent="0.2">
      <c r="X1121" s="208"/>
      <c r="Z1121" s="208"/>
      <c r="AA1121" s="208"/>
    </row>
    <row r="1122" spans="24:27" x14ac:dyDescent="0.2">
      <c r="X1122" s="208"/>
      <c r="Z1122" s="208"/>
      <c r="AA1122" s="208"/>
    </row>
    <row r="1123" spans="24:27" x14ac:dyDescent="0.2">
      <c r="X1123" s="208"/>
      <c r="Z1123" s="208"/>
      <c r="AA1123" s="208"/>
    </row>
    <row r="1124" spans="24:27" x14ac:dyDescent="0.2">
      <c r="X1124" s="208"/>
      <c r="Z1124" s="208"/>
      <c r="AA1124" s="208"/>
    </row>
    <row r="1125" spans="24:27" x14ac:dyDescent="0.2">
      <c r="X1125" s="208"/>
      <c r="Z1125" s="208"/>
      <c r="AA1125" s="208"/>
    </row>
    <row r="1126" spans="24:27" x14ac:dyDescent="0.2">
      <c r="X1126" s="208"/>
      <c r="Z1126" s="208"/>
      <c r="AA1126" s="208"/>
    </row>
    <row r="1127" spans="24:27" x14ac:dyDescent="0.2">
      <c r="X1127" s="208"/>
      <c r="Z1127" s="208"/>
      <c r="AA1127" s="208"/>
    </row>
    <row r="1128" spans="24:27" x14ac:dyDescent="0.2">
      <c r="X1128" s="208"/>
      <c r="Z1128" s="208"/>
      <c r="AA1128" s="208"/>
    </row>
    <row r="1129" spans="24:27" x14ac:dyDescent="0.2">
      <c r="X1129" s="208"/>
      <c r="Z1129" s="208"/>
      <c r="AA1129" s="208"/>
    </row>
    <row r="1130" spans="24:27" x14ac:dyDescent="0.2">
      <c r="X1130" s="208"/>
      <c r="Z1130" s="208"/>
      <c r="AA1130" s="208"/>
    </row>
    <row r="1131" spans="24:27" x14ac:dyDescent="0.2">
      <c r="X1131" s="208"/>
      <c r="Z1131" s="208"/>
      <c r="AA1131" s="208"/>
    </row>
    <row r="1132" spans="24:27" x14ac:dyDescent="0.2">
      <c r="X1132" s="208"/>
      <c r="Z1132" s="208"/>
      <c r="AA1132" s="208"/>
    </row>
    <row r="1133" spans="24:27" x14ac:dyDescent="0.2">
      <c r="X1133" s="208"/>
      <c r="Z1133" s="208"/>
      <c r="AA1133" s="208"/>
    </row>
    <row r="1134" spans="24:27" x14ac:dyDescent="0.2">
      <c r="X1134" s="208"/>
      <c r="Z1134" s="208"/>
      <c r="AA1134" s="208"/>
    </row>
    <row r="1135" spans="24:27" x14ac:dyDescent="0.2">
      <c r="X1135" s="208"/>
      <c r="Z1135" s="208"/>
      <c r="AA1135" s="208"/>
    </row>
    <row r="1136" spans="24:27" x14ac:dyDescent="0.2">
      <c r="X1136" s="208"/>
      <c r="Z1136" s="208"/>
      <c r="AA1136" s="208"/>
    </row>
    <row r="1137" spans="24:27" x14ac:dyDescent="0.2">
      <c r="X1137" s="208"/>
      <c r="Z1137" s="208"/>
      <c r="AA1137" s="208"/>
    </row>
    <row r="1138" spans="24:27" x14ac:dyDescent="0.2">
      <c r="X1138" s="208"/>
      <c r="Z1138" s="208"/>
      <c r="AA1138" s="208"/>
    </row>
    <row r="1139" spans="24:27" x14ac:dyDescent="0.2">
      <c r="X1139" s="208"/>
      <c r="Z1139" s="208"/>
      <c r="AA1139" s="208"/>
    </row>
    <row r="1140" spans="24:27" x14ac:dyDescent="0.2">
      <c r="X1140" s="208"/>
      <c r="Z1140" s="208"/>
      <c r="AA1140" s="208"/>
    </row>
    <row r="1141" spans="24:27" x14ac:dyDescent="0.2">
      <c r="X1141" s="208"/>
      <c r="Z1141" s="208"/>
      <c r="AA1141" s="208"/>
    </row>
    <row r="1142" spans="24:27" x14ac:dyDescent="0.2">
      <c r="X1142" s="208"/>
      <c r="Z1142" s="208"/>
      <c r="AA1142" s="208"/>
    </row>
    <row r="1143" spans="24:27" x14ac:dyDescent="0.2">
      <c r="X1143" s="208"/>
      <c r="Z1143" s="208"/>
      <c r="AA1143" s="208"/>
    </row>
    <row r="1144" spans="24:27" x14ac:dyDescent="0.2">
      <c r="X1144" s="208"/>
      <c r="Z1144" s="208"/>
      <c r="AA1144" s="208"/>
    </row>
    <row r="1145" spans="24:27" x14ac:dyDescent="0.2">
      <c r="X1145" s="208"/>
      <c r="Z1145" s="208"/>
      <c r="AA1145" s="208"/>
    </row>
    <row r="1146" spans="24:27" x14ac:dyDescent="0.2">
      <c r="X1146" s="208"/>
      <c r="Z1146" s="208"/>
      <c r="AA1146" s="208"/>
    </row>
    <row r="1147" spans="24:27" x14ac:dyDescent="0.2">
      <c r="X1147" s="208"/>
      <c r="Z1147" s="208"/>
      <c r="AA1147" s="208"/>
    </row>
    <row r="1148" spans="24:27" x14ac:dyDescent="0.2">
      <c r="X1148" s="208"/>
      <c r="Z1148" s="208"/>
      <c r="AA1148" s="208"/>
    </row>
    <row r="1149" spans="24:27" x14ac:dyDescent="0.2">
      <c r="X1149" s="208"/>
      <c r="Z1149" s="208"/>
      <c r="AA1149" s="208"/>
    </row>
    <row r="1150" spans="24:27" x14ac:dyDescent="0.2">
      <c r="X1150" s="208"/>
      <c r="Z1150" s="208"/>
      <c r="AA1150" s="208"/>
    </row>
    <row r="1151" spans="24:27" x14ac:dyDescent="0.2">
      <c r="X1151" s="208"/>
      <c r="Z1151" s="208"/>
      <c r="AA1151" s="208"/>
    </row>
    <row r="1152" spans="24:27" x14ac:dyDescent="0.2">
      <c r="X1152" s="208"/>
      <c r="Z1152" s="208"/>
      <c r="AA1152" s="208"/>
    </row>
    <row r="1153" spans="24:27" x14ac:dyDescent="0.2">
      <c r="X1153" s="208"/>
      <c r="Z1153" s="208"/>
      <c r="AA1153" s="208"/>
    </row>
    <row r="1154" spans="24:27" x14ac:dyDescent="0.2">
      <c r="X1154" s="208"/>
      <c r="Z1154" s="208"/>
      <c r="AA1154" s="208"/>
    </row>
    <row r="1155" spans="24:27" x14ac:dyDescent="0.2">
      <c r="X1155" s="208"/>
      <c r="Z1155" s="208"/>
      <c r="AA1155" s="208"/>
    </row>
    <row r="1156" spans="24:27" x14ac:dyDescent="0.2">
      <c r="X1156" s="208"/>
      <c r="Z1156" s="208"/>
      <c r="AA1156" s="208"/>
    </row>
    <row r="1157" spans="24:27" x14ac:dyDescent="0.2">
      <c r="X1157" s="208"/>
      <c r="Z1157" s="208"/>
      <c r="AA1157" s="208"/>
    </row>
    <row r="1158" spans="24:27" x14ac:dyDescent="0.2">
      <c r="X1158" s="208"/>
      <c r="Z1158" s="208"/>
      <c r="AA1158" s="208"/>
    </row>
    <row r="1159" spans="24:27" x14ac:dyDescent="0.2">
      <c r="X1159" s="208"/>
      <c r="Z1159" s="208"/>
      <c r="AA1159" s="208"/>
    </row>
    <row r="1160" spans="24:27" x14ac:dyDescent="0.2">
      <c r="X1160" s="208"/>
      <c r="Z1160" s="208"/>
      <c r="AA1160" s="208"/>
    </row>
    <row r="1161" spans="24:27" x14ac:dyDescent="0.2">
      <c r="X1161" s="208"/>
      <c r="Z1161" s="208"/>
      <c r="AA1161" s="208"/>
    </row>
    <row r="1162" spans="24:27" x14ac:dyDescent="0.2">
      <c r="X1162" s="208"/>
      <c r="Z1162" s="208"/>
      <c r="AA1162" s="208"/>
    </row>
    <row r="1163" spans="24:27" x14ac:dyDescent="0.2">
      <c r="X1163" s="208"/>
      <c r="Z1163" s="208"/>
      <c r="AA1163" s="208"/>
    </row>
    <row r="1164" spans="24:27" x14ac:dyDescent="0.2">
      <c r="X1164" s="208"/>
      <c r="Z1164" s="208"/>
      <c r="AA1164" s="208"/>
    </row>
    <row r="1165" spans="24:27" x14ac:dyDescent="0.2">
      <c r="X1165" s="208"/>
      <c r="Z1165" s="208"/>
      <c r="AA1165" s="208"/>
    </row>
    <row r="1166" spans="24:27" x14ac:dyDescent="0.2">
      <c r="X1166" s="208"/>
      <c r="Z1166" s="208"/>
      <c r="AA1166" s="208"/>
    </row>
    <row r="1167" spans="24:27" x14ac:dyDescent="0.2">
      <c r="X1167" s="208"/>
      <c r="Z1167" s="208"/>
      <c r="AA1167" s="208"/>
    </row>
    <row r="1168" spans="24:27" x14ac:dyDescent="0.2">
      <c r="X1168" s="208"/>
      <c r="Z1168" s="208"/>
      <c r="AA1168" s="208"/>
    </row>
    <row r="1169" spans="24:27" x14ac:dyDescent="0.2">
      <c r="X1169" s="208"/>
      <c r="Z1169" s="208"/>
      <c r="AA1169" s="208"/>
    </row>
    <row r="1170" spans="24:27" x14ac:dyDescent="0.2">
      <c r="X1170" s="208"/>
      <c r="Z1170" s="208"/>
      <c r="AA1170" s="208"/>
    </row>
    <row r="1171" spans="24:27" x14ac:dyDescent="0.2">
      <c r="X1171" s="208"/>
      <c r="Z1171" s="208"/>
      <c r="AA1171" s="208"/>
    </row>
    <row r="1172" spans="24:27" x14ac:dyDescent="0.2">
      <c r="X1172" s="208"/>
      <c r="Z1172" s="208"/>
      <c r="AA1172" s="208"/>
    </row>
    <row r="1173" spans="24:27" x14ac:dyDescent="0.2">
      <c r="X1173" s="208"/>
      <c r="Z1173" s="208"/>
      <c r="AA1173" s="208"/>
    </row>
    <row r="1174" spans="24:27" x14ac:dyDescent="0.2">
      <c r="X1174" s="208"/>
      <c r="Z1174" s="208"/>
      <c r="AA1174" s="208"/>
    </row>
    <row r="1175" spans="24:27" x14ac:dyDescent="0.2">
      <c r="X1175" s="208"/>
      <c r="Z1175" s="208"/>
      <c r="AA1175" s="208"/>
    </row>
    <row r="1176" spans="24:27" x14ac:dyDescent="0.2">
      <c r="X1176" s="208"/>
      <c r="Z1176" s="208"/>
      <c r="AA1176" s="208"/>
    </row>
    <row r="1177" spans="24:27" x14ac:dyDescent="0.2">
      <c r="X1177" s="208"/>
      <c r="Z1177" s="208"/>
      <c r="AA1177" s="208"/>
    </row>
    <row r="1178" spans="24:27" x14ac:dyDescent="0.2">
      <c r="X1178" s="208"/>
      <c r="Z1178" s="208"/>
      <c r="AA1178" s="208"/>
    </row>
    <row r="1179" spans="24:27" x14ac:dyDescent="0.2">
      <c r="X1179" s="208"/>
      <c r="Z1179" s="208"/>
      <c r="AA1179" s="208"/>
    </row>
    <row r="1180" spans="24:27" x14ac:dyDescent="0.2">
      <c r="X1180" s="208"/>
      <c r="Z1180" s="208"/>
      <c r="AA1180" s="208"/>
    </row>
    <row r="1181" spans="24:27" x14ac:dyDescent="0.2">
      <c r="X1181" s="208"/>
      <c r="Z1181" s="208"/>
      <c r="AA1181" s="208"/>
    </row>
    <row r="1182" spans="24:27" x14ac:dyDescent="0.2">
      <c r="X1182" s="208"/>
      <c r="Z1182" s="208"/>
      <c r="AA1182" s="208"/>
    </row>
    <row r="1183" spans="24:27" x14ac:dyDescent="0.2">
      <c r="X1183" s="208"/>
      <c r="Z1183" s="208"/>
      <c r="AA1183" s="208"/>
    </row>
    <row r="1184" spans="24:27" x14ac:dyDescent="0.2">
      <c r="X1184" s="208"/>
      <c r="Z1184" s="208"/>
      <c r="AA1184" s="208"/>
    </row>
    <row r="1185" spans="24:27" x14ac:dyDescent="0.2">
      <c r="X1185" s="208"/>
      <c r="Z1185" s="208"/>
      <c r="AA1185" s="208"/>
    </row>
    <row r="1186" spans="24:27" x14ac:dyDescent="0.2">
      <c r="X1186" s="208"/>
      <c r="Z1186" s="208"/>
      <c r="AA1186" s="208"/>
    </row>
    <row r="1187" spans="24:27" x14ac:dyDescent="0.2">
      <c r="X1187" s="208"/>
      <c r="Z1187" s="208"/>
      <c r="AA1187" s="208"/>
    </row>
    <row r="1188" spans="24:27" x14ac:dyDescent="0.2">
      <c r="X1188" s="208"/>
      <c r="Z1188" s="208"/>
      <c r="AA1188" s="208"/>
    </row>
    <row r="1189" spans="24:27" x14ac:dyDescent="0.2">
      <c r="X1189" s="208"/>
      <c r="Z1189" s="208"/>
      <c r="AA1189" s="208"/>
    </row>
    <row r="1190" spans="24:27" x14ac:dyDescent="0.2">
      <c r="X1190" s="208"/>
      <c r="Z1190" s="208"/>
      <c r="AA1190" s="208"/>
    </row>
    <row r="1191" spans="24:27" x14ac:dyDescent="0.2">
      <c r="X1191" s="208"/>
      <c r="Z1191" s="208"/>
      <c r="AA1191" s="208"/>
    </row>
    <row r="1192" spans="24:27" x14ac:dyDescent="0.2">
      <c r="X1192" s="208"/>
      <c r="Z1192" s="208"/>
      <c r="AA1192" s="208"/>
    </row>
    <row r="1193" spans="24:27" x14ac:dyDescent="0.2">
      <c r="X1193" s="208"/>
      <c r="Z1193" s="208"/>
      <c r="AA1193" s="208"/>
    </row>
    <row r="1194" spans="24:27" x14ac:dyDescent="0.2">
      <c r="X1194" s="208"/>
      <c r="Z1194" s="208"/>
      <c r="AA1194" s="208"/>
    </row>
    <row r="1195" spans="24:27" x14ac:dyDescent="0.2">
      <c r="X1195" s="208"/>
      <c r="Z1195" s="208"/>
      <c r="AA1195" s="208"/>
    </row>
    <row r="1196" spans="24:27" x14ac:dyDescent="0.2">
      <c r="X1196" s="208"/>
      <c r="Z1196" s="208"/>
      <c r="AA1196" s="208"/>
    </row>
    <row r="1197" spans="24:27" x14ac:dyDescent="0.2">
      <c r="X1197" s="208"/>
      <c r="Z1197" s="208"/>
      <c r="AA1197" s="208"/>
    </row>
    <row r="1198" spans="24:27" x14ac:dyDescent="0.2">
      <c r="X1198" s="208"/>
      <c r="Z1198" s="208"/>
      <c r="AA1198" s="208"/>
    </row>
    <row r="1199" spans="24:27" x14ac:dyDescent="0.2">
      <c r="X1199" s="208"/>
      <c r="Z1199" s="208"/>
      <c r="AA1199" s="208"/>
    </row>
    <row r="1200" spans="24:27" x14ac:dyDescent="0.2">
      <c r="X1200" s="208"/>
      <c r="Z1200" s="208"/>
      <c r="AA1200" s="208"/>
    </row>
    <row r="1201" spans="24:27" x14ac:dyDescent="0.2">
      <c r="X1201" s="208"/>
      <c r="Z1201" s="208"/>
      <c r="AA1201" s="208"/>
    </row>
    <row r="1202" spans="24:27" x14ac:dyDescent="0.2">
      <c r="X1202" s="208"/>
      <c r="Z1202" s="208"/>
      <c r="AA1202" s="208"/>
    </row>
    <row r="1203" spans="24:27" x14ac:dyDescent="0.2">
      <c r="X1203" s="208"/>
      <c r="Z1203" s="208"/>
      <c r="AA1203" s="208"/>
    </row>
    <row r="1204" spans="24:27" x14ac:dyDescent="0.2">
      <c r="X1204" s="208"/>
      <c r="Z1204" s="208"/>
      <c r="AA1204" s="208"/>
    </row>
    <row r="1205" spans="24:27" x14ac:dyDescent="0.2">
      <c r="X1205" s="208"/>
      <c r="Z1205" s="208"/>
      <c r="AA1205" s="208"/>
    </row>
    <row r="1206" spans="24:27" x14ac:dyDescent="0.2">
      <c r="X1206" s="208"/>
      <c r="Z1206" s="208"/>
      <c r="AA1206" s="208"/>
    </row>
    <row r="1207" spans="24:27" x14ac:dyDescent="0.2">
      <c r="X1207" s="208"/>
      <c r="Z1207" s="208"/>
      <c r="AA1207" s="208"/>
    </row>
    <row r="1208" spans="24:27" x14ac:dyDescent="0.2">
      <c r="X1208" s="208"/>
      <c r="Z1208" s="208"/>
      <c r="AA1208" s="208"/>
    </row>
    <row r="1209" spans="24:27" x14ac:dyDescent="0.2">
      <c r="X1209" s="208"/>
      <c r="Z1209" s="208"/>
      <c r="AA1209" s="208"/>
    </row>
    <row r="1210" spans="24:27" x14ac:dyDescent="0.2">
      <c r="X1210" s="208"/>
      <c r="Z1210" s="208"/>
      <c r="AA1210" s="208"/>
    </row>
    <row r="1211" spans="24:27" x14ac:dyDescent="0.2">
      <c r="X1211" s="208"/>
      <c r="Z1211" s="208"/>
      <c r="AA1211" s="208"/>
    </row>
    <row r="1212" spans="24:27" x14ac:dyDescent="0.2">
      <c r="X1212" s="208"/>
      <c r="Z1212" s="208"/>
      <c r="AA1212" s="208"/>
    </row>
    <row r="1213" spans="24:27" x14ac:dyDescent="0.2">
      <c r="X1213" s="208"/>
      <c r="Z1213" s="208"/>
      <c r="AA1213" s="208"/>
    </row>
    <row r="1214" spans="24:27" x14ac:dyDescent="0.2">
      <c r="X1214" s="208"/>
      <c r="Z1214" s="208"/>
      <c r="AA1214" s="208"/>
    </row>
    <row r="1215" spans="24:27" x14ac:dyDescent="0.2">
      <c r="X1215" s="208"/>
      <c r="Z1215" s="208"/>
      <c r="AA1215" s="208"/>
    </row>
    <row r="1216" spans="24:27" x14ac:dyDescent="0.2">
      <c r="X1216" s="208"/>
      <c r="Z1216" s="208"/>
      <c r="AA1216" s="208"/>
    </row>
    <row r="1217" spans="24:27" x14ac:dyDescent="0.2">
      <c r="X1217" s="208"/>
      <c r="Z1217" s="208"/>
      <c r="AA1217" s="208"/>
    </row>
    <row r="1218" spans="24:27" x14ac:dyDescent="0.2">
      <c r="X1218" s="208"/>
      <c r="Z1218" s="208"/>
      <c r="AA1218" s="208"/>
    </row>
    <row r="1219" spans="24:27" x14ac:dyDescent="0.2">
      <c r="X1219" s="208"/>
      <c r="Z1219" s="208"/>
      <c r="AA1219" s="208"/>
    </row>
    <row r="1220" spans="24:27" x14ac:dyDescent="0.2">
      <c r="X1220" s="208"/>
      <c r="Z1220" s="208"/>
      <c r="AA1220" s="208"/>
    </row>
    <row r="1221" spans="24:27" x14ac:dyDescent="0.2">
      <c r="X1221" s="208"/>
      <c r="Z1221" s="208"/>
      <c r="AA1221" s="208"/>
    </row>
    <row r="1222" spans="24:27" x14ac:dyDescent="0.2">
      <c r="X1222" s="208"/>
      <c r="Z1222" s="208"/>
      <c r="AA1222" s="208"/>
    </row>
    <row r="1223" spans="24:27" x14ac:dyDescent="0.2">
      <c r="X1223" s="208"/>
      <c r="Z1223" s="208"/>
      <c r="AA1223" s="208"/>
    </row>
    <row r="1224" spans="24:27" x14ac:dyDescent="0.2">
      <c r="X1224" s="208"/>
      <c r="Z1224" s="208"/>
      <c r="AA1224" s="208"/>
    </row>
    <row r="1225" spans="24:27" x14ac:dyDescent="0.2">
      <c r="X1225" s="208"/>
      <c r="Z1225" s="208"/>
      <c r="AA1225" s="208"/>
    </row>
    <row r="1226" spans="24:27" x14ac:dyDescent="0.2">
      <c r="X1226" s="208"/>
      <c r="Z1226" s="208"/>
      <c r="AA1226" s="208"/>
    </row>
    <row r="1227" spans="24:27" x14ac:dyDescent="0.2">
      <c r="X1227" s="208"/>
      <c r="Z1227" s="208"/>
      <c r="AA1227" s="208"/>
    </row>
    <row r="1228" spans="24:27" x14ac:dyDescent="0.2">
      <c r="X1228" s="208"/>
      <c r="Z1228" s="208"/>
      <c r="AA1228" s="208"/>
    </row>
    <row r="1229" spans="24:27" x14ac:dyDescent="0.2">
      <c r="X1229" s="208"/>
      <c r="Z1229" s="208"/>
      <c r="AA1229" s="208"/>
    </row>
    <row r="1230" spans="24:27" x14ac:dyDescent="0.2">
      <c r="X1230" s="208"/>
      <c r="Z1230" s="208"/>
      <c r="AA1230" s="208"/>
    </row>
    <row r="1231" spans="24:27" x14ac:dyDescent="0.2">
      <c r="X1231" s="208"/>
      <c r="Z1231" s="208"/>
      <c r="AA1231" s="208"/>
    </row>
    <row r="1232" spans="24:27" x14ac:dyDescent="0.2">
      <c r="X1232" s="208"/>
      <c r="Z1232" s="208"/>
      <c r="AA1232" s="208"/>
    </row>
    <row r="1233" spans="24:27" x14ac:dyDescent="0.2">
      <c r="X1233" s="208"/>
      <c r="Z1233" s="208"/>
      <c r="AA1233" s="208"/>
    </row>
    <row r="1234" spans="24:27" x14ac:dyDescent="0.2">
      <c r="X1234" s="208"/>
      <c r="Z1234" s="208"/>
      <c r="AA1234" s="208"/>
    </row>
    <row r="1235" spans="24:27" x14ac:dyDescent="0.2">
      <c r="X1235" s="208"/>
      <c r="Z1235" s="208"/>
      <c r="AA1235" s="208"/>
    </row>
    <row r="1236" spans="24:27" x14ac:dyDescent="0.2">
      <c r="X1236" s="208"/>
      <c r="Z1236" s="208"/>
      <c r="AA1236" s="208"/>
    </row>
    <row r="1237" spans="24:27" x14ac:dyDescent="0.2">
      <c r="X1237" s="208"/>
      <c r="Z1237" s="208"/>
      <c r="AA1237" s="208"/>
    </row>
    <row r="1238" spans="24:27" x14ac:dyDescent="0.2">
      <c r="X1238" s="208"/>
      <c r="Z1238" s="208"/>
      <c r="AA1238" s="208"/>
    </row>
    <row r="1239" spans="24:27" x14ac:dyDescent="0.2">
      <c r="X1239" s="208"/>
      <c r="Z1239" s="208"/>
      <c r="AA1239" s="208"/>
    </row>
    <row r="1240" spans="24:27" x14ac:dyDescent="0.2">
      <c r="X1240" s="208"/>
      <c r="Z1240" s="208"/>
      <c r="AA1240" s="208"/>
    </row>
    <row r="1241" spans="24:27" x14ac:dyDescent="0.2">
      <c r="X1241" s="208"/>
      <c r="Z1241" s="208"/>
      <c r="AA1241" s="208"/>
    </row>
    <row r="1242" spans="24:27" x14ac:dyDescent="0.2">
      <c r="X1242" s="208"/>
      <c r="Z1242" s="208"/>
      <c r="AA1242" s="208"/>
    </row>
    <row r="1243" spans="24:27" x14ac:dyDescent="0.2">
      <c r="X1243" s="208"/>
      <c r="Z1243" s="208"/>
      <c r="AA1243" s="208"/>
    </row>
    <row r="1244" spans="24:27" x14ac:dyDescent="0.2">
      <c r="X1244" s="208"/>
      <c r="Z1244" s="208"/>
      <c r="AA1244" s="208"/>
    </row>
    <row r="1245" spans="24:27" x14ac:dyDescent="0.2">
      <c r="X1245" s="208"/>
      <c r="Z1245" s="208"/>
      <c r="AA1245" s="208"/>
    </row>
    <row r="1246" spans="24:27" x14ac:dyDescent="0.2">
      <c r="X1246" s="208"/>
      <c r="Z1246" s="208"/>
      <c r="AA1246" s="208"/>
    </row>
    <row r="1247" spans="24:27" x14ac:dyDescent="0.2">
      <c r="X1247" s="208"/>
      <c r="Z1247" s="208"/>
      <c r="AA1247" s="208"/>
    </row>
    <row r="1248" spans="24:27" x14ac:dyDescent="0.2">
      <c r="X1248" s="208"/>
      <c r="Z1248" s="208"/>
      <c r="AA1248" s="208"/>
    </row>
    <row r="1249" spans="24:27" x14ac:dyDescent="0.2">
      <c r="X1249" s="208"/>
      <c r="Z1249" s="208"/>
      <c r="AA1249" s="208"/>
    </row>
    <row r="1250" spans="24:27" x14ac:dyDescent="0.2">
      <c r="X1250" s="208"/>
      <c r="Z1250" s="208"/>
      <c r="AA1250" s="208"/>
    </row>
    <row r="1251" spans="24:27" x14ac:dyDescent="0.2">
      <c r="X1251" s="208"/>
      <c r="Z1251" s="208"/>
      <c r="AA1251" s="208"/>
    </row>
    <row r="1252" spans="24:27" x14ac:dyDescent="0.2">
      <c r="X1252" s="208"/>
      <c r="Z1252" s="208"/>
      <c r="AA1252" s="208"/>
    </row>
    <row r="1253" spans="24:27" x14ac:dyDescent="0.2">
      <c r="X1253" s="208"/>
      <c r="Z1253" s="208"/>
      <c r="AA1253" s="208"/>
    </row>
    <row r="1254" spans="24:27" x14ac:dyDescent="0.2">
      <c r="X1254" s="208"/>
      <c r="Z1254" s="208"/>
      <c r="AA1254" s="208"/>
    </row>
    <row r="1255" spans="24:27" x14ac:dyDescent="0.2">
      <c r="X1255" s="208"/>
      <c r="Z1255" s="208"/>
      <c r="AA1255" s="208"/>
    </row>
    <row r="1256" spans="24:27" x14ac:dyDescent="0.2">
      <c r="X1256" s="208"/>
      <c r="Z1256" s="208"/>
      <c r="AA1256" s="208"/>
    </row>
    <row r="1257" spans="24:27" x14ac:dyDescent="0.2">
      <c r="X1257" s="208"/>
      <c r="Z1257" s="208"/>
      <c r="AA1257" s="208"/>
    </row>
    <row r="1258" spans="24:27" x14ac:dyDescent="0.2">
      <c r="X1258" s="208"/>
      <c r="Z1258" s="208"/>
      <c r="AA1258" s="208"/>
    </row>
    <row r="1259" spans="24:27" x14ac:dyDescent="0.2">
      <c r="X1259" s="208"/>
      <c r="Z1259" s="208"/>
      <c r="AA1259" s="208"/>
    </row>
    <row r="1260" spans="24:27" x14ac:dyDescent="0.2">
      <c r="X1260" s="208"/>
      <c r="Z1260" s="208"/>
      <c r="AA1260" s="208"/>
    </row>
    <row r="1261" spans="24:27" x14ac:dyDescent="0.2">
      <c r="X1261" s="208"/>
      <c r="Z1261" s="208"/>
      <c r="AA1261" s="208"/>
    </row>
    <row r="1262" spans="24:27" x14ac:dyDescent="0.2">
      <c r="X1262" s="208"/>
      <c r="Z1262" s="208"/>
      <c r="AA1262" s="208"/>
    </row>
    <row r="1263" spans="24:27" x14ac:dyDescent="0.2">
      <c r="X1263" s="208"/>
      <c r="Z1263" s="208"/>
      <c r="AA1263" s="208"/>
    </row>
    <row r="1264" spans="24:27" x14ac:dyDescent="0.2">
      <c r="X1264" s="208"/>
      <c r="Z1264" s="208"/>
      <c r="AA1264" s="208"/>
    </row>
    <row r="1265" spans="24:27" x14ac:dyDescent="0.2">
      <c r="X1265" s="208"/>
      <c r="Z1265" s="208"/>
      <c r="AA1265" s="208"/>
    </row>
    <row r="1266" spans="24:27" x14ac:dyDescent="0.2">
      <c r="X1266" s="208"/>
      <c r="Z1266" s="208"/>
      <c r="AA1266" s="208"/>
    </row>
    <row r="1267" spans="24:27" x14ac:dyDescent="0.2">
      <c r="X1267" s="208"/>
      <c r="Z1267" s="208"/>
      <c r="AA1267" s="208"/>
    </row>
    <row r="1268" spans="24:27" x14ac:dyDescent="0.2">
      <c r="X1268" s="208"/>
      <c r="Z1268" s="208"/>
      <c r="AA1268" s="208"/>
    </row>
    <row r="1269" spans="24:27" x14ac:dyDescent="0.2">
      <c r="X1269" s="208"/>
      <c r="Z1269" s="208"/>
      <c r="AA1269" s="208"/>
    </row>
    <row r="1270" spans="24:27" x14ac:dyDescent="0.2">
      <c r="X1270" s="208"/>
      <c r="Z1270" s="208"/>
      <c r="AA1270" s="208"/>
    </row>
    <row r="1271" spans="24:27" x14ac:dyDescent="0.2">
      <c r="X1271" s="208"/>
      <c r="Z1271" s="208"/>
      <c r="AA1271" s="208"/>
    </row>
    <row r="1272" spans="24:27" x14ac:dyDescent="0.2">
      <c r="X1272" s="208"/>
      <c r="Z1272" s="208"/>
      <c r="AA1272" s="208"/>
    </row>
    <row r="1273" spans="24:27" x14ac:dyDescent="0.2">
      <c r="X1273" s="208"/>
      <c r="Z1273" s="208"/>
      <c r="AA1273" s="208"/>
    </row>
    <row r="1274" spans="24:27" x14ac:dyDescent="0.2">
      <c r="X1274" s="208"/>
      <c r="Z1274" s="208"/>
      <c r="AA1274" s="208"/>
    </row>
    <row r="1275" spans="24:27" x14ac:dyDescent="0.2">
      <c r="X1275" s="208"/>
      <c r="Z1275" s="208"/>
      <c r="AA1275" s="208"/>
    </row>
    <row r="1276" spans="24:27" x14ac:dyDescent="0.2">
      <c r="X1276" s="208"/>
      <c r="Z1276" s="208"/>
      <c r="AA1276" s="208"/>
    </row>
    <row r="1277" spans="24:27" x14ac:dyDescent="0.2">
      <c r="X1277" s="208"/>
      <c r="Z1277" s="208"/>
      <c r="AA1277" s="208"/>
    </row>
    <row r="1278" spans="24:27" x14ac:dyDescent="0.2">
      <c r="X1278" s="208"/>
      <c r="Z1278" s="208"/>
      <c r="AA1278" s="208"/>
    </row>
    <row r="1279" spans="24:27" x14ac:dyDescent="0.2">
      <c r="X1279" s="208"/>
      <c r="Z1279" s="208"/>
      <c r="AA1279" s="208"/>
    </row>
    <row r="1280" spans="24:27" x14ac:dyDescent="0.2">
      <c r="X1280" s="208"/>
      <c r="Z1280" s="208"/>
      <c r="AA1280" s="208"/>
    </row>
    <row r="1281" spans="24:27" x14ac:dyDescent="0.2">
      <c r="X1281" s="208"/>
      <c r="Z1281" s="208"/>
      <c r="AA1281" s="208"/>
    </row>
    <row r="1282" spans="24:27" x14ac:dyDescent="0.2">
      <c r="X1282" s="208"/>
      <c r="Z1282" s="208"/>
      <c r="AA1282" s="208"/>
    </row>
    <row r="1283" spans="24:27" x14ac:dyDescent="0.2">
      <c r="X1283" s="208"/>
      <c r="Z1283" s="208"/>
      <c r="AA1283" s="208"/>
    </row>
    <row r="1284" spans="24:27" x14ac:dyDescent="0.2">
      <c r="X1284" s="208"/>
      <c r="Z1284" s="208"/>
      <c r="AA1284" s="208"/>
    </row>
    <row r="1285" spans="24:27" x14ac:dyDescent="0.2">
      <c r="X1285" s="208"/>
      <c r="Z1285" s="208"/>
      <c r="AA1285" s="208"/>
    </row>
    <row r="1286" spans="24:27" x14ac:dyDescent="0.2">
      <c r="X1286" s="208"/>
      <c r="Z1286" s="208"/>
      <c r="AA1286" s="208"/>
    </row>
    <row r="1287" spans="24:27" x14ac:dyDescent="0.2">
      <c r="X1287" s="208"/>
      <c r="Z1287" s="208"/>
      <c r="AA1287" s="208"/>
    </row>
    <row r="1288" spans="24:27" x14ac:dyDescent="0.2">
      <c r="X1288" s="208"/>
      <c r="Z1288" s="208"/>
      <c r="AA1288" s="208"/>
    </row>
    <row r="1289" spans="24:27" x14ac:dyDescent="0.2">
      <c r="X1289" s="208"/>
      <c r="Z1289" s="208"/>
      <c r="AA1289" s="208"/>
    </row>
    <row r="1290" spans="24:27" x14ac:dyDescent="0.2">
      <c r="X1290" s="208"/>
      <c r="Z1290" s="208"/>
      <c r="AA1290" s="208"/>
    </row>
    <row r="1291" spans="24:27" x14ac:dyDescent="0.2">
      <c r="X1291" s="208"/>
      <c r="Z1291" s="208"/>
      <c r="AA1291" s="208"/>
    </row>
    <row r="1292" spans="24:27" x14ac:dyDescent="0.2">
      <c r="X1292" s="208"/>
      <c r="Z1292" s="208"/>
      <c r="AA1292" s="208"/>
    </row>
    <row r="1293" spans="24:27" x14ac:dyDescent="0.2">
      <c r="X1293" s="208"/>
      <c r="Z1293" s="208"/>
      <c r="AA1293" s="208"/>
    </row>
    <row r="1294" spans="24:27" x14ac:dyDescent="0.2">
      <c r="X1294" s="208"/>
      <c r="Z1294" s="208"/>
      <c r="AA1294" s="208"/>
    </row>
    <row r="1295" spans="24:27" x14ac:dyDescent="0.2">
      <c r="X1295" s="208"/>
      <c r="Z1295" s="208"/>
      <c r="AA1295" s="208"/>
    </row>
    <row r="1296" spans="24:27" x14ac:dyDescent="0.2">
      <c r="X1296" s="208"/>
      <c r="Z1296" s="208"/>
      <c r="AA1296" s="208"/>
    </row>
    <row r="1297" spans="24:27" x14ac:dyDescent="0.2">
      <c r="X1297" s="208"/>
      <c r="Z1297" s="208"/>
      <c r="AA1297" s="208"/>
    </row>
    <row r="1298" spans="24:27" x14ac:dyDescent="0.2">
      <c r="X1298" s="208"/>
      <c r="Z1298" s="208"/>
      <c r="AA1298" s="208"/>
    </row>
    <row r="1299" spans="24:27" x14ac:dyDescent="0.2">
      <c r="X1299" s="208"/>
      <c r="Z1299" s="208"/>
      <c r="AA1299" s="208"/>
    </row>
    <row r="1300" spans="24:27" x14ac:dyDescent="0.2">
      <c r="X1300" s="208"/>
      <c r="Z1300" s="208"/>
      <c r="AA1300" s="208"/>
    </row>
    <row r="1301" spans="24:27" x14ac:dyDescent="0.2">
      <c r="X1301" s="208"/>
      <c r="Z1301" s="208"/>
      <c r="AA1301" s="208"/>
    </row>
    <row r="1302" spans="24:27" x14ac:dyDescent="0.2">
      <c r="X1302" s="208"/>
      <c r="Z1302" s="208"/>
      <c r="AA1302" s="208"/>
    </row>
    <row r="1303" spans="24:27" x14ac:dyDescent="0.2">
      <c r="X1303" s="208"/>
      <c r="Z1303" s="208"/>
      <c r="AA1303" s="208"/>
    </row>
    <row r="1304" spans="24:27" x14ac:dyDescent="0.2">
      <c r="X1304" s="208"/>
      <c r="Z1304" s="208"/>
      <c r="AA1304" s="208"/>
    </row>
    <row r="1305" spans="24:27" x14ac:dyDescent="0.2">
      <c r="X1305" s="208"/>
      <c r="Z1305" s="208"/>
      <c r="AA1305" s="208"/>
    </row>
    <row r="1306" spans="24:27" x14ac:dyDescent="0.2">
      <c r="X1306" s="208"/>
      <c r="Z1306" s="208"/>
      <c r="AA1306" s="208"/>
    </row>
    <row r="1307" spans="24:27" x14ac:dyDescent="0.2">
      <c r="X1307" s="208"/>
      <c r="Z1307" s="208"/>
      <c r="AA1307" s="208"/>
    </row>
    <row r="1308" spans="24:27" x14ac:dyDescent="0.2">
      <c r="X1308" s="208"/>
      <c r="Z1308" s="208"/>
      <c r="AA1308" s="208"/>
    </row>
    <row r="1309" spans="24:27" x14ac:dyDescent="0.2">
      <c r="X1309" s="208"/>
      <c r="Z1309" s="208"/>
      <c r="AA1309" s="208"/>
    </row>
    <row r="1310" spans="24:27" x14ac:dyDescent="0.2">
      <c r="X1310" s="208"/>
      <c r="Z1310" s="208"/>
      <c r="AA1310" s="208"/>
    </row>
    <row r="1311" spans="24:27" x14ac:dyDescent="0.2">
      <c r="X1311" s="208"/>
      <c r="Z1311" s="208"/>
      <c r="AA1311" s="208"/>
    </row>
    <row r="1312" spans="24:27" x14ac:dyDescent="0.2">
      <c r="X1312" s="208"/>
      <c r="Z1312" s="208"/>
      <c r="AA1312" s="208"/>
    </row>
    <row r="1313" spans="24:27" x14ac:dyDescent="0.2">
      <c r="X1313" s="208"/>
      <c r="Z1313" s="208"/>
      <c r="AA1313" s="208"/>
    </row>
    <row r="1314" spans="24:27" x14ac:dyDescent="0.2">
      <c r="X1314" s="208"/>
      <c r="Z1314" s="208"/>
      <c r="AA1314" s="208"/>
    </row>
    <row r="1315" spans="24:27" x14ac:dyDescent="0.2">
      <c r="X1315" s="208"/>
      <c r="Z1315" s="208"/>
      <c r="AA1315" s="208"/>
    </row>
    <row r="1316" spans="24:27" x14ac:dyDescent="0.2">
      <c r="X1316" s="208"/>
      <c r="Z1316" s="208"/>
      <c r="AA1316" s="208"/>
    </row>
    <row r="1317" spans="24:27" x14ac:dyDescent="0.2">
      <c r="X1317" s="208"/>
      <c r="Z1317" s="208"/>
      <c r="AA1317" s="208"/>
    </row>
    <row r="1318" spans="24:27" x14ac:dyDescent="0.2">
      <c r="X1318" s="208"/>
      <c r="Z1318" s="208"/>
      <c r="AA1318" s="208"/>
    </row>
    <row r="1319" spans="24:27" x14ac:dyDescent="0.2">
      <c r="X1319" s="208"/>
      <c r="Z1319" s="208"/>
      <c r="AA1319" s="208"/>
    </row>
    <row r="1320" spans="24:27" x14ac:dyDescent="0.2">
      <c r="X1320" s="208"/>
      <c r="Z1320" s="208"/>
      <c r="AA1320" s="208"/>
    </row>
    <row r="1321" spans="24:27" x14ac:dyDescent="0.2">
      <c r="X1321" s="208"/>
      <c r="Z1321" s="208"/>
      <c r="AA1321" s="208"/>
    </row>
    <row r="1322" spans="24:27" x14ac:dyDescent="0.2">
      <c r="X1322" s="208"/>
      <c r="Z1322" s="208"/>
      <c r="AA1322" s="208"/>
    </row>
    <row r="1323" spans="24:27" x14ac:dyDescent="0.2">
      <c r="X1323" s="208"/>
      <c r="Z1323" s="208"/>
      <c r="AA1323" s="208"/>
    </row>
    <row r="1324" spans="24:27" x14ac:dyDescent="0.2">
      <c r="X1324" s="208"/>
      <c r="Z1324" s="208"/>
      <c r="AA1324" s="208"/>
    </row>
    <row r="1325" spans="24:27" x14ac:dyDescent="0.2">
      <c r="X1325" s="208"/>
      <c r="Z1325" s="208"/>
      <c r="AA1325" s="208"/>
    </row>
    <row r="1326" spans="24:27" x14ac:dyDescent="0.2">
      <c r="X1326" s="208"/>
      <c r="Z1326" s="208"/>
      <c r="AA1326" s="208"/>
    </row>
    <row r="1327" spans="24:27" x14ac:dyDescent="0.2">
      <c r="X1327" s="208"/>
      <c r="Z1327" s="208"/>
      <c r="AA1327" s="208"/>
    </row>
    <row r="1328" spans="24:27" x14ac:dyDescent="0.2">
      <c r="X1328" s="208"/>
      <c r="Z1328" s="208"/>
      <c r="AA1328" s="208"/>
    </row>
    <row r="1329" spans="24:27" x14ac:dyDescent="0.2">
      <c r="X1329" s="208"/>
      <c r="Z1329" s="208"/>
      <c r="AA1329" s="208"/>
    </row>
    <row r="1330" spans="24:27" x14ac:dyDescent="0.2">
      <c r="X1330" s="208"/>
      <c r="Z1330" s="208"/>
      <c r="AA1330" s="208"/>
    </row>
    <row r="1331" spans="24:27" x14ac:dyDescent="0.2">
      <c r="X1331" s="208"/>
      <c r="Z1331" s="208"/>
      <c r="AA1331" s="208"/>
    </row>
    <row r="1332" spans="24:27" x14ac:dyDescent="0.2">
      <c r="X1332" s="208"/>
      <c r="Z1332" s="208"/>
      <c r="AA1332" s="208"/>
    </row>
    <row r="1333" spans="24:27" x14ac:dyDescent="0.2">
      <c r="X1333" s="208"/>
      <c r="Z1333" s="208"/>
      <c r="AA1333" s="208"/>
    </row>
    <row r="1334" spans="24:27" x14ac:dyDescent="0.2">
      <c r="X1334" s="208"/>
      <c r="Z1334" s="208"/>
      <c r="AA1334" s="208"/>
    </row>
    <row r="1335" spans="24:27" x14ac:dyDescent="0.2">
      <c r="X1335" s="208"/>
      <c r="Z1335" s="208"/>
      <c r="AA1335" s="208"/>
    </row>
    <row r="1336" spans="24:27" x14ac:dyDescent="0.2">
      <c r="X1336" s="208"/>
      <c r="Z1336" s="208"/>
      <c r="AA1336" s="208"/>
    </row>
    <row r="1337" spans="24:27" x14ac:dyDescent="0.2">
      <c r="X1337" s="208"/>
      <c r="Z1337" s="208"/>
      <c r="AA1337" s="208"/>
    </row>
    <row r="1338" spans="24:27" x14ac:dyDescent="0.2">
      <c r="X1338" s="208"/>
      <c r="Z1338" s="208"/>
      <c r="AA1338" s="208"/>
    </row>
    <row r="1339" spans="24:27" x14ac:dyDescent="0.2">
      <c r="X1339" s="208"/>
      <c r="Z1339" s="208"/>
      <c r="AA1339" s="208"/>
    </row>
    <row r="1340" spans="24:27" x14ac:dyDescent="0.2">
      <c r="X1340" s="208"/>
      <c r="Z1340" s="208"/>
      <c r="AA1340" s="208"/>
    </row>
    <row r="1341" spans="24:27" x14ac:dyDescent="0.2">
      <c r="X1341" s="208"/>
      <c r="Z1341" s="208"/>
      <c r="AA1341" s="208"/>
    </row>
    <row r="1342" spans="24:27" x14ac:dyDescent="0.2">
      <c r="X1342" s="208"/>
      <c r="Z1342" s="208"/>
      <c r="AA1342" s="208"/>
    </row>
    <row r="1343" spans="24:27" x14ac:dyDescent="0.2">
      <c r="X1343" s="208"/>
      <c r="Z1343" s="208"/>
      <c r="AA1343" s="208"/>
    </row>
    <row r="1344" spans="24:27" x14ac:dyDescent="0.2">
      <c r="X1344" s="208"/>
      <c r="Z1344" s="208"/>
      <c r="AA1344" s="208"/>
    </row>
    <row r="1345" spans="24:27" x14ac:dyDescent="0.2">
      <c r="X1345" s="208"/>
      <c r="Z1345" s="208"/>
      <c r="AA1345" s="208"/>
    </row>
    <row r="1346" spans="24:27" x14ac:dyDescent="0.2">
      <c r="X1346" s="208"/>
      <c r="Z1346" s="208"/>
      <c r="AA1346" s="208"/>
    </row>
    <row r="1347" spans="24:27" x14ac:dyDescent="0.2">
      <c r="X1347" s="208"/>
      <c r="Z1347" s="208"/>
      <c r="AA1347" s="208"/>
    </row>
    <row r="1348" spans="24:27" x14ac:dyDescent="0.2">
      <c r="X1348" s="208"/>
      <c r="Z1348" s="208"/>
      <c r="AA1348" s="208"/>
    </row>
    <row r="1349" spans="24:27" x14ac:dyDescent="0.2">
      <c r="X1349" s="208"/>
      <c r="Z1349" s="208"/>
      <c r="AA1349" s="208"/>
    </row>
    <row r="1350" spans="24:27" x14ac:dyDescent="0.2">
      <c r="X1350" s="208"/>
      <c r="Z1350" s="208"/>
      <c r="AA1350" s="208"/>
    </row>
    <row r="1351" spans="24:27" x14ac:dyDescent="0.2">
      <c r="X1351" s="208"/>
      <c r="Z1351" s="208"/>
      <c r="AA1351" s="208"/>
    </row>
    <row r="1352" spans="24:27" x14ac:dyDescent="0.2">
      <c r="X1352" s="208"/>
      <c r="Z1352" s="208"/>
      <c r="AA1352" s="208"/>
    </row>
    <row r="1353" spans="24:27" x14ac:dyDescent="0.2">
      <c r="X1353" s="208"/>
      <c r="Z1353" s="208"/>
      <c r="AA1353" s="208"/>
    </row>
    <row r="1354" spans="24:27" x14ac:dyDescent="0.2">
      <c r="X1354" s="208"/>
      <c r="Z1354" s="208"/>
      <c r="AA1354" s="208"/>
    </row>
    <row r="1355" spans="24:27" x14ac:dyDescent="0.2">
      <c r="X1355" s="208"/>
      <c r="Z1355" s="208"/>
      <c r="AA1355" s="208"/>
    </row>
    <row r="1356" spans="24:27" x14ac:dyDescent="0.2">
      <c r="X1356" s="208"/>
      <c r="Z1356" s="208"/>
      <c r="AA1356" s="208"/>
    </row>
    <row r="1357" spans="24:27" x14ac:dyDescent="0.2">
      <c r="X1357" s="208"/>
      <c r="Z1357" s="208"/>
      <c r="AA1357" s="208"/>
    </row>
    <row r="1358" spans="24:27" x14ac:dyDescent="0.2">
      <c r="X1358" s="208"/>
      <c r="Z1358" s="208"/>
      <c r="AA1358" s="208"/>
    </row>
    <row r="1359" spans="24:27" x14ac:dyDescent="0.2">
      <c r="X1359" s="208"/>
      <c r="Z1359" s="208"/>
      <c r="AA1359" s="208"/>
    </row>
    <row r="1360" spans="24:27" x14ac:dyDescent="0.2">
      <c r="X1360" s="208"/>
      <c r="Z1360" s="208"/>
      <c r="AA1360" s="208"/>
    </row>
    <row r="1361" spans="24:27" x14ac:dyDescent="0.2">
      <c r="X1361" s="208"/>
      <c r="Z1361" s="208"/>
      <c r="AA1361" s="208"/>
    </row>
    <row r="1362" spans="24:27" x14ac:dyDescent="0.2">
      <c r="X1362" s="208"/>
      <c r="Z1362" s="208"/>
      <c r="AA1362" s="208"/>
    </row>
    <row r="1363" spans="24:27" x14ac:dyDescent="0.2">
      <c r="X1363" s="208"/>
      <c r="Z1363" s="208"/>
      <c r="AA1363" s="208"/>
    </row>
    <row r="1364" spans="24:27" x14ac:dyDescent="0.2">
      <c r="X1364" s="208"/>
      <c r="Z1364" s="208"/>
      <c r="AA1364" s="208"/>
    </row>
    <row r="1365" spans="24:27" x14ac:dyDescent="0.2">
      <c r="X1365" s="208"/>
      <c r="Z1365" s="208"/>
      <c r="AA1365" s="208"/>
    </row>
    <row r="1366" spans="24:27" x14ac:dyDescent="0.2">
      <c r="X1366" s="208"/>
      <c r="Z1366" s="208"/>
      <c r="AA1366" s="208"/>
    </row>
    <row r="1367" spans="24:27" x14ac:dyDescent="0.2">
      <c r="X1367" s="208"/>
      <c r="Z1367" s="208"/>
      <c r="AA1367" s="208"/>
    </row>
    <row r="1368" spans="24:27" x14ac:dyDescent="0.2">
      <c r="X1368" s="208"/>
      <c r="Z1368" s="208"/>
      <c r="AA1368" s="208"/>
    </row>
    <row r="1369" spans="24:27" x14ac:dyDescent="0.2">
      <c r="X1369" s="208"/>
      <c r="Z1369" s="208"/>
      <c r="AA1369" s="208"/>
    </row>
    <row r="1370" spans="24:27" x14ac:dyDescent="0.2">
      <c r="X1370" s="208"/>
      <c r="Z1370" s="208"/>
      <c r="AA1370" s="208"/>
    </row>
    <row r="1371" spans="24:27" x14ac:dyDescent="0.2">
      <c r="X1371" s="208"/>
      <c r="Z1371" s="208"/>
      <c r="AA1371" s="208"/>
    </row>
    <row r="1372" spans="24:27" x14ac:dyDescent="0.2">
      <c r="X1372" s="208"/>
      <c r="Z1372" s="208"/>
      <c r="AA1372" s="208"/>
    </row>
    <row r="1373" spans="24:27" x14ac:dyDescent="0.2">
      <c r="X1373" s="208"/>
      <c r="Z1373" s="208"/>
      <c r="AA1373" s="208"/>
    </row>
    <row r="1374" spans="24:27" x14ac:dyDescent="0.2">
      <c r="X1374" s="208"/>
      <c r="Z1374" s="208"/>
      <c r="AA1374" s="208"/>
    </row>
    <row r="1375" spans="24:27" x14ac:dyDescent="0.2">
      <c r="X1375" s="208"/>
      <c r="Z1375" s="208"/>
      <c r="AA1375" s="208"/>
    </row>
    <row r="1376" spans="24:27" x14ac:dyDescent="0.2">
      <c r="X1376" s="208"/>
      <c r="Z1376" s="208"/>
      <c r="AA1376" s="208"/>
    </row>
    <row r="1377" spans="24:27" x14ac:dyDescent="0.2">
      <c r="X1377" s="208"/>
      <c r="Z1377" s="208"/>
      <c r="AA1377" s="208"/>
    </row>
    <row r="1378" spans="24:27" x14ac:dyDescent="0.2">
      <c r="X1378" s="208"/>
      <c r="Z1378" s="208"/>
      <c r="AA1378" s="208"/>
    </row>
    <row r="1379" spans="24:27" x14ac:dyDescent="0.2">
      <c r="X1379" s="208"/>
      <c r="Z1379" s="208"/>
      <c r="AA1379" s="208"/>
    </row>
    <row r="1380" spans="24:27" x14ac:dyDescent="0.2">
      <c r="X1380" s="208"/>
      <c r="Z1380" s="208"/>
      <c r="AA1380" s="208"/>
    </row>
    <row r="1381" spans="24:27" x14ac:dyDescent="0.2">
      <c r="X1381" s="208"/>
      <c r="Z1381" s="208"/>
      <c r="AA1381" s="208"/>
    </row>
    <row r="1382" spans="24:27" x14ac:dyDescent="0.2">
      <c r="X1382" s="208"/>
      <c r="Z1382" s="208"/>
      <c r="AA1382" s="208"/>
    </row>
    <row r="1383" spans="24:27" x14ac:dyDescent="0.2">
      <c r="X1383" s="208"/>
      <c r="Z1383" s="208"/>
      <c r="AA1383" s="208"/>
    </row>
    <row r="1384" spans="24:27" x14ac:dyDescent="0.2">
      <c r="X1384" s="208"/>
      <c r="Z1384" s="208"/>
      <c r="AA1384" s="208"/>
    </row>
    <row r="1385" spans="24:27" x14ac:dyDescent="0.2">
      <c r="X1385" s="208"/>
      <c r="Z1385" s="208"/>
      <c r="AA1385" s="208"/>
    </row>
    <row r="1386" spans="24:27" x14ac:dyDescent="0.2">
      <c r="X1386" s="208"/>
      <c r="Z1386" s="208"/>
      <c r="AA1386" s="208"/>
    </row>
    <row r="1387" spans="24:27" x14ac:dyDescent="0.2">
      <c r="X1387" s="208"/>
      <c r="Z1387" s="208"/>
      <c r="AA1387" s="208"/>
    </row>
    <row r="1388" spans="24:27" x14ac:dyDescent="0.2">
      <c r="X1388" s="208"/>
      <c r="Z1388" s="208"/>
      <c r="AA1388" s="208"/>
    </row>
    <row r="1389" spans="24:27" x14ac:dyDescent="0.2">
      <c r="X1389" s="208"/>
      <c r="Z1389" s="208"/>
      <c r="AA1389" s="208"/>
    </row>
    <row r="1390" spans="24:27" x14ac:dyDescent="0.2">
      <c r="X1390" s="208"/>
      <c r="Z1390" s="208"/>
      <c r="AA1390" s="208"/>
    </row>
    <row r="1391" spans="24:27" x14ac:dyDescent="0.2">
      <c r="X1391" s="208"/>
      <c r="Z1391" s="208"/>
      <c r="AA1391" s="208"/>
    </row>
    <row r="1392" spans="24:27" x14ac:dyDescent="0.2">
      <c r="X1392" s="208"/>
      <c r="Z1392" s="208"/>
      <c r="AA1392" s="208"/>
    </row>
    <row r="1393" spans="24:27" x14ac:dyDescent="0.2">
      <c r="X1393" s="208"/>
      <c r="Z1393" s="208"/>
      <c r="AA1393" s="208"/>
    </row>
    <row r="1394" spans="24:27" x14ac:dyDescent="0.2">
      <c r="X1394" s="208"/>
      <c r="Z1394" s="208"/>
      <c r="AA1394" s="208"/>
    </row>
    <row r="1395" spans="24:27" x14ac:dyDescent="0.2">
      <c r="X1395" s="208"/>
      <c r="Z1395" s="208"/>
      <c r="AA1395" s="208"/>
    </row>
    <row r="1396" spans="24:27" x14ac:dyDescent="0.2">
      <c r="X1396" s="208"/>
      <c r="Z1396" s="208"/>
      <c r="AA1396" s="208"/>
    </row>
    <row r="1397" spans="24:27" x14ac:dyDescent="0.2">
      <c r="X1397" s="208"/>
      <c r="Z1397" s="208"/>
      <c r="AA1397" s="208"/>
    </row>
    <row r="1398" spans="24:27" x14ac:dyDescent="0.2">
      <c r="X1398" s="208"/>
      <c r="Z1398" s="208"/>
      <c r="AA1398" s="208"/>
    </row>
    <row r="1399" spans="24:27" x14ac:dyDescent="0.2">
      <c r="X1399" s="208"/>
      <c r="Z1399" s="208"/>
      <c r="AA1399" s="208"/>
    </row>
    <row r="1400" spans="24:27" x14ac:dyDescent="0.2">
      <c r="X1400" s="208"/>
      <c r="Z1400" s="208"/>
      <c r="AA1400" s="208"/>
    </row>
    <row r="1401" spans="24:27" x14ac:dyDescent="0.2">
      <c r="X1401" s="208"/>
      <c r="Z1401" s="208"/>
      <c r="AA1401" s="208"/>
    </row>
    <row r="1402" spans="24:27" x14ac:dyDescent="0.2">
      <c r="X1402" s="208"/>
      <c r="Z1402" s="208"/>
      <c r="AA1402" s="208"/>
    </row>
    <row r="1403" spans="24:27" x14ac:dyDescent="0.2">
      <c r="X1403" s="208"/>
      <c r="Z1403" s="208"/>
      <c r="AA1403" s="208"/>
    </row>
    <row r="1404" spans="24:27" x14ac:dyDescent="0.2">
      <c r="X1404" s="208"/>
      <c r="Z1404" s="208"/>
      <c r="AA1404" s="208"/>
    </row>
    <row r="1405" spans="24:27" x14ac:dyDescent="0.2">
      <c r="X1405" s="208"/>
      <c r="Z1405" s="208"/>
      <c r="AA1405" s="208"/>
    </row>
    <row r="1406" spans="24:27" x14ac:dyDescent="0.2">
      <c r="X1406" s="208"/>
      <c r="Z1406" s="208"/>
      <c r="AA1406" s="208"/>
    </row>
    <row r="1407" spans="24:27" x14ac:dyDescent="0.2">
      <c r="X1407" s="208"/>
      <c r="Z1407" s="208"/>
      <c r="AA1407" s="208"/>
    </row>
    <row r="1408" spans="24:27" x14ac:dyDescent="0.2">
      <c r="X1408" s="208"/>
      <c r="Z1408" s="208"/>
      <c r="AA1408" s="208"/>
    </row>
    <row r="1409" spans="24:27" x14ac:dyDescent="0.2">
      <c r="X1409" s="208"/>
      <c r="Z1409" s="208"/>
      <c r="AA1409" s="208"/>
    </row>
    <row r="1410" spans="24:27" x14ac:dyDescent="0.2">
      <c r="X1410" s="208"/>
      <c r="Z1410" s="208"/>
      <c r="AA1410" s="208"/>
    </row>
    <row r="1411" spans="24:27" x14ac:dyDescent="0.2">
      <c r="X1411" s="208"/>
      <c r="Z1411" s="208"/>
      <c r="AA1411" s="208"/>
    </row>
    <row r="1412" spans="24:27" x14ac:dyDescent="0.2">
      <c r="X1412" s="208"/>
      <c r="Z1412" s="208"/>
      <c r="AA1412" s="208"/>
    </row>
    <row r="1413" spans="24:27" x14ac:dyDescent="0.2">
      <c r="X1413" s="208"/>
      <c r="Z1413" s="208"/>
      <c r="AA1413" s="208"/>
    </row>
    <row r="1414" spans="24:27" x14ac:dyDescent="0.2">
      <c r="X1414" s="208"/>
      <c r="Z1414" s="208"/>
      <c r="AA1414" s="208"/>
    </row>
    <row r="1415" spans="24:27" x14ac:dyDescent="0.2">
      <c r="X1415" s="208"/>
      <c r="Z1415" s="208"/>
      <c r="AA1415" s="208"/>
    </row>
    <row r="1416" spans="24:27" x14ac:dyDescent="0.2">
      <c r="X1416" s="208"/>
      <c r="Z1416" s="208"/>
      <c r="AA1416" s="208"/>
    </row>
    <row r="1417" spans="24:27" x14ac:dyDescent="0.2">
      <c r="X1417" s="208"/>
      <c r="Z1417" s="208"/>
      <c r="AA1417" s="208"/>
    </row>
    <row r="1418" spans="24:27" x14ac:dyDescent="0.2">
      <c r="X1418" s="208"/>
      <c r="Z1418" s="208"/>
      <c r="AA1418" s="208"/>
    </row>
    <row r="1419" spans="24:27" x14ac:dyDescent="0.2">
      <c r="X1419" s="208"/>
      <c r="Z1419" s="208"/>
      <c r="AA1419" s="208"/>
    </row>
    <row r="1420" spans="24:27" x14ac:dyDescent="0.2">
      <c r="X1420" s="208"/>
      <c r="Z1420" s="208"/>
      <c r="AA1420" s="208"/>
    </row>
    <row r="1421" spans="24:27" x14ac:dyDescent="0.2">
      <c r="X1421" s="208"/>
      <c r="Z1421" s="208"/>
      <c r="AA1421" s="208"/>
    </row>
    <row r="1422" spans="24:27" x14ac:dyDescent="0.2">
      <c r="X1422" s="208"/>
      <c r="Z1422" s="208"/>
      <c r="AA1422" s="208"/>
    </row>
    <row r="1423" spans="24:27" x14ac:dyDescent="0.2">
      <c r="X1423" s="208"/>
      <c r="Z1423" s="208"/>
      <c r="AA1423" s="208"/>
    </row>
    <row r="1424" spans="24:27" x14ac:dyDescent="0.2">
      <c r="X1424" s="208"/>
      <c r="Z1424" s="208"/>
      <c r="AA1424" s="208"/>
    </row>
    <row r="1425" spans="24:27" x14ac:dyDescent="0.2">
      <c r="X1425" s="208"/>
      <c r="Z1425" s="208"/>
      <c r="AA1425" s="208"/>
    </row>
    <row r="1426" spans="24:27" x14ac:dyDescent="0.2">
      <c r="X1426" s="208"/>
      <c r="Z1426" s="208"/>
      <c r="AA1426" s="208"/>
    </row>
    <row r="1427" spans="24:27" x14ac:dyDescent="0.2">
      <c r="X1427" s="208"/>
      <c r="Z1427" s="208"/>
      <c r="AA1427" s="208"/>
    </row>
    <row r="1428" spans="24:27" x14ac:dyDescent="0.2">
      <c r="X1428" s="208"/>
      <c r="Z1428" s="208"/>
      <c r="AA1428" s="208"/>
    </row>
    <row r="1429" spans="24:27" x14ac:dyDescent="0.2">
      <c r="X1429" s="208"/>
      <c r="Z1429" s="208"/>
      <c r="AA1429" s="208"/>
    </row>
    <row r="1430" spans="24:27" x14ac:dyDescent="0.2">
      <c r="X1430" s="208"/>
      <c r="Z1430" s="208"/>
      <c r="AA1430" s="208"/>
    </row>
    <row r="1431" spans="24:27" x14ac:dyDescent="0.2">
      <c r="X1431" s="208"/>
      <c r="Z1431" s="208"/>
      <c r="AA1431" s="208"/>
    </row>
    <row r="1432" spans="24:27" x14ac:dyDescent="0.2">
      <c r="X1432" s="208"/>
      <c r="Z1432" s="208"/>
      <c r="AA1432" s="208"/>
    </row>
    <row r="1433" spans="24:27" x14ac:dyDescent="0.2">
      <c r="X1433" s="208"/>
      <c r="Z1433" s="208"/>
      <c r="AA1433" s="208"/>
    </row>
    <row r="1434" spans="24:27" x14ac:dyDescent="0.2">
      <c r="X1434" s="208"/>
      <c r="Z1434" s="208"/>
      <c r="AA1434" s="208"/>
    </row>
    <row r="1435" spans="24:27" x14ac:dyDescent="0.2">
      <c r="X1435" s="208"/>
      <c r="Z1435" s="208"/>
      <c r="AA1435" s="208"/>
    </row>
    <row r="1436" spans="24:27" x14ac:dyDescent="0.2">
      <c r="X1436" s="208"/>
      <c r="Z1436" s="208"/>
      <c r="AA1436" s="208"/>
    </row>
    <row r="1437" spans="24:27" x14ac:dyDescent="0.2">
      <c r="X1437" s="208"/>
      <c r="Z1437" s="208"/>
      <c r="AA1437" s="208"/>
    </row>
    <row r="1438" spans="24:27" x14ac:dyDescent="0.2">
      <c r="X1438" s="208"/>
      <c r="Z1438" s="208"/>
      <c r="AA1438" s="208"/>
    </row>
    <row r="1439" spans="24:27" x14ac:dyDescent="0.2">
      <c r="X1439" s="208"/>
      <c r="Z1439" s="208"/>
      <c r="AA1439" s="208"/>
    </row>
    <row r="1440" spans="24:27" x14ac:dyDescent="0.2">
      <c r="X1440" s="208"/>
      <c r="Z1440" s="208"/>
      <c r="AA1440" s="208"/>
    </row>
    <row r="1441" spans="24:27" x14ac:dyDescent="0.2">
      <c r="X1441" s="208"/>
      <c r="Z1441" s="208"/>
      <c r="AA1441" s="208"/>
    </row>
    <row r="1442" spans="24:27" x14ac:dyDescent="0.2">
      <c r="X1442" s="208"/>
      <c r="Z1442" s="208"/>
      <c r="AA1442" s="208"/>
    </row>
    <row r="1443" spans="24:27" x14ac:dyDescent="0.2">
      <c r="X1443" s="208"/>
      <c r="Z1443" s="208"/>
      <c r="AA1443" s="208"/>
    </row>
    <row r="1444" spans="24:27" x14ac:dyDescent="0.2">
      <c r="X1444" s="208"/>
      <c r="Z1444" s="208"/>
      <c r="AA1444" s="208"/>
    </row>
    <row r="1445" spans="24:27" x14ac:dyDescent="0.2">
      <c r="X1445" s="208"/>
      <c r="Z1445" s="208"/>
      <c r="AA1445" s="208"/>
    </row>
    <row r="1446" spans="24:27" x14ac:dyDescent="0.2">
      <c r="X1446" s="208"/>
      <c r="Z1446" s="208"/>
      <c r="AA1446" s="208"/>
    </row>
    <row r="1447" spans="24:27" x14ac:dyDescent="0.2">
      <c r="X1447" s="208"/>
      <c r="Z1447" s="208"/>
      <c r="AA1447" s="208"/>
    </row>
    <row r="1448" spans="24:27" x14ac:dyDescent="0.2">
      <c r="X1448" s="208"/>
      <c r="Z1448" s="208"/>
      <c r="AA1448" s="208"/>
    </row>
    <row r="1449" spans="24:27" x14ac:dyDescent="0.2">
      <c r="X1449" s="208"/>
      <c r="Z1449" s="208"/>
      <c r="AA1449" s="208"/>
    </row>
    <row r="1450" spans="24:27" x14ac:dyDescent="0.2">
      <c r="X1450" s="208"/>
      <c r="Z1450" s="208"/>
      <c r="AA1450" s="208"/>
    </row>
    <row r="1451" spans="24:27" x14ac:dyDescent="0.2">
      <c r="X1451" s="208"/>
      <c r="Z1451" s="208"/>
      <c r="AA1451" s="208"/>
    </row>
    <row r="1452" spans="24:27" x14ac:dyDescent="0.2">
      <c r="X1452" s="208"/>
      <c r="Z1452" s="208"/>
      <c r="AA1452" s="208"/>
    </row>
    <row r="1453" spans="24:27" x14ac:dyDescent="0.2">
      <c r="X1453" s="208"/>
      <c r="Z1453" s="208"/>
      <c r="AA1453" s="208"/>
    </row>
    <row r="1454" spans="24:27" x14ac:dyDescent="0.2">
      <c r="X1454" s="208"/>
      <c r="Z1454" s="208"/>
      <c r="AA1454" s="208"/>
    </row>
    <row r="1455" spans="24:27" x14ac:dyDescent="0.2">
      <c r="X1455" s="208"/>
      <c r="Z1455" s="208"/>
      <c r="AA1455" s="208"/>
    </row>
    <row r="1456" spans="24:27" x14ac:dyDescent="0.2">
      <c r="X1456" s="208"/>
      <c r="Z1456" s="208"/>
      <c r="AA1456" s="208"/>
    </row>
    <row r="1457" spans="24:27" x14ac:dyDescent="0.2">
      <c r="X1457" s="208"/>
      <c r="Z1457" s="208"/>
      <c r="AA1457" s="208"/>
    </row>
    <row r="1458" spans="24:27" x14ac:dyDescent="0.2">
      <c r="X1458" s="208"/>
      <c r="Z1458" s="208"/>
      <c r="AA1458" s="208"/>
    </row>
    <row r="1459" spans="24:27" x14ac:dyDescent="0.2">
      <c r="X1459" s="208"/>
      <c r="Z1459" s="208"/>
      <c r="AA1459" s="208"/>
    </row>
    <row r="1460" spans="24:27" x14ac:dyDescent="0.2">
      <c r="X1460" s="208"/>
      <c r="Z1460" s="208"/>
      <c r="AA1460" s="208"/>
    </row>
    <row r="1461" spans="24:27" x14ac:dyDescent="0.2">
      <c r="X1461" s="208"/>
      <c r="Z1461" s="208"/>
      <c r="AA1461" s="208"/>
    </row>
    <row r="1462" spans="24:27" x14ac:dyDescent="0.2">
      <c r="X1462" s="208"/>
      <c r="Z1462" s="208"/>
      <c r="AA1462" s="208"/>
    </row>
    <row r="1463" spans="24:27" x14ac:dyDescent="0.2">
      <c r="X1463" s="208"/>
      <c r="Z1463" s="208"/>
      <c r="AA1463" s="208"/>
    </row>
    <row r="1464" spans="24:27" x14ac:dyDescent="0.2">
      <c r="X1464" s="208"/>
      <c r="Z1464" s="208"/>
      <c r="AA1464" s="208"/>
    </row>
    <row r="1465" spans="24:27" x14ac:dyDescent="0.2">
      <c r="X1465" s="208"/>
      <c r="Z1465" s="208"/>
      <c r="AA1465" s="208"/>
    </row>
    <row r="1466" spans="24:27" x14ac:dyDescent="0.2">
      <c r="X1466" s="208"/>
      <c r="Z1466" s="208"/>
      <c r="AA1466" s="208"/>
    </row>
    <row r="1467" spans="24:27" x14ac:dyDescent="0.2">
      <c r="X1467" s="208"/>
      <c r="Z1467" s="208"/>
      <c r="AA1467" s="208"/>
    </row>
    <row r="1468" spans="24:27" x14ac:dyDescent="0.2">
      <c r="X1468" s="208"/>
      <c r="Z1468" s="208"/>
      <c r="AA1468" s="208"/>
    </row>
    <row r="1469" spans="24:27" x14ac:dyDescent="0.2">
      <c r="X1469" s="208"/>
      <c r="Z1469" s="208"/>
      <c r="AA1469" s="208"/>
    </row>
    <row r="1470" spans="24:27" x14ac:dyDescent="0.2">
      <c r="X1470" s="208"/>
      <c r="Z1470" s="208"/>
      <c r="AA1470" s="208"/>
    </row>
    <row r="1471" spans="24:27" x14ac:dyDescent="0.2">
      <c r="X1471" s="208"/>
      <c r="Z1471" s="208"/>
      <c r="AA1471" s="208"/>
    </row>
    <row r="1472" spans="24:27" x14ac:dyDescent="0.2">
      <c r="X1472" s="208"/>
      <c r="Z1472" s="208"/>
      <c r="AA1472" s="208"/>
    </row>
    <row r="1473" spans="24:27" x14ac:dyDescent="0.2">
      <c r="X1473" s="208"/>
      <c r="Z1473" s="208"/>
      <c r="AA1473" s="208"/>
    </row>
    <row r="1474" spans="24:27" x14ac:dyDescent="0.2">
      <c r="X1474" s="208"/>
      <c r="Z1474" s="208"/>
      <c r="AA1474" s="208"/>
    </row>
    <row r="1475" spans="24:27" x14ac:dyDescent="0.2">
      <c r="X1475" s="208"/>
      <c r="Z1475" s="208"/>
      <c r="AA1475" s="208"/>
    </row>
    <row r="1476" spans="24:27" x14ac:dyDescent="0.2">
      <c r="X1476" s="208"/>
      <c r="Z1476" s="208"/>
      <c r="AA1476" s="208"/>
    </row>
    <row r="1477" spans="24:27" x14ac:dyDescent="0.2">
      <c r="X1477" s="208"/>
      <c r="Z1477" s="208"/>
      <c r="AA1477" s="208"/>
    </row>
    <row r="1478" spans="24:27" x14ac:dyDescent="0.2">
      <c r="X1478" s="208"/>
      <c r="Z1478" s="208"/>
      <c r="AA1478" s="208"/>
    </row>
    <row r="1479" spans="24:27" x14ac:dyDescent="0.2">
      <c r="X1479" s="208"/>
      <c r="Z1479" s="208"/>
      <c r="AA1479" s="208"/>
    </row>
    <row r="1480" spans="24:27" x14ac:dyDescent="0.2">
      <c r="X1480" s="208"/>
      <c r="Z1480" s="208"/>
      <c r="AA1480" s="208"/>
    </row>
    <row r="1481" spans="24:27" x14ac:dyDescent="0.2">
      <c r="X1481" s="208"/>
      <c r="Z1481" s="208"/>
      <c r="AA1481" s="208"/>
    </row>
    <row r="1482" spans="24:27" x14ac:dyDescent="0.2">
      <c r="X1482" s="208"/>
      <c r="Z1482" s="208"/>
      <c r="AA1482" s="208"/>
    </row>
    <row r="1483" spans="24:27" x14ac:dyDescent="0.2">
      <c r="X1483" s="208"/>
      <c r="Z1483" s="208"/>
      <c r="AA1483" s="208"/>
    </row>
    <row r="1484" spans="24:27" x14ac:dyDescent="0.2">
      <c r="X1484" s="208"/>
      <c r="Z1484" s="208"/>
      <c r="AA1484" s="208"/>
    </row>
    <row r="1485" spans="24:27" x14ac:dyDescent="0.2">
      <c r="X1485" s="208"/>
      <c r="Z1485" s="208"/>
      <c r="AA1485" s="208"/>
    </row>
    <row r="1486" spans="24:27" x14ac:dyDescent="0.2">
      <c r="X1486" s="208"/>
      <c r="Z1486" s="208"/>
      <c r="AA1486" s="208"/>
    </row>
    <row r="1487" spans="24:27" x14ac:dyDescent="0.2">
      <c r="X1487" s="208"/>
      <c r="Z1487" s="208"/>
      <c r="AA1487" s="208"/>
    </row>
    <row r="1488" spans="24:27" x14ac:dyDescent="0.2">
      <c r="X1488" s="208"/>
      <c r="Z1488" s="208"/>
      <c r="AA1488" s="208"/>
    </row>
    <row r="1489" spans="24:27" x14ac:dyDescent="0.2">
      <c r="X1489" s="208"/>
      <c r="Z1489" s="208"/>
      <c r="AA1489" s="208"/>
    </row>
    <row r="1490" spans="24:27" x14ac:dyDescent="0.2">
      <c r="X1490" s="208"/>
      <c r="Z1490" s="208"/>
      <c r="AA1490" s="208"/>
    </row>
    <row r="1491" spans="24:27" x14ac:dyDescent="0.2">
      <c r="X1491" s="208"/>
      <c r="Z1491" s="208"/>
      <c r="AA1491" s="208"/>
    </row>
    <row r="1492" spans="24:27" x14ac:dyDescent="0.2">
      <c r="X1492" s="208"/>
      <c r="Z1492" s="208"/>
      <c r="AA1492" s="208"/>
    </row>
    <row r="1493" spans="24:27" x14ac:dyDescent="0.2">
      <c r="X1493" s="208"/>
      <c r="Z1493" s="208"/>
      <c r="AA1493" s="208"/>
    </row>
    <row r="1494" spans="24:27" x14ac:dyDescent="0.2">
      <c r="X1494" s="208"/>
      <c r="Z1494" s="208"/>
      <c r="AA1494" s="208"/>
    </row>
    <row r="1495" spans="24:27" x14ac:dyDescent="0.2">
      <c r="X1495" s="208"/>
      <c r="Z1495" s="208"/>
      <c r="AA1495" s="208"/>
    </row>
    <row r="1496" spans="24:27" x14ac:dyDescent="0.2">
      <c r="X1496" s="208"/>
      <c r="Z1496" s="208"/>
      <c r="AA1496" s="208"/>
    </row>
    <row r="1497" spans="24:27" x14ac:dyDescent="0.2">
      <c r="X1497" s="208"/>
      <c r="Z1497" s="208"/>
      <c r="AA1497" s="208"/>
    </row>
    <row r="1498" spans="24:27" x14ac:dyDescent="0.2">
      <c r="X1498" s="208"/>
      <c r="Z1498" s="208"/>
      <c r="AA1498" s="208"/>
    </row>
    <row r="1499" spans="24:27" x14ac:dyDescent="0.2">
      <c r="X1499" s="208"/>
      <c r="Z1499" s="208"/>
      <c r="AA1499" s="208"/>
    </row>
    <row r="1500" spans="24:27" x14ac:dyDescent="0.2">
      <c r="X1500" s="208"/>
      <c r="Z1500" s="208"/>
      <c r="AA1500" s="208"/>
    </row>
    <row r="1501" spans="24:27" x14ac:dyDescent="0.2">
      <c r="X1501" s="208"/>
      <c r="Z1501" s="208"/>
      <c r="AA1501" s="208"/>
    </row>
    <row r="1502" spans="24:27" x14ac:dyDescent="0.2">
      <c r="X1502" s="208"/>
      <c r="Z1502" s="208"/>
      <c r="AA1502" s="208"/>
    </row>
    <row r="1503" spans="24:27" x14ac:dyDescent="0.2">
      <c r="X1503" s="208"/>
      <c r="Z1503" s="208"/>
      <c r="AA1503" s="208"/>
    </row>
    <row r="1504" spans="24:27" x14ac:dyDescent="0.2">
      <c r="X1504" s="208"/>
      <c r="Z1504" s="208"/>
      <c r="AA1504" s="208"/>
    </row>
    <row r="1505" spans="24:27" x14ac:dyDescent="0.2">
      <c r="X1505" s="208"/>
      <c r="Z1505" s="208"/>
      <c r="AA1505" s="208"/>
    </row>
    <row r="1506" spans="24:27" x14ac:dyDescent="0.2">
      <c r="X1506" s="208"/>
      <c r="Z1506" s="208"/>
      <c r="AA1506" s="208"/>
    </row>
    <row r="1507" spans="24:27" x14ac:dyDescent="0.2">
      <c r="X1507" s="208"/>
      <c r="Z1507" s="208"/>
      <c r="AA1507" s="208"/>
    </row>
    <row r="1508" spans="24:27" x14ac:dyDescent="0.2">
      <c r="X1508" s="208"/>
      <c r="Z1508" s="208"/>
      <c r="AA1508" s="208"/>
    </row>
    <row r="1509" spans="24:27" x14ac:dyDescent="0.2">
      <c r="X1509" s="208"/>
      <c r="Z1509" s="208"/>
      <c r="AA1509" s="208"/>
    </row>
    <row r="1510" spans="24:27" x14ac:dyDescent="0.2">
      <c r="X1510" s="208"/>
      <c r="Z1510" s="208"/>
      <c r="AA1510" s="208"/>
    </row>
    <row r="1511" spans="24:27" x14ac:dyDescent="0.2">
      <c r="X1511" s="208"/>
      <c r="Z1511" s="208"/>
      <c r="AA1511" s="208"/>
    </row>
    <row r="1512" spans="24:27" x14ac:dyDescent="0.2">
      <c r="X1512" s="208"/>
      <c r="Z1512" s="208"/>
      <c r="AA1512" s="208"/>
    </row>
    <row r="1513" spans="24:27" x14ac:dyDescent="0.2">
      <c r="X1513" s="208"/>
      <c r="Z1513" s="208"/>
      <c r="AA1513" s="208"/>
    </row>
    <row r="1514" spans="24:27" x14ac:dyDescent="0.2">
      <c r="X1514" s="208"/>
      <c r="Z1514" s="208"/>
      <c r="AA1514" s="208"/>
    </row>
    <row r="1515" spans="24:27" x14ac:dyDescent="0.2">
      <c r="X1515" s="208"/>
      <c r="Z1515" s="208"/>
      <c r="AA1515" s="208"/>
    </row>
    <row r="1516" spans="24:27" x14ac:dyDescent="0.2">
      <c r="X1516" s="208"/>
      <c r="Z1516" s="208"/>
      <c r="AA1516" s="208"/>
    </row>
    <row r="1517" spans="24:27" x14ac:dyDescent="0.2">
      <c r="X1517" s="208"/>
      <c r="Z1517" s="208"/>
      <c r="AA1517" s="208"/>
    </row>
    <row r="1518" spans="24:27" x14ac:dyDescent="0.2">
      <c r="X1518" s="208"/>
      <c r="Z1518" s="208"/>
      <c r="AA1518" s="208"/>
    </row>
    <row r="1519" spans="24:27" x14ac:dyDescent="0.2">
      <c r="X1519" s="208"/>
      <c r="Z1519" s="208"/>
      <c r="AA1519" s="208"/>
    </row>
    <row r="1520" spans="24:27" x14ac:dyDescent="0.2">
      <c r="X1520" s="208"/>
      <c r="Z1520" s="208"/>
      <c r="AA1520" s="208"/>
    </row>
    <row r="1521" spans="24:27" x14ac:dyDescent="0.2">
      <c r="X1521" s="208"/>
      <c r="Z1521" s="208"/>
      <c r="AA1521" s="208"/>
    </row>
    <row r="1522" spans="24:27" x14ac:dyDescent="0.2">
      <c r="X1522" s="208"/>
      <c r="Z1522" s="208"/>
      <c r="AA1522" s="208"/>
    </row>
    <row r="1523" spans="24:27" x14ac:dyDescent="0.2">
      <c r="X1523" s="208"/>
      <c r="Z1523" s="208"/>
      <c r="AA1523" s="208"/>
    </row>
    <row r="1524" spans="24:27" x14ac:dyDescent="0.2">
      <c r="X1524" s="208"/>
      <c r="Z1524" s="208"/>
      <c r="AA1524" s="208"/>
    </row>
    <row r="1525" spans="24:27" x14ac:dyDescent="0.2">
      <c r="X1525" s="208"/>
      <c r="Z1525" s="208"/>
      <c r="AA1525" s="208"/>
    </row>
    <row r="1526" spans="24:27" x14ac:dyDescent="0.2">
      <c r="X1526" s="208"/>
      <c r="Z1526" s="208"/>
      <c r="AA1526" s="208"/>
    </row>
    <row r="1527" spans="24:27" x14ac:dyDescent="0.2">
      <c r="X1527" s="208"/>
      <c r="Z1527" s="208"/>
      <c r="AA1527" s="208"/>
    </row>
    <row r="1528" spans="24:27" x14ac:dyDescent="0.2">
      <c r="X1528" s="208"/>
      <c r="Z1528" s="208"/>
      <c r="AA1528" s="208"/>
    </row>
    <row r="1529" spans="24:27" x14ac:dyDescent="0.2">
      <c r="X1529" s="208"/>
      <c r="Z1529" s="208"/>
      <c r="AA1529" s="208"/>
    </row>
    <row r="1530" spans="24:27" x14ac:dyDescent="0.2">
      <c r="X1530" s="208"/>
      <c r="Z1530" s="208"/>
      <c r="AA1530" s="208"/>
    </row>
    <row r="1531" spans="24:27" x14ac:dyDescent="0.2">
      <c r="X1531" s="208"/>
      <c r="Z1531" s="208"/>
      <c r="AA1531" s="208"/>
    </row>
    <row r="1532" spans="24:27" x14ac:dyDescent="0.2">
      <c r="X1532" s="208"/>
      <c r="Z1532" s="208"/>
      <c r="AA1532" s="208"/>
    </row>
    <row r="1533" spans="24:27" x14ac:dyDescent="0.2">
      <c r="X1533" s="208"/>
      <c r="Z1533" s="208"/>
      <c r="AA1533" s="208"/>
    </row>
    <row r="1534" spans="24:27" x14ac:dyDescent="0.2">
      <c r="X1534" s="208"/>
      <c r="Z1534" s="208"/>
      <c r="AA1534" s="208"/>
    </row>
    <row r="1535" spans="24:27" x14ac:dyDescent="0.2">
      <c r="X1535" s="208"/>
      <c r="Z1535" s="208"/>
      <c r="AA1535" s="208"/>
    </row>
    <row r="1536" spans="24:27" x14ac:dyDescent="0.2">
      <c r="X1536" s="208"/>
      <c r="Z1536" s="208"/>
      <c r="AA1536" s="208"/>
    </row>
    <row r="1537" spans="24:27" x14ac:dyDescent="0.2">
      <c r="X1537" s="208"/>
      <c r="Z1537" s="208"/>
      <c r="AA1537" s="208"/>
    </row>
    <row r="1538" spans="24:27" x14ac:dyDescent="0.2">
      <c r="X1538" s="208"/>
      <c r="Z1538" s="208"/>
      <c r="AA1538" s="208"/>
    </row>
    <row r="1539" spans="24:27" x14ac:dyDescent="0.2">
      <c r="X1539" s="208"/>
      <c r="Z1539" s="208"/>
      <c r="AA1539" s="208"/>
    </row>
    <row r="1540" spans="24:27" x14ac:dyDescent="0.2">
      <c r="X1540" s="208"/>
      <c r="Z1540" s="208"/>
      <c r="AA1540" s="208"/>
    </row>
    <row r="1541" spans="24:27" x14ac:dyDescent="0.2">
      <c r="X1541" s="208"/>
      <c r="Z1541" s="208"/>
      <c r="AA1541" s="208"/>
    </row>
    <row r="1542" spans="24:27" x14ac:dyDescent="0.2">
      <c r="X1542" s="208"/>
      <c r="Z1542" s="208"/>
      <c r="AA1542" s="208"/>
    </row>
    <row r="1543" spans="24:27" x14ac:dyDescent="0.2">
      <c r="X1543" s="208"/>
      <c r="Z1543" s="208"/>
      <c r="AA1543" s="208"/>
    </row>
    <row r="1544" spans="24:27" x14ac:dyDescent="0.2">
      <c r="X1544" s="208"/>
      <c r="Z1544" s="208"/>
      <c r="AA1544" s="208"/>
    </row>
    <row r="1545" spans="24:27" x14ac:dyDescent="0.2">
      <c r="X1545" s="208"/>
      <c r="Z1545" s="208"/>
      <c r="AA1545" s="208"/>
    </row>
    <row r="1546" spans="24:27" x14ac:dyDescent="0.2">
      <c r="X1546" s="208"/>
      <c r="Z1546" s="208"/>
      <c r="AA1546" s="208"/>
    </row>
    <row r="1547" spans="24:27" x14ac:dyDescent="0.2">
      <c r="X1547" s="208"/>
      <c r="Z1547" s="208"/>
      <c r="AA1547" s="208"/>
    </row>
    <row r="1548" spans="24:27" x14ac:dyDescent="0.2">
      <c r="X1548" s="208"/>
      <c r="Z1548" s="208"/>
      <c r="AA1548" s="208"/>
    </row>
    <row r="1549" spans="24:27" x14ac:dyDescent="0.2">
      <c r="X1549" s="208"/>
      <c r="Z1549" s="208"/>
      <c r="AA1549" s="208"/>
    </row>
    <row r="1550" spans="24:27" x14ac:dyDescent="0.2">
      <c r="X1550" s="208"/>
      <c r="Z1550" s="208"/>
      <c r="AA1550" s="208"/>
    </row>
    <row r="1551" spans="24:27" x14ac:dyDescent="0.2">
      <c r="X1551" s="208"/>
      <c r="Z1551" s="208"/>
      <c r="AA1551" s="208"/>
    </row>
    <row r="1552" spans="24:27" x14ac:dyDescent="0.2">
      <c r="X1552" s="208"/>
      <c r="Z1552" s="208"/>
      <c r="AA1552" s="208"/>
    </row>
    <row r="1553" spans="24:27" x14ac:dyDescent="0.2">
      <c r="X1553" s="208"/>
      <c r="Z1553" s="208"/>
      <c r="AA1553" s="208"/>
    </row>
    <row r="1554" spans="24:27" x14ac:dyDescent="0.2">
      <c r="X1554" s="208"/>
      <c r="Z1554" s="208"/>
      <c r="AA1554" s="208"/>
    </row>
    <row r="1555" spans="24:27" x14ac:dyDescent="0.2">
      <c r="X1555" s="208"/>
      <c r="Z1555" s="208"/>
      <c r="AA1555" s="208"/>
    </row>
    <row r="1556" spans="24:27" x14ac:dyDescent="0.2">
      <c r="X1556" s="208"/>
      <c r="Z1556" s="208"/>
      <c r="AA1556" s="208"/>
    </row>
    <row r="1557" spans="24:27" x14ac:dyDescent="0.2">
      <c r="X1557" s="208"/>
      <c r="Z1557" s="208"/>
      <c r="AA1557" s="208"/>
    </row>
    <row r="1558" spans="24:27" x14ac:dyDescent="0.2">
      <c r="X1558" s="208"/>
      <c r="Z1558" s="208"/>
      <c r="AA1558" s="208"/>
    </row>
    <row r="1559" spans="24:27" x14ac:dyDescent="0.2">
      <c r="X1559" s="208"/>
      <c r="Z1559" s="208"/>
      <c r="AA1559" s="208"/>
    </row>
    <row r="1560" spans="24:27" x14ac:dyDescent="0.2">
      <c r="X1560" s="208"/>
      <c r="Z1560" s="208"/>
      <c r="AA1560" s="208"/>
    </row>
    <row r="1561" spans="24:27" x14ac:dyDescent="0.2">
      <c r="X1561" s="208"/>
      <c r="Z1561" s="208"/>
      <c r="AA1561" s="208"/>
    </row>
    <row r="1562" spans="24:27" x14ac:dyDescent="0.2">
      <c r="X1562" s="208"/>
      <c r="Z1562" s="208"/>
      <c r="AA1562" s="208"/>
    </row>
    <row r="1563" spans="24:27" x14ac:dyDescent="0.2">
      <c r="X1563" s="208"/>
      <c r="Z1563" s="208"/>
      <c r="AA1563" s="208"/>
    </row>
    <row r="1564" spans="24:27" x14ac:dyDescent="0.2">
      <c r="X1564" s="208"/>
      <c r="Z1564" s="208"/>
      <c r="AA1564" s="208"/>
    </row>
    <row r="1565" spans="24:27" x14ac:dyDescent="0.2">
      <c r="X1565" s="208"/>
      <c r="Z1565" s="208"/>
      <c r="AA1565" s="208"/>
    </row>
    <row r="1566" spans="24:27" x14ac:dyDescent="0.2">
      <c r="X1566" s="208"/>
      <c r="Z1566" s="208"/>
      <c r="AA1566" s="208"/>
    </row>
    <row r="1567" spans="24:27" x14ac:dyDescent="0.2">
      <c r="X1567" s="208"/>
      <c r="Z1567" s="208"/>
      <c r="AA1567" s="208"/>
    </row>
    <row r="1568" spans="24:27" x14ac:dyDescent="0.2">
      <c r="X1568" s="208"/>
      <c r="Z1568" s="208"/>
      <c r="AA1568" s="208"/>
    </row>
    <row r="1569" spans="24:27" x14ac:dyDescent="0.2">
      <c r="X1569" s="208"/>
      <c r="Z1569" s="208"/>
      <c r="AA1569" s="208"/>
    </row>
    <row r="1570" spans="24:27" x14ac:dyDescent="0.2">
      <c r="X1570" s="208"/>
      <c r="Z1570" s="208"/>
      <c r="AA1570" s="208"/>
    </row>
    <row r="1571" spans="24:27" x14ac:dyDescent="0.2">
      <c r="X1571" s="208"/>
      <c r="Z1571" s="208"/>
      <c r="AA1571" s="208"/>
    </row>
    <row r="1572" spans="24:27" x14ac:dyDescent="0.2">
      <c r="X1572" s="208"/>
      <c r="Z1572" s="208"/>
      <c r="AA1572" s="208"/>
    </row>
    <row r="1573" spans="24:27" x14ac:dyDescent="0.2">
      <c r="X1573" s="208"/>
      <c r="Z1573" s="208"/>
      <c r="AA1573" s="208"/>
    </row>
    <row r="1574" spans="24:27" x14ac:dyDescent="0.2">
      <c r="X1574" s="208"/>
      <c r="Z1574" s="208"/>
      <c r="AA1574" s="208"/>
    </row>
    <row r="1575" spans="24:27" x14ac:dyDescent="0.2">
      <c r="X1575" s="208"/>
      <c r="Z1575" s="208"/>
      <c r="AA1575" s="208"/>
    </row>
    <row r="1576" spans="24:27" x14ac:dyDescent="0.2">
      <c r="X1576" s="208"/>
      <c r="Z1576" s="208"/>
      <c r="AA1576" s="208"/>
    </row>
    <row r="1577" spans="24:27" x14ac:dyDescent="0.2">
      <c r="X1577" s="208"/>
      <c r="Z1577" s="208"/>
      <c r="AA1577" s="208"/>
    </row>
    <row r="1578" spans="24:27" x14ac:dyDescent="0.2">
      <c r="X1578" s="208"/>
      <c r="Z1578" s="208"/>
      <c r="AA1578" s="208"/>
    </row>
    <row r="1579" spans="24:27" x14ac:dyDescent="0.2">
      <c r="X1579" s="208"/>
      <c r="Z1579" s="208"/>
      <c r="AA1579" s="208"/>
    </row>
    <row r="1580" spans="24:27" x14ac:dyDescent="0.2">
      <c r="X1580" s="208"/>
      <c r="Z1580" s="208"/>
      <c r="AA1580" s="208"/>
    </row>
    <row r="1581" spans="24:27" x14ac:dyDescent="0.2">
      <c r="X1581" s="208"/>
      <c r="Z1581" s="208"/>
      <c r="AA1581" s="208"/>
    </row>
    <row r="1582" spans="24:27" x14ac:dyDescent="0.2">
      <c r="X1582" s="208"/>
      <c r="Z1582" s="208"/>
      <c r="AA1582" s="208"/>
    </row>
    <row r="1583" spans="24:27" x14ac:dyDescent="0.2">
      <c r="X1583" s="208"/>
      <c r="Z1583" s="208"/>
      <c r="AA1583" s="208"/>
    </row>
    <row r="1584" spans="24:27" x14ac:dyDescent="0.2">
      <c r="X1584" s="208"/>
      <c r="Z1584" s="208"/>
      <c r="AA1584" s="208"/>
    </row>
    <row r="1585" spans="24:27" x14ac:dyDescent="0.2">
      <c r="X1585" s="208"/>
      <c r="Z1585" s="208"/>
      <c r="AA1585" s="208"/>
    </row>
    <row r="1586" spans="24:27" x14ac:dyDescent="0.2">
      <c r="X1586" s="208"/>
      <c r="Z1586" s="208"/>
      <c r="AA1586" s="208"/>
    </row>
    <row r="1587" spans="24:27" x14ac:dyDescent="0.2">
      <c r="X1587" s="208"/>
      <c r="Z1587" s="208"/>
      <c r="AA1587" s="208"/>
    </row>
    <row r="1588" spans="24:27" x14ac:dyDescent="0.2">
      <c r="X1588" s="208"/>
      <c r="Z1588" s="208"/>
      <c r="AA1588" s="208"/>
    </row>
    <row r="1589" spans="24:27" x14ac:dyDescent="0.2">
      <c r="X1589" s="208"/>
      <c r="Z1589" s="208"/>
      <c r="AA1589" s="208"/>
    </row>
    <row r="1590" spans="24:27" x14ac:dyDescent="0.2">
      <c r="X1590" s="208"/>
      <c r="Z1590" s="208"/>
      <c r="AA1590" s="208"/>
    </row>
    <row r="1591" spans="24:27" x14ac:dyDescent="0.2">
      <c r="X1591" s="208"/>
      <c r="Z1591" s="208"/>
      <c r="AA1591" s="208"/>
    </row>
    <row r="1592" spans="24:27" x14ac:dyDescent="0.2">
      <c r="X1592" s="208"/>
      <c r="Z1592" s="208"/>
      <c r="AA1592" s="208"/>
    </row>
    <row r="1593" spans="24:27" x14ac:dyDescent="0.2">
      <c r="X1593" s="208"/>
      <c r="Z1593" s="208"/>
      <c r="AA1593" s="208"/>
    </row>
    <row r="1594" spans="24:27" x14ac:dyDescent="0.2">
      <c r="X1594" s="208"/>
      <c r="Z1594" s="208"/>
      <c r="AA1594" s="208"/>
    </row>
    <row r="1595" spans="24:27" x14ac:dyDescent="0.2">
      <c r="X1595" s="208"/>
      <c r="Z1595" s="208"/>
      <c r="AA1595" s="208"/>
    </row>
    <row r="1596" spans="24:27" x14ac:dyDescent="0.2">
      <c r="X1596" s="208"/>
      <c r="Z1596" s="208"/>
      <c r="AA1596" s="208"/>
    </row>
    <row r="1597" spans="24:27" x14ac:dyDescent="0.2">
      <c r="X1597" s="208"/>
      <c r="Z1597" s="208"/>
      <c r="AA1597" s="208"/>
    </row>
    <row r="1598" spans="24:27" x14ac:dyDescent="0.2">
      <c r="X1598" s="208"/>
      <c r="Z1598" s="208"/>
      <c r="AA1598" s="208"/>
    </row>
    <row r="1599" spans="24:27" x14ac:dyDescent="0.2">
      <c r="X1599" s="208"/>
      <c r="Z1599" s="208"/>
      <c r="AA1599" s="208"/>
    </row>
    <row r="1600" spans="24:27" x14ac:dyDescent="0.2">
      <c r="X1600" s="208"/>
      <c r="Z1600" s="208"/>
      <c r="AA1600" s="208"/>
    </row>
    <row r="1601" spans="24:27" x14ac:dyDescent="0.2">
      <c r="X1601" s="208"/>
      <c r="Z1601" s="208"/>
      <c r="AA1601" s="208"/>
    </row>
    <row r="1602" spans="24:27" x14ac:dyDescent="0.2">
      <c r="X1602" s="208"/>
      <c r="Z1602" s="208"/>
      <c r="AA1602" s="208"/>
    </row>
    <row r="1603" spans="24:27" x14ac:dyDescent="0.2">
      <c r="X1603" s="208"/>
      <c r="Z1603" s="208"/>
      <c r="AA1603" s="208"/>
    </row>
    <row r="1604" spans="24:27" x14ac:dyDescent="0.2">
      <c r="X1604" s="208"/>
      <c r="Z1604" s="208"/>
      <c r="AA1604" s="208"/>
    </row>
    <row r="1605" spans="24:27" x14ac:dyDescent="0.2">
      <c r="X1605" s="208"/>
      <c r="Z1605" s="208"/>
      <c r="AA1605" s="208"/>
    </row>
    <row r="1606" spans="24:27" x14ac:dyDescent="0.2">
      <c r="X1606" s="208"/>
      <c r="Z1606" s="208"/>
      <c r="AA1606" s="208"/>
    </row>
    <row r="1607" spans="24:27" x14ac:dyDescent="0.2">
      <c r="X1607" s="208"/>
      <c r="Z1607" s="208"/>
      <c r="AA1607" s="208"/>
    </row>
    <row r="1608" spans="24:27" x14ac:dyDescent="0.2">
      <c r="X1608" s="208"/>
      <c r="Z1608" s="208"/>
      <c r="AA1608" s="208"/>
    </row>
    <row r="1609" spans="24:27" x14ac:dyDescent="0.2">
      <c r="X1609" s="208"/>
      <c r="Z1609" s="208"/>
      <c r="AA1609" s="208"/>
    </row>
    <row r="1610" spans="24:27" x14ac:dyDescent="0.2">
      <c r="X1610" s="208"/>
      <c r="Z1610" s="208"/>
      <c r="AA1610" s="208"/>
    </row>
    <row r="1611" spans="24:27" x14ac:dyDescent="0.2">
      <c r="X1611" s="208"/>
      <c r="Z1611" s="208"/>
      <c r="AA1611" s="208"/>
    </row>
    <row r="1612" spans="24:27" x14ac:dyDescent="0.2">
      <c r="X1612" s="208"/>
      <c r="Z1612" s="208"/>
      <c r="AA1612" s="208"/>
    </row>
    <row r="1613" spans="24:27" x14ac:dyDescent="0.2">
      <c r="X1613" s="208"/>
      <c r="Z1613" s="208"/>
      <c r="AA1613" s="208"/>
    </row>
    <row r="1614" spans="24:27" x14ac:dyDescent="0.2">
      <c r="X1614" s="208"/>
      <c r="Z1614" s="208"/>
      <c r="AA1614" s="208"/>
    </row>
    <row r="1615" spans="24:27" x14ac:dyDescent="0.2">
      <c r="X1615" s="208"/>
      <c r="Z1615" s="208"/>
      <c r="AA1615" s="208"/>
    </row>
    <row r="1616" spans="24:27" x14ac:dyDescent="0.2">
      <c r="X1616" s="208"/>
      <c r="Z1616" s="208"/>
      <c r="AA1616" s="208"/>
    </row>
    <row r="1617" spans="24:27" x14ac:dyDescent="0.2">
      <c r="X1617" s="208"/>
      <c r="Z1617" s="208"/>
      <c r="AA1617" s="208"/>
    </row>
    <row r="1618" spans="24:27" x14ac:dyDescent="0.2">
      <c r="X1618" s="208"/>
      <c r="Z1618" s="208"/>
      <c r="AA1618" s="208"/>
    </row>
    <row r="1619" spans="24:27" x14ac:dyDescent="0.2">
      <c r="X1619" s="208"/>
      <c r="Z1619" s="208"/>
      <c r="AA1619" s="208"/>
    </row>
    <row r="1620" spans="24:27" x14ac:dyDescent="0.2">
      <c r="X1620" s="208"/>
      <c r="Z1620" s="208"/>
      <c r="AA1620" s="208"/>
    </row>
    <row r="1621" spans="24:27" x14ac:dyDescent="0.2">
      <c r="X1621" s="208"/>
      <c r="Z1621" s="208"/>
      <c r="AA1621" s="208"/>
    </row>
    <row r="1622" spans="24:27" x14ac:dyDescent="0.2">
      <c r="X1622" s="208"/>
      <c r="Z1622" s="208"/>
      <c r="AA1622" s="208"/>
    </row>
    <row r="1623" spans="24:27" x14ac:dyDescent="0.2">
      <c r="X1623" s="208"/>
      <c r="Z1623" s="208"/>
      <c r="AA1623" s="208"/>
    </row>
    <row r="1624" spans="24:27" x14ac:dyDescent="0.2">
      <c r="X1624" s="208"/>
      <c r="Z1624" s="208"/>
      <c r="AA1624" s="208"/>
    </row>
    <row r="1625" spans="24:27" x14ac:dyDescent="0.2">
      <c r="X1625" s="208"/>
      <c r="Z1625" s="208"/>
      <c r="AA1625" s="208"/>
    </row>
    <row r="1626" spans="24:27" x14ac:dyDescent="0.2">
      <c r="X1626" s="208"/>
      <c r="Z1626" s="208"/>
      <c r="AA1626" s="208"/>
    </row>
    <row r="1627" spans="24:27" x14ac:dyDescent="0.2">
      <c r="X1627" s="208"/>
      <c r="Z1627" s="208"/>
      <c r="AA1627" s="208"/>
    </row>
    <row r="1628" spans="24:27" x14ac:dyDescent="0.2">
      <c r="X1628" s="208"/>
      <c r="Z1628" s="208"/>
      <c r="AA1628" s="208"/>
    </row>
    <row r="1629" spans="24:27" x14ac:dyDescent="0.2">
      <c r="X1629" s="208"/>
      <c r="Z1629" s="208"/>
      <c r="AA1629" s="208"/>
    </row>
    <row r="1630" spans="24:27" x14ac:dyDescent="0.2">
      <c r="X1630" s="208"/>
      <c r="Z1630" s="208"/>
      <c r="AA1630" s="208"/>
    </row>
    <row r="1631" spans="24:27" x14ac:dyDescent="0.2">
      <c r="X1631" s="208"/>
      <c r="Z1631" s="208"/>
      <c r="AA1631" s="208"/>
    </row>
    <row r="1632" spans="24:27" x14ac:dyDescent="0.2">
      <c r="X1632" s="208"/>
      <c r="Z1632" s="208"/>
      <c r="AA1632" s="208"/>
    </row>
    <row r="1633" spans="24:27" x14ac:dyDescent="0.2">
      <c r="X1633" s="208"/>
      <c r="Z1633" s="208"/>
      <c r="AA1633" s="208"/>
    </row>
    <row r="1634" spans="24:27" x14ac:dyDescent="0.2">
      <c r="X1634" s="208"/>
      <c r="Z1634" s="208"/>
      <c r="AA1634" s="208"/>
    </row>
    <row r="1635" spans="24:27" x14ac:dyDescent="0.2">
      <c r="X1635" s="208"/>
      <c r="Z1635" s="208"/>
      <c r="AA1635" s="208"/>
    </row>
    <row r="1636" spans="24:27" x14ac:dyDescent="0.2">
      <c r="X1636" s="208"/>
      <c r="Z1636" s="208"/>
      <c r="AA1636" s="208"/>
    </row>
    <row r="1637" spans="24:27" x14ac:dyDescent="0.2">
      <c r="X1637" s="208"/>
      <c r="Z1637" s="208"/>
      <c r="AA1637" s="208"/>
    </row>
    <row r="1638" spans="24:27" x14ac:dyDescent="0.2">
      <c r="X1638" s="208"/>
      <c r="Z1638" s="208"/>
      <c r="AA1638" s="208"/>
    </row>
    <row r="1639" spans="24:27" x14ac:dyDescent="0.2">
      <c r="X1639" s="208"/>
      <c r="Z1639" s="208"/>
      <c r="AA1639" s="208"/>
    </row>
    <row r="1640" spans="24:27" x14ac:dyDescent="0.2">
      <c r="X1640" s="208"/>
      <c r="Z1640" s="208"/>
      <c r="AA1640" s="208"/>
    </row>
    <row r="1641" spans="24:27" x14ac:dyDescent="0.2">
      <c r="X1641" s="208"/>
      <c r="Z1641" s="208"/>
      <c r="AA1641" s="208"/>
    </row>
    <row r="1642" spans="24:27" x14ac:dyDescent="0.2">
      <c r="X1642" s="208"/>
      <c r="Z1642" s="208"/>
      <c r="AA1642" s="208"/>
    </row>
    <row r="1643" spans="24:27" x14ac:dyDescent="0.2">
      <c r="X1643" s="208"/>
      <c r="Z1643" s="208"/>
      <c r="AA1643" s="208"/>
    </row>
    <row r="1644" spans="24:27" x14ac:dyDescent="0.2">
      <c r="X1644" s="208"/>
      <c r="Z1644" s="208"/>
      <c r="AA1644" s="208"/>
    </row>
    <row r="1645" spans="24:27" x14ac:dyDescent="0.2">
      <c r="X1645" s="208"/>
      <c r="Z1645" s="208"/>
      <c r="AA1645" s="208"/>
    </row>
    <row r="1646" spans="24:27" x14ac:dyDescent="0.2">
      <c r="X1646" s="208"/>
      <c r="Z1646" s="208"/>
      <c r="AA1646" s="208"/>
    </row>
    <row r="1647" spans="24:27" x14ac:dyDescent="0.2">
      <c r="X1647" s="208"/>
      <c r="Z1647" s="208"/>
      <c r="AA1647" s="208"/>
    </row>
    <row r="1648" spans="24:27" x14ac:dyDescent="0.2">
      <c r="X1648" s="208"/>
      <c r="Z1648" s="208"/>
      <c r="AA1648" s="208"/>
    </row>
    <row r="1649" spans="24:27" x14ac:dyDescent="0.2">
      <c r="X1649" s="208"/>
      <c r="Z1649" s="208"/>
      <c r="AA1649" s="208"/>
    </row>
    <row r="1650" spans="24:27" x14ac:dyDescent="0.2">
      <c r="X1650" s="208"/>
      <c r="Z1650" s="208"/>
      <c r="AA1650" s="208"/>
    </row>
    <row r="1651" spans="24:27" x14ac:dyDescent="0.2">
      <c r="X1651" s="208"/>
      <c r="Z1651" s="208"/>
      <c r="AA1651" s="208"/>
    </row>
    <row r="1652" spans="24:27" x14ac:dyDescent="0.2">
      <c r="X1652" s="208"/>
      <c r="Z1652" s="208"/>
      <c r="AA1652" s="208"/>
    </row>
    <row r="1653" spans="24:27" x14ac:dyDescent="0.2">
      <c r="X1653" s="208"/>
      <c r="Z1653" s="208"/>
      <c r="AA1653" s="208"/>
    </row>
    <row r="1654" spans="24:27" x14ac:dyDescent="0.2">
      <c r="X1654" s="208"/>
      <c r="Z1654" s="208"/>
      <c r="AA1654" s="208"/>
    </row>
    <row r="1655" spans="24:27" x14ac:dyDescent="0.2">
      <c r="X1655" s="208"/>
      <c r="Z1655" s="208"/>
      <c r="AA1655" s="208"/>
    </row>
    <row r="1656" spans="24:27" x14ac:dyDescent="0.2">
      <c r="X1656" s="208"/>
      <c r="Z1656" s="208"/>
      <c r="AA1656" s="208"/>
    </row>
    <row r="1657" spans="24:27" x14ac:dyDescent="0.2">
      <c r="X1657" s="208"/>
      <c r="Z1657" s="208"/>
      <c r="AA1657" s="208"/>
    </row>
    <row r="1658" spans="24:27" x14ac:dyDescent="0.2">
      <c r="X1658" s="208"/>
      <c r="Z1658" s="208"/>
      <c r="AA1658" s="208"/>
    </row>
    <row r="1659" spans="24:27" x14ac:dyDescent="0.2">
      <c r="X1659" s="208"/>
      <c r="Z1659" s="208"/>
      <c r="AA1659" s="208"/>
    </row>
    <row r="1660" spans="24:27" x14ac:dyDescent="0.2">
      <c r="X1660" s="208"/>
      <c r="Z1660" s="208"/>
      <c r="AA1660" s="208"/>
    </row>
    <row r="1661" spans="24:27" x14ac:dyDescent="0.2">
      <c r="X1661" s="208"/>
      <c r="Z1661" s="208"/>
      <c r="AA1661" s="208"/>
    </row>
    <row r="1662" spans="24:27" x14ac:dyDescent="0.2">
      <c r="X1662" s="208"/>
      <c r="Z1662" s="208"/>
      <c r="AA1662" s="208"/>
    </row>
    <row r="1663" spans="24:27" x14ac:dyDescent="0.2">
      <c r="X1663" s="208"/>
      <c r="Z1663" s="208"/>
      <c r="AA1663" s="208"/>
    </row>
    <row r="1664" spans="24:27" x14ac:dyDescent="0.2">
      <c r="X1664" s="208"/>
      <c r="Z1664" s="208"/>
      <c r="AA1664" s="208"/>
    </row>
    <row r="1665" spans="24:27" x14ac:dyDescent="0.2">
      <c r="X1665" s="208"/>
      <c r="Z1665" s="208"/>
      <c r="AA1665" s="208"/>
    </row>
    <row r="1666" spans="24:27" x14ac:dyDescent="0.2">
      <c r="X1666" s="208"/>
      <c r="Z1666" s="208"/>
      <c r="AA1666" s="208"/>
    </row>
    <row r="1667" spans="24:27" x14ac:dyDescent="0.2">
      <c r="X1667" s="208"/>
      <c r="Z1667" s="208"/>
      <c r="AA1667" s="208"/>
    </row>
    <row r="1668" spans="24:27" x14ac:dyDescent="0.2">
      <c r="X1668" s="208"/>
      <c r="Z1668" s="208"/>
      <c r="AA1668" s="208"/>
    </row>
    <row r="1669" spans="24:27" x14ac:dyDescent="0.2">
      <c r="X1669" s="208"/>
      <c r="Z1669" s="208"/>
      <c r="AA1669" s="208"/>
    </row>
    <row r="1670" spans="24:27" x14ac:dyDescent="0.2">
      <c r="X1670" s="208"/>
      <c r="Z1670" s="208"/>
      <c r="AA1670" s="208"/>
    </row>
    <row r="1671" spans="24:27" x14ac:dyDescent="0.2">
      <c r="X1671" s="208"/>
      <c r="Z1671" s="208"/>
      <c r="AA1671" s="208"/>
    </row>
    <row r="1672" spans="24:27" x14ac:dyDescent="0.2">
      <c r="X1672" s="208"/>
      <c r="Z1672" s="208"/>
      <c r="AA1672" s="208"/>
    </row>
    <row r="1673" spans="24:27" x14ac:dyDescent="0.2">
      <c r="X1673" s="208"/>
      <c r="Z1673" s="208"/>
      <c r="AA1673" s="208"/>
    </row>
    <row r="1674" spans="24:27" x14ac:dyDescent="0.2">
      <c r="X1674" s="208"/>
      <c r="Z1674" s="208"/>
      <c r="AA1674" s="208"/>
    </row>
    <row r="1675" spans="24:27" x14ac:dyDescent="0.2">
      <c r="X1675" s="208"/>
      <c r="Z1675" s="208"/>
      <c r="AA1675" s="208"/>
    </row>
    <row r="1676" spans="24:27" x14ac:dyDescent="0.2">
      <c r="X1676" s="208"/>
      <c r="Z1676" s="208"/>
      <c r="AA1676" s="208"/>
    </row>
    <row r="1677" spans="24:27" x14ac:dyDescent="0.2">
      <c r="X1677" s="208"/>
      <c r="Z1677" s="208"/>
      <c r="AA1677" s="208"/>
    </row>
    <row r="1678" spans="24:27" x14ac:dyDescent="0.2">
      <c r="X1678" s="208"/>
      <c r="Z1678" s="208"/>
      <c r="AA1678" s="208"/>
    </row>
    <row r="1679" spans="24:27" x14ac:dyDescent="0.2">
      <c r="X1679" s="208"/>
      <c r="Z1679" s="208"/>
      <c r="AA1679" s="208"/>
    </row>
    <row r="1680" spans="24:27" x14ac:dyDescent="0.2">
      <c r="X1680" s="208"/>
      <c r="Z1680" s="208"/>
      <c r="AA1680" s="208"/>
    </row>
    <row r="1681" spans="24:27" x14ac:dyDescent="0.2">
      <c r="X1681" s="208"/>
      <c r="Z1681" s="208"/>
      <c r="AA1681" s="208"/>
    </row>
    <row r="1682" spans="24:27" x14ac:dyDescent="0.2">
      <c r="X1682" s="208"/>
      <c r="Z1682" s="208"/>
      <c r="AA1682" s="208"/>
    </row>
    <row r="1683" spans="24:27" x14ac:dyDescent="0.2">
      <c r="X1683" s="208"/>
      <c r="Z1683" s="208"/>
      <c r="AA1683" s="208"/>
    </row>
    <row r="1684" spans="24:27" x14ac:dyDescent="0.2">
      <c r="X1684" s="208"/>
      <c r="Z1684" s="208"/>
      <c r="AA1684" s="208"/>
    </row>
    <row r="1685" spans="24:27" x14ac:dyDescent="0.2">
      <c r="X1685" s="208"/>
      <c r="Z1685" s="208"/>
      <c r="AA1685" s="208"/>
    </row>
    <row r="1686" spans="24:27" x14ac:dyDescent="0.2">
      <c r="X1686" s="208"/>
      <c r="Z1686" s="208"/>
      <c r="AA1686" s="208"/>
    </row>
    <row r="1687" spans="24:27" x14ac:dyDescent="0.2">
      <c r="X1687" s="208"/>
      <c r="Z1687" s="208"/>
      <c r="AA1687" s="208"/>
    </row>
    <row r="1688" spans="24:27" x14ac:dyDescent="0.2">
      <c r="X1688" s="208"/>
      <c r="Z1688" s="208"/>
      <c r="AA1688" s="208"/>
    </row>
    <row r="1689" spans="24:27" x14ac:dyDescent="0.2">
      <c r="X1689" s="208"/>
      <c r="Z1689" s="208"/>
      <c r="AA1689" s="208"/>
    </row>
    <row r="1690" spans="24:27" x14ac:dyDescent="0.2">
      <c r="X1690" s="208"/>
      <c r="Z1690" s="208"/>
      <c r="AA1690" s="208"/>
    </row>
    <row r="1691" spans="24:27" x14ac:dyDescent="0.2">
      <c r="X1691" s="208"/>
      <c r="Z1691" s="208"/>
      <c r="AA1691" s="208"/>
    </row>
    <row r="1692" spans="24:27" x14ac:dyDescent="0.2">
      <c r="X1692" s="208"/>
      <c r="Z1692" s="208"/>
      <c r="AA1692" s="208"/>
    </row>
    <row r="1693" spans="24:27" x14ac:dyDescent="0.2">
      <c r="X1693" s="208"/>
      <c r="Z1693" s="208"/>
      <c r="AA1693" s="208"/>
    </row>
    <row r="1694" spans="24:27" x14ac:dyDescent="0.2">
      <c r="X1694" s="208"/>
      <c r="Z1694" s="208"/>
      <c r="AA1694" s="208"/>
    </row>
    <row r="1695" spans="24:27" x14ac:dyDescent="0.2">
      <c r="X1695" s="208"/>
      <c r="Z1695" s="208"/>
      <c r="AA1695" s="208"/>
    </row>
    <row r="1696" spans="24:27" x14ac:dyDescent="0.2">
      <c r="X1696" s="208"/>
      <c r="Z1696" s="208"/>
      <c r="AA1696" s="208"/>
    </row>
    <row r="1697" spans="24:27" x14ac:dyDescent="0.2">
      <c r="X1697" s="208"/>
      <c r="Z1697" s="208"/>
      <c r="AA1697" s="208"/>
    </row>
    <row r="1698" spans="24:27" x14ac:dyDescent="0.2">
      <c r="X1698" s="208"/>
      <c r="Z1698" s="208"/>
      <c r="AA1698" s="208"/>
    </row>
    <row r="1699" spans="24:27" x14ac:dyDescent="0.2">
      <c r="X1699" s="208"/>
      <c r="Z1699" s="208"/>
      <c r="AA1699" s="208"/>
    </row>
    <row r="1700" spans="24:27" x14ac:dyDescent="0.2">
      <c r="X1700" s="208"/>
      <c r="Z1700" s="208"/>
      <c r="AA1700" s="208"/>
    </row>
    <row r="1701" spans="24:27" x14ac:dyDescent="0.2">
      <c r="X1701" s="208"/>
      <c r="Z1701" s="208"/>
      <c r="AA1701" s="208"/>
    </row>
    <row r="1702" spans="24:27" x14ac:dyDescent="0.2">
      <c r="X1702" s="208"/>
      <c r="Z1702" s="208"/>
      <c r="AA1702" s="208"/>
    </row>
    <row r="1703" spans="24:27" x14ac:dyDescent="0.2">
      <c r="X1703" s="208"/>
      <c r="Z1703" s="208"/>
      <c r="AA1703" s="208"/>
    </row>
    <row r="1704" spans="24:27" x14ac:dyDescent="0.2">
      <c r="X1704" s="208"/>
      <c r="Z1704" s="208"/>
      <c r="AA1704" s="208"/>
    </row>
    <row r="1705" spans="24:27" x14ac:dyDescent="0.2">
      <c r="X1705" s="208"/>
      <c r="Z1705" s="208"/>
      <c r="AA1705" s="208"/>
    </row>
    <row r="1706" spans="24:27" x14ac:dyDescent="0.2">
      <c r="X1706" s="208"/>
      <c r="Z1706" s="208"/>
      <c r="AA1706" s="208"/>
    </row>
    <row r="1707" spans="24:27" x14ac:dyDescent="0.2">
      <c r="X1707" s="208"/>
      <c r="Z1707" s="208"/>
      <c r="AA1707" s="208"/>
    </row>
    <row r="1708" spans="24:27" x14ac:dyDescent="0.2">
      <c r="X1708" s="208"/>
      <c r="Z1708" s="208"/>
      <c r="AA1708" s="208"/>
    </row>
    <row r="1709" spans="24:27" x14ac:dyDescent="0.2">
      <c r="X1709" s="208"/>
      <c r="Z1709" s="208"/>
      <c r="AA1709" s="208"/>
    </row>
    <row r="1710" spans="24:27" x14ac:dyDescent="0.2">
      <c r="X1710" s="208"/>
      <c r="Z1710" s="208"/>
      <c r="AA1710" s="208"/>
    </row>
    <row r="1711" spans="24:27" x14ac:dyDescent="0.2">
      <c r="X1711" s="208"/>
      <c r="Z1711" s="208"/>
      <c r="AA1711" s="208"/>
    </row>
    <row r="1712" spans="24:27" x14ac:dyDescent="0.2">
      <c r="X1712" s="208"/>
      <c r="Z1712" s="208"/>
      <c r="AA1712" s="208"/>
    </row>
    <row r="1713" spans="24:27" x14ac:dyDescent="0.2">
      <c r="X1713" s="208"/>
      <c r="Z1713" s="208"/>
      <c r="AA1713" s="208"/>
    </row>
    <row r="1714" spans="24:27" x14ac:dyDescent="0.2">
      <c r="X1714" s="208"/>
      <c r="Z1714" s="208"/>
      <c r="AA1714" s="208"/>
    </row>
    <row r="1715" spans="24:27" x14ac:dyDescent="0.2">
      <c r="X1715" s="208"/>
      <c r="Z1715" s="208"/>
      <c r="AA1715" s="208"/>
    </row>
    <row r="1716" spans="24:27" x14ac:dyDescent="0.2">
      <c r="X1716" s="208"/>
      <c r="Z1716" s="208"/>
      <c r="AA1716" s="208"/>
    </row>
    <row r="1717" spans="24:27" x14ac:dyDescent="0.2">
      <c r="X1717" s="208"/>
      <c r="Z1717" s="208"/>
      <c r="AA1717" s="208"/>
    </row>
    <row r="1718" spans="24:27" x14ac:dyDescent="0.2">
      <c r="X1718" s="208"/>
      <c r="Z1718" s="208"/>
      <c r="AA1718" s="208"/>
    </row>
    <row r="1719" spans="24:27" x14ac:dyDescent="0.2">
      <c r="X1719" s="208"/>
      <c r="Z1719" s="208"/>
      <c r="AA1719" s="208"/>
    </row>
    <row r="1720" spans="24:27" x14ac:dyDescent="0.2">
      <c r="X1720" s="208"/>
      <c r="Z1720" s="208"/>
      <c r="AA1720" s="208"/>
    </row>
    <row r="1721" spans="24:27" x14ac:dyDescent="0.2">
      <c r="X1721" s="208"/>
      <c r="Z1721" s="208"/>
      <c r="AA1721" s="208"/>
    </row>
    <row r="1722" spans="24:27" x14ac:dyDescent="0.2">
      <c r="X1722" s="208"/>
      <c r="Z1722" s="208"/>
      <c r="AA1722" s="208"/>
    </row>
    <row r="1723" spans="24:27" x14ac:dyDescent="0.2">
      <c r="X1723" s="208"/>
      <c r="Z1723" s="208"/>
      <c r="AA1723" s="208"/>
    </row>
    <row r="1724" spans="24:27" x14ac:dyDescent="0.2">
      <c r="X1724" s="208"/>
      <c r="Z1724" s="208"/>
      <c r="AA1724" s="208"/>
    </row>
    <row r="1725" spans="24:27" x14ac:dyDescent="0.2">
      <c r="X1725" s="208"/>
      <c r="Z1725" s="208"/>
      <c r="AA1725" s="208"/>
    </row>
    <row r="1726" spans="24:27" x14ac:dyDescent="0.2">
      <c r="X1726" s="208"/>
      <c r="Z1726" s="208"/>
      <c r="AA1726" s="208"/>
    </row>
    <row r="1727" spans="24:27" x14ac:dyDescent="0.2">
      <c r="X1727" s="208"/>
      <c r="Z1727" s="208"/>
      <c r="AA1727" s="208"/>
    </row>
    <row r="1728" spans="24:27" x14ac:dyDescent="0.2">
      <c r="X1728" s="208"/>
      <c r="Z1728" s="208"/>
      <c r="AA1728" s="208"/>
    </row>
    <row r="1729" spans="24:27" x14ac:dyDescent="0.2">
      <c r="X1729" s="208"/>
      <c r="Z1729" s="208"/>
      <c r="AA1729" s="208"/>
    </row>
    <row r="1730" spans="24:27" x14ac:dyDescent="0.2">
      <c r="X1730" s="208"/>
      <c r="Z1730" s="208"/>
      <c r="AA1730" s="208"/>
    </row>
    <row r="1731" spans="24:27" x14ac:dyDescent="0.2">
      <c r="X1731" s="208"/>
      <c r="Z1731" s="208"/>
      <c r="AA1731" s="208"/>
    </row>
    <row r="1732" spans="24:27" x14ac:dyDescent="0.2">
      <c r="X1732" s="208"/>
      <c r="Z1732" s="208"/>
      <c r="AA1732" s="208"/>
    </row>
    <row r="1733" spans="24:27" x14ac:dyDescent="0.2">
      <c r="X1733" s="208"/>
      <c r="Z1733" s="208"/>
      <c r="AA1733" s="208"/>
    </row>
    <row r="1734" spans="24:27" x14ac:dyDescent="0.2">
      <c r="X1734" s="208"/>
      <c r="Z1734" s="208"/>
      <c r="AA1734" s="208"/>
    </row>
    <row r="1735" spans="24:27" x14ac:dyDescent="0.2">
      <c r="X1735" s="208"/>
      <c r="Z1735" s="208"/>
      <c r="AA1735" s="208"/>
    </row>
    <row r="1736" spans="24:27" x14ac:dyDescent="0.2">
      <c r="X1736" s="208"/>
      <c r="Z1736" s="208"/>
      <c r="AA1736" s="208"/>
    </row>
    <row r="1737" spans="24:27" x14ac:dyDescent="0.2">
      <c r="X1737" s="208"/>
      <c r="Z1737" s="208"/>
      <c r="AA1737" s="208"/>
    </row>
    <row r="1738" spans="24:27" x14ac:dyDescent="0.2">
      <c r="X1738" s="208"/>
      <c r="Z1738" s="208"/>
      <c r="AA1738" s="208"/>
    </row>
    <row r="1739" spans="24:27" x14ac:dyDescent="0.2">
      <c r="X1739" s="208"/>
      <c r="Z1739" s="208"/>
      <c r="AA1739" s="208"/>
    </row>
    <row r="1740" spans="24:27" x14ac:dyDescent="0.2">
      <c r="X1740" s="208"/>
      <c r="Z1740" s="208"/>
      <c r="AA1740" s="208"/>
    </row>
    <row r="1741" spans="24:27" x14ac:dyDescent="0.2">
      <c r="X1741" s="208"/>
      <c r="Z1741" s="208"/>
      <c r="AA1741" s="208"/>
    </row>
    <row r="1742" spans="24:27" x14ac:dyDescent="0.2">
      <c r="X1742" s="208"/>
      <c r="Z1742" s="208"/>
      <c r="AA1742" s="208"/>
    </row>
    <row r="1743" spans="24:27" x14ac:dyDescent="0.2">
      <c r="X1743" s="208"/>
      <c r="Z1743" s="208"/>
      <c r="AA1743" s="208"/>
    </row>
    <row r="1744" spans="24:27" x14ac:dyDescent="0.2">
      <c r="X1744" s="208"/>
      <c r="Z1744" s="208"/>
      <c r="AA1744" s="208"/>
    </row>
    <row r="1745" spans="24:27" x14ac:dyDescent="0.2">
      <c r="X1745" s="208"/>
      <c r="Z1745" s="208"/>
      <c r="AA1745" s="208"/>
    </row>
    <row r="1746" spans="24:27" x14ac:dyDescent="0.2">
      <c r="X1746" s="208"/>
      <c r="Z1746" s="208"/>
      <c r="AA1746" s="208"/>
    </row>
    <row r="1747" spans="24:27" x14ac:dyDescent="0.2">
      <c r="X1747" s="208"/>
      <c r="Z1747" s="208"/>
      <c r="AA1747" s="208"/>
    </row>
    <row r="1748" spans="24:27" x14ac:dyDescent="0.2">
      <c r="X1748" s="208"/>
      <c r="Z1748" s="208"/>
      <c r="AA1748" s="208"/>
    </row>
    <row r="1749" spans="24:27" x14ac:dyDescent="0.2">
      <c r="X1749" s="208"/>
      <c r="Z1749" s="208"/>
      <c r="AA1749" s="208"/>
    </row>
    <row r="1750" spans="24:27" x14ac:dyDescent="0.2">
      <c r="X1750" s="208"/>
      <c r="Z1750" s="208"/>
      <c r="AA1750" s="208"/>
    </row>
    <row r="1751" spans="24:27" x14ac:dyDescent="0.2">
      <c r="X1751" s="208"/>
      <c r="Z1751" s="208"/>
      <c r="AA1751" s="208"/>
    </row>
    <row r="1752" spans="24:27" x14ac:dyDescent="0.2">
      <c r="X1752" s="208"/>
      <c r="Z1752" s="208"/>
      <c r="AA1752" s="208"/>
    </row>
    <row r="1753" spans="24:27" x14ac:dyDescent="0.2">
      <c r="X1753" s="208"/>
      <c r="Z1753" s="208"/>
      <c r="AA1753" s="208"/>
    </row>
    <row r="1754" spans="24:27" x14ac:dyDescent="0.2">
      <c r="X1754" s="208"/>
      <c r="Z1754" s="208"/>
      <c r="AA1754" s="208"/>
    </row>
    <row r="1755" spans="24:27" x14ac:dyDescent="0.2">
      <c r="X1755" s="208"/>
      <c r="Z1755" s="208"/>
      <c r="AA1755" s="208"/>
    </row>
    <row r="1756" spans="24:27" x14ac:dyDescent="0.2">
      <c r="X1756" s="208"/>
      <c r="Z1756" s="208"/>
      <c r="AA1756" s="208"/>
    </row>
    <row r="1757" spans="24:27" x14ac:dyDescent="0.2">
      <c r="X1757" s="208"/>
      <c r="Z1757" s="208"/>
      <c r="AA1757" s="208"/>
    </row>
    <row r="1758" spans="24:27" x14ac:dyDescent="0.2">
      <c r="X1758" s="208"/>
      <c r="Z1758" s="208"/>
      <c r="AA1758" s="208"/>
    </row>
    <row r="1759" spans="24:27" x14ac:dyDescent="0.2">
      <c r="X1759" s="208"/>
      <c r="Z1759" s="208"/>
      <c r="AA1759" s="208"/>
    </row>
    <row r="1760" spans="24:27" x14ac:dyDescent="0.2">
      <c r="X1760" s="208"/>
      <c r="Z1760" s="208"/>
      <c r="AA1760" s="208"/>
    </row>
    <row r="1761" spans="24:27" x14ac:dyDescent="0.2">
      <c r="X1761" s="208"/>
      <c r="Z1761" s="208"/>
      <c r="AA1761" s="208"/>
    </row>
    <row r="1762" spans="24:27" x14ac:dyDescent="0.2">
      <c r="X1762" s="208"/>
      <c r="Z1762" s="208"/>
      <c r="AA1762" s="208"/>
    </row>
    <row r="1763" spans="24:27" x14ac:dyDescent="0.2">
      <c r="X1763" s="208"/>
      <c r="Z1763" s="208"/>
      <c r="AA1763" s="208"/>
    </row>
    <row r="1764" spans="24:27" x14ac:dyDescent="0.2">
      <c r="X1764" s="208"/>
      <c r="Z1764" s="208"/>
      <c r="AA1764" s="208"/>
    </row>
    <row r="1765" spans="24:27" x14ac:dyDescent="0.2">
      <c r="X1765" s="208"/>
      <c r="Z1765" s="208"/>
      <c r="AA1765" s="208"/>
    </row>
    <row r="1766" spans="24:27" x14ac:dyDescent="0.2">
      <c r="X1766" s="208"/>
      <c r="Z1766" s="208"/>
      <c r="AA1766" s="208"/>
    </row>
    <row r="1767" spans="24:27" x14ac:dyDescent="0.2">
      <c r="X1767" s="208"/>
      <c r="Z1767" s="208"/>
      <c r="AA1767" s="208"/>
    </row>
    <row r="1768" spans="24:27" x14ac:dyDescent="0.2">
      <c r="X1768" s="208"/>
      <c r="Z1768" s="208"/>
      <c r="AA1768" s="208"/>
    </row>
    <row r="1769" spans="24:27" x14ac:dyDescent="0.2">
      <c r="X1769" s="208"/>
      <c r="Z1769" s="208"/>
      <c r="AA1769" s="208"/>
    </row>
    <row r="1770" spans="24:27" x14ac:dyDescent="0.2">
      <c r="X1770" s="208"/>
      <c r="Z1770" s="208"/>
      <c r="AA1770" s="208"/>
    </row>
    <row r="1771" spans="24:27" x14ac:dyDescent="0.2">
      <c r="X1771" s="208"/>
      <c r="Z1771" s="208"/>
      <c r="AA1771" s="208"/>
    </row>
    <row r="1772" spans="24:27" x14ac:dyDescent="0.2">
      <c r="X1772" s="208"/>
      <c r="Z1772" s="208"/>
      <c r="AA1772" s="208"/>
    </row>
    <row r="1773" spans="24:27" x14ac:dyDescent="0.2">
      <c r="X1773" s="208"/>
      <c r="Z1773" s="208"/>
      <c r="AA1773" s="208"/>
    </row>
    <row r="1774" spans="24:27" x14ac:dyDescent="0.2">
      <c r="X1774" s="208"/>
      <c r="Z1774" s="208"/>
      <c r="AA1774" s="208"/>
    </row>
    <row r="1775" spans="24:27" x14ac:dyDescent="0.2">
      <c r="X1775" s="208"/>
      <c r="Z1775" s="208"/>
      <c r="AA1775" s="208"/>
    </row>
    <row r="1776" spans="24:27" x14ac:dyDescent="0.2">
      <c r="X1776" s="208"/>
      <c r="Z1776" s="208"/>
      <c r="AA1776" s="208"/>
    </row>
    <row r="1777" spans="24:27" x14ac:dyDescent="0.2">
      <c r="X1777" s="208"/>
      <c r="Z1777" s="208"/>
      <c r="AA1777" s="208"/>
    </row>
    <row r="1778" spans="24:27" x14ac:dyDescent="0.2">
      <c r="X1778" s="208"/>
      <c r="Z1778" s="208"/>
      <c r="AA1778" s="208"/>
    </row>
    <row r="1779" spans="24:27" x14ac:dyDescent="0.2">
      <c r="X1779" s="208"/>
      <c r="Z1779" s="208"/>
      <c r="AA1779" s="208"/>
    </row>
    <row r="1780" spans="24:27" x14ac:dyDescent="0.2">
      <c r="X1780" s="208"/>
      <c r="Z1780" s="208"/>
      <c r="AA1780" s="208"/>
    </row>
    <row r="1781" spans="24:27" x14ac:dyDescent="0.2">
      <c r="X1781" s="208"/>
      <c r="Z1781" s="208"/>
      <c r="AA1781" s="208"/>
    </row>
    <row r="1782" spans="24:27" x14ac:dyDescent="0.2">
      <c r="X1782" s="208"/>
      <c r="Z1782" s="208"/>
      <c r="AA1782" s="208"/>
    </row>
    <row r="1783" spans="24:27" x14ac:dyDescent="0.2">
      <c r="X1783" s="208"/>
      <c r="Z1783" s="208"/>
      <c r="AA1783" s="208"/>
    </row>
    <row r="1784" spans="24:27" x14ac:dyDescent="0.2">
      <c r="X1784" s="208"/>
      <c r="Z1784" s="208"/>
      <c r="AA1784" s="208"/>
    </row>
    <row r="1785" spans="24:27" x14ac:dyDescent="0.2">
      <c r="X1785" s="208"/>
      <c r="Z1785" s="208"/>
      <c r="AA1785" s="208"/>
    </row>
    <row r="1786" spans="24:27" x14ac:dyDescent="0.2">
      <c r="X1786" s="208"/>
      <c r="Z1786" s="208"/>
      <c r="AA1786" s="208"/>
    </row>
    <row r="1787" spans="24:27" x14ac:dyDescent="0.2">
      <c r="X1787" s="208"/>
      <c r="Z1787" s="208"/>
      <c r="AA1787" s="208"/>
    </row>
    <row r="1788" spans="24:27" x14ac:dyDescent="0.2">
      <c r="X1788" s="208"/>
      <c r="Z1788" s="208"/>
      <c r="AA1788" s="208"/>
    </row>
    <row r="1789" spans="24:27" x14ac:dyDescent="0.2">
      <c r="X1789" s="208"/>
      <c r="Z1789" s="208"/>
      <c r="AA1789" s="208"/>
    </row>
    <row r="1790" spans="24:27" x14ac:dyDescent="0.2">
      <c r="X1790" s="208"/>
      <c r="Z1790" s="208"/>
      <c r="AA1790" s="208"/>
    </row>
    <row r="1791" spans="24:27" x14ac:dyDescent="0.2">
      <c r="X1791" s="208"/>
      <c r="Z1791" s="208"/>
      <c r="AA1791" s="208"/>
    </row>
    <row r="1792" spans="24:27" x14ac:dyDescent="0.2">
      <c r="X1792" s="208"/>
      <c r="Z1792" s="208"/>
      <c r="AA1792" s="208"/>
    </row>
    <row r="1793" spans="24:27" x14ac:dyDescent="0.2">
      <c r="X1793" s="208"/>
      <c r="Z1793" s="208"/>
      <c r="AA1793" s="208"/>
    </row>
    <row r="1794" spans="24:27" x14ac:dyDescent="0.2">
      <c r="X1794" s="208"/>
      <c r="Z1794" s="208"/>
      <c r="AA1794" s="208"/>
    </row>
    <row r="1795" spans="24:27" x14ac:dyDescent="0.2">
      <c r="X1795" s="208"/>
      <c r="Z1795" s="208"/>
      <c r="AA1795" s="208"/>
    </row>
    <row r="1796" spans="24:27" x14ac:dyDescent="0.2">
      <c r="X1796" s="208"/>
      <c r="Z1796" s="208"/>
      <c r="AA1796" s="208"/>
    </row>
    <row r="1797" spans="24:27" x14ac:dyDescent="0.2">
      <c r="X1797" s="208"/>
      <c r="Z1797" s="208"/>
      <c r="AA1797" s="208"/>
    </row>
    <row r="1798" spans="24:27" x14ac:dyDescent="0.2">
      <c r="X1798" s="208"/>
      <c r="Z1798" s="208"/>
      <c r="AA1798" s="208"/>
    </row>
    <row r="1799" spans="24:27" x14ac:dyDescent="0.2">
      <c r="X1799" s="208"/>
      <c r="Z1799" s="208"/>
      <c r="AA1799" s="208"/>
    </row>
    <row r="1800" spans="24:27" x14ac:dyDescent="0.2">
      <c r="X1800" s="208"/>
      <c r="Z1800" s="208"/>
      <c r="AA1800" s="208"/>
    </row>
    <row r="1801" spans="24:27" x14ac:dyDescent="0.2">
      <c r="X1801" s="208"/>
      <c r="Z1801" s="208"/>
      <c r="AA1801" s="208"/>
    </row>
    <row r="1802" spans="24:27" x14ac:dyDescent="0.2">
      <c r="X1802" s="208"/>
      <c r="Z1802" s="208"/>
      <c r="AA1802" s="208"/>
    </row>
    <row r="1803" spans="24:27" x14ac:dyDescent="0.2">
      <c r="X1803" s="208"/>
      <c r="Z1803" s="208"/>
      <c r="AA1803" s="208"/>
    </row>
    <row r="1804" spans="24:27" x14ac:dyDescent="0.2">
      <c r="X1804" s="208"/>
      <c r="Z1804" s="208"/>
      <c r="AA1804" s="208"/>
    </row>
    <row r="1805" spans="24:27" x14ac:dyDescent="0.2">
      <c r="X1805" s="208"/>
      <c r="Z1805" s="208"/>
      <c r="AA1805" s="208"/>
    </row>
    <row r="1806" spans="24:27" x14ac:dyDescent="0.2">
      <c r="X1806" s="208"/>
      <c r="Z1806" s="208"/>
      <c r="AA1806" s="208"/>
    </row>
    <row r="1807" spans="24:27" x14ac:dyDescent="0.2">
      <c r="X1807" s="208"/>
      <c r="Z1807" s="208"/>
      <c r="AA1807" s="208"/>
    </row>
    <row r="1808" spans="24:27" x14ac:dyDescent="0.2">
      <c r="X1808" s="208"/>
      <c r="Z1808" s="208"/>
      <c r="AA1808" s="208"/>
    </row>
    <row r="1809" spans="24:27" x14ac:dyDescent="0.2">
      <c r="X1809" s="208"/>
      <c r="Z1809" s="208"/>
      <c r="AA1809" s="208"/>
    </row>
    <row r="1810" spans="24:27" x14ac:dyDescent="0.2">
      <c r="X1810" s="208"/>
      <c r="Z1810" s="208"/>
      <c r="AA1810" s="208"/>
    </row>
    <row r="1811" spans="24:27" x14ac:dyDescent="0.2">
      <c r="X1811" s="208"/>
      <c r="Z1811" s="208"/>
      <c r="AA1811" s="208"/>
    </row>
    <row r="1812" spans="24:27" x14ac:dyDescent="0.2">
      <c r="X1812" s="208"/>
      <c r="Z1812" s="208"/>
      <c r="AA1812" s="208"/>
    </row>
    <row r="1813" spans="24:27" x14ac:dyDescent="0.2">
      <c r="X1813" s="208"/>
      <c r="Z1813" s="208"/>
      <c r="AA1813" s="208"/>
    </row>
    <row r="1814" spans="24:27" x14ac:dyDescent="0.2">
      <c r="X1814" s="208"/>
      <c r="Z1814" s="208"/>
      <c r="AA1814" s="208"/>
    </row>
    <row r="1815" spans="24:27" x14ac:dyDescent="0.2">
      <c r="X1815" s="208"/>
      <c r="Z1815" s="208"/>
      <c r="AA1815" s="208"/>
    </row>
    <row r="1816" spans="24:27" x14ac:dyDescent="0.2">
      <c r="X1816" s="208"/>
      <c r="Z1816" s="208"/>
      <c r="AA1816" s="208"/>
    </row>
    <row r="1817" spans="24:27" x14ac:dyDescent="0.2">
      <c r="X1817" s="208"/>
      <c r="Z1817" s="208"/>
      <c r="AA1817" s="208"/>
    </row>
    <row r="1818" spans="24:27" x14ac:dyDescent="0.2">
      <c r="X1818" s="208"/>
      <c r="Z1818" s="208"/>
      <c r="AA1818" s="208"/>
    </row>
    <row r="1819" spans="24:27" x14ac:dyDescent="0.2">
      <c r="X1819" s="208"/>
      <c r="Z1819" s="208"/>
      <c r="AA1819" s="208"/>
    </row>
    <row r="1820" spans="24:27" x14ac:dyDescent="0.2">
      <c r="X1820" s="208"/>
      <c r="Z1820" s="208"/>
      <c r="AA1820" s="208"/>
    </row>
    <row r="1821" spans="24:27" x14ac:dyDescent="0.2">
      <c r="X1821" s="208"/>
      <c r="Z1821" s="208"/>
      <c r="AA1821" s="208"/>
    </row>
    <row r="1822" spans="24:27" x14ac:dyDescent="0.2">
      <c r="X1822" s="208"/>
      <c r="Z1822" s="208"/>
      <c r="AA1822" s="208"/>
    </row>
    <row r="1823" spans="24:27" x14ac:dyDescent="0.2">
      <c r="X1823" s="208"/>
      <c r="Z1823" s="208"/>
      <c r="AA1823" s="208"/>
    </row>
    <row r="1824" spans="24:27" x14ac:dyDescent="0.2">
      <c r="X1824" s="208"/>
      <c r="Z1824" s="208"/>
      <c r="AA1824" s="208"/>
    </row>
    <row r="1825" spans="24:27" x14ac:dyDescent="0.2">
      <c r="X1825" s="208"/>
      <c r="Z1825" s="208"/>
      <c r="AA1825" s="208"/>
    </row>
    <row r="1826" spans="24:27" x14ac:dyDescent="0.2">
      <c r="X1826" s="208"/>
      <c r="Z1826" s="208"/>
      <c r="AA1826" s="208"/>
    </row>
    <row r="1827" spans="24:27" x14ac:dyDescent="0.2">
      <c r="X1827" s="208"/>
      <c r="Z1827" s="208"/>
      <c r="AA1827" s="208"/>
    </row>
    <row r="1828" spans="24:27" x14ac:dyDescent="0.2">
      <c r="X1828" s="208"/>
      <c r="Z1828" s="208"/>
      <c r="AA1828" s="208"/>
    </row>
    <row r="1829" spans="24:27" x14ac:dyDescent="0.2">
      <c r="X1829" s="208"/>
      <c r="Z1829" s="208"/>
      <c r="AA1829" s="208"/>
    </row>
    <row r="1830" spans="24:27" x14ac:dyDescent="0.2">
      <c r="X1830" s="208"/>
      <c r="Z1830" s="208"/>
      <c r="AA1830" s="208"/>
    </row>
    <row r="1831" spans="24:27" x14ac:dyDescent="0.2">
      <c r="X1831" s="208"/>
      <c r="Z1831" s="208"/>
      <c r="AA1831" s="208"/>
    </row>
    <row r="1832" spans="24:27" x14ac:dyDescent="0.2">
      <c r="X1832" s="208"/>
      <c r="Z1832" s="208"/>
      <c r="AA1832" s="208"/>
    </row>
    <row r="1833" spans="24:27" x14ac:dyDescent="0.2">
      <c r="X1833" s="208"/>
      <c r="Z1833" s="208"/>
      <c r="AA1833" s="208"/>
    </row>
    <row r="1834" spans="24:27" x14ac:dyDescent="0.2">
      <c r="X1834" s="208"/>
      <c r="Z1834" s="208"/>
      <c r="AA1834" s="208"/>
    </row>
    <row r="1835" spans="24:27" x14ac:dyDescent="0.2">
      <c r="X1835" s="208"/>
      <c r="Z1835" s="208"/>
      <c r="AA1835" s="208"/>
    </row>
    <row r="1836" spans="24:27" x14ac:dyDescent="0.2">
      <c r="X1836" s="208"/>
      <c r="Z1836" s="208"/>
      <c r="AA1836" s="208"/>
    </row>
    <row r="1837" spans="24:27" x14ac:dyDescent="0.2">
      <c r="X1837" s="208"/>
      <c r="Z1837" s="208"/>
      <c r="AA1837" s="208"/>
    </row>
    <row r="1838" spans="24:27" x14ac:dyDescent="0.2">
      <c r="X1838" s="208"/>
      <c r="Z1838" s="208"/>
      <c r="AA1838" s="208"/>
    </row>
    <row r="1839" spans="24:27" x14ac:dyDescent="0.2">
      <c r="X1839" s="208"/>
      <c r="Z1839" s="208"/>
      <c r="AA1839" s="208"/>
    </row>
    <row r="1840" spans="24:27" x14ac:dyDescent="0.2">
      <c r="X1840" s="208"/>
      <c r="Z1840" s="208"/>
      <c r="AA1840" s="208"/>
    </row>
    <row r="1841" spans="24:27" x14ac:dyDescent="0.2">
      <c r="X1841" s="208"/>
      <c r="Z1841" s="208"/>
      <c r="AA1841" s="208"/>
    </row>
    <row r="1842" spans="24:27" x14ac:dyDescent="0.2">
      <c r="X1842" s="208"/>
      <c r="Z1842" s="208"/>
      <c r="AA1842" s="208"/>
    </row>
    <row r="1843" spans="24:27" x14ac:dyDescent="0.2">
      <c r="X1843" s="208"/>
      <c r="Z1843" s="208"/>
      <c r="AA1843" s="208"/>
    </row>
    <row r="1844" spans="24:27" x14ac:dyDescent="0.2">
      <c r="X1844" s="208"/>
      <c r="Z1844" s="208"/>
      <c r="AA1844" s="208"/>
    </row>
    <row r="1845" spans="24:27" x14ac:dyDescent="0.2">
      <c r="X1845" s="208"/>
      <c r="Z1845" s="208"/>
      <c r="AA1845" s="208"/>
    </row>
    <row r="1846" spans="24:27" x14ac:dyDescent="0.2">
      <c r="X1846" s="208"/>
      <c r="Z1846" s="208"/>
      <c r="AA1846" s="208"/>
    </row>
    <row r="1847" spans="24:27" x14ac:dyDescent="0.2">
      <c r="X1847" s="208"/>
      <c r="Z1847" s="208"/>
      <c r="AA1847" s="208"/>
    </row>
    <row r="1848" spans="24:27" x14ac:dyDescent="0.2">
      <c r="X1848" s="208"/>
      <c r="Z1848" s="208"/>
      <c r="AA1848" s="208"/>
    </row>
    <row r="1849" spans="24:27" x14ac:dyDescent="0.2">
      <c r="X1849" s="208"/>
      <c r="Z1849" s="208"/>
      <c r="AA1849" s="208"/>
    </row>
    <row r="1850" spans="24:27" x14ac:dyDescent="0.2">
      <c r="X1850" s="208"/>
      <c r="Z1850" s="208"/>
      <c r="AA1850" s="208"/>
    </row>
    <row r="1851" spans="24:27" x14ac:dyDescent="0.2">
      <c r="X1851" s="208"/>
      <c r="Z1851" s="208"/>
      <c r="AA1851" s="208"/>
    </row>
    <row r="1852" spans="24:27" x14ac:dyDescent="0.2">
      <c r="X1852" s="208"/>
      <c r="Z1852" s="208"/>
      <c r="AA1852" s="208"/>
    </row>
    <row r="1853" spans="24:27" x14ac:dyDescent="0.2">
      <c r="X1853" s="208"/>
      <c r="Z1853" s="208"/>
      <c r="AA1853" s="208"/>
    </row>
    <row r="1854" spans="24:27" x14ac:dyDescent="0.2">
      <c r="X1854" s="208"/>
      <c r="Z1854" s="208"/>
      <c r="AA1854" s="208"/>
    </row>
    <row r="1855" spans="24:27" x14ac:dyDescent="0.2">
      <c r="X1855" s="208"/>
      <c r="Z1855" s="208"/>
      <c r="AA1855" s="208"/>
    </row>
    <row r="1856" spans="24:27" x14ac:dyDescent="0.2">
      <c r="X1856" s="208"/>
      <c r="Z1856" s="208"/>
      <c r="AA1856" s="208"/>
    </row>
    <row r="1857" spans="24:27" x14ac:dyDescent="0.2">
      <c r="X1857" s="208"/>
      <c r="Z1857" s="208"/>
      <c r="AA1857" s="208"/>
    </row>
    <row r="1858" spans="24:27" x14ac:dyDescent="0.2">
      <c r="X1858" s="208"/>
      <c r="Z1858" s="208"/>
      <c r="AA1858" s="208"/>
    </row>
    <row r="1859" spans="24:27" x14ac:dyDescent="0.2">
      <c r="X1859" s="208"/>
      <c r="Z1859" s="208"/>
      <c r="AA1859" s="208"/>
    </row>
    <row r="1860" spans="24:27" x14ac:dyDescent="0.2">
      <c r="X1860" s="208"/>
      <c r="Z1860" s="208"/>
      <c r="AA1860" s="208"/>
    </row>
    <row r="1861" spans="24:27" x14ac:dyDescent="0.2">
      <c r="X1861" s="208"/>
      <c r="Z1861" s="208"/>
      <c r="AA1861" s="208"/>
    </row>
    <row r="1862" spans="24:27" x14ac:dyDescent="0.2">
      <c r="X1862" s="208"/>
      <c r="Z1862" s="208"/>
      <c r="AA1862" s="208"/>
    </row>
    <row r="1863" spans="24:27" x14ac:dyDescent="0.2">
      <c r="X1863" s="208"/>
      <c r="Z1863" s="208"/>
      <c r="AA1863" s="208"/>
    </row>
    <row r="1864" spans="24:27" x14ac:dyDescent="0.2">
      <c r="X1864" s="208"/>
      <c r="Z1864" s="208"/>
      <c r="AA1864" s="208"/>
    </row>
    <row r="1865" spans="24:27" x14ac:dyDescent="0.2">
      <c r="X1865" s="208"/>
      <c r="Z1865" s="208"/>
      <c r="AA1865" s="208"/>
    </row>
    <row r="1866" spans="24:27" x14ac:dyDescent="0.2">
      <c r="X1866" s="208"/>
      <c r="Z1866" s="208"/>
      <c r="AA1866" s="208"/>
    </row>
    <row r="1867" spans="24:27" x14ac:dyDescent="0.2">
      <c r="X1867" s="208"/>
      <c r="Z1867" s="208"/>
      <c r="AA1867" s="208"/>
    </row>
    <row r="1868" spans="24:27" x14ac:dyDescent="0.2">
      <c r="X1868" s="208"/>
      <c r="Z1868" s="208"/>
      <c r="AA1868" s="208"/>
    </row>
    <row r="1869" spans="24:27" x14ac:dyDescent="0.2">
      <c r="X1869" s="208"/>
      <c r="Z1869" s="208"/>
      <c r="AA1869" s="208"/>
    </row>
    <row r="1870" spans="24:27" x14ac:dyDescent="0.2">
      <c r="X1870" s="208"/>
      <c r="Z1870" s="208"/>
      <c r="AA1870" s="208"/>
    </row>
    <row r="1871" spans="24:27" x14ac:dyDescent="0.2">
      <c r="X1871" s="208"/>
      <c r="Z1871" s="208"/>
      <c r="AA1871" s="208"/>
    </row>
    <row r="1872" spans="24:27" x14ac:dyDescent="0.2">
      <c r="X1872" s="208"/>
      <c r="Z1872" s="208"/>
      <c r="AA1872" s="208"/>
    </row>
    <row r="1873" spans="24:27" x14ac:dyDescent="0.2">
      <c r="X1873" s="208"/>
      <c r="Z1873" s="208"/>
      <c r="AA1873" s="208"/>
    </row>
    <row r="1874" spans="24:27" x14ac:dyDescent="0.2">
      <c r="X1874" s="208"/>
      <c r="Z1874" s="208"/>
      <c r="AA1874" s="208"/>
    </row>
    <row r="1875" spans="24:27" x14ac:dyDescent="0.2">
      <c r="X1875" s="208"/>
      <c r="Z1875" s="208"/>
      <c r="AA1875" s="208"/>
    </row>
    <row r="1876" spans="24:27" x14ac:dyDescent="0.2">
      <c r="X1876" s="208"/>
      <c r="Z1876" s="208"/>
      <c r="AA1876" s="208"/>
    </row>
    <row r="1877" spans="24:27" x14ac:dyDescent="0.2">
      <c r="X1877" s="208"/>
      <c r="Z1877" s="208"/>
      <c r="AA1877" s="208"/>
    </row>
    <row r="1878" spans="24:27" x14ac:dyDescent="0.2">
      <c r="X1878" s="208"/>
      <c r="Z1878" s="208"/>
      <c r="AA1878" s="208"/>
    </row>
    <row r="1879" spans="24:27" x14ac:dyDescent="0.2">
      <c r="X1879" s="208"/>
      <c r="Z1879" s="208"/>
      <c r="AA1879" s="208"/>
    </row>
    <row r="1880" spans="24:27" x14ac:dyDescent="0.2">
      <c r="X1880" s="208"/>
      <c r="Z1880" s="208"/>
      <c r="AA1880" s="208"/>
    </row>
    <row r="1881" spans="24:27" x14ac:dyDescent="0.2">
      <c r="X1881" s="208"/>
      <c r="Z1881" s="208"/>
      <c r="AA1881" s="208"/>
    </row>
    <row r="1882" spans="24:27" x14ac:dyDescent="0.2">
      <c r="X1882" s="208"/>
      <c r="Z1882" s="208"/>
      <c r="AA1882" s="208"/>
    </row>
    <row r="1883" spans="24:27" x14ac:dyDescent="0.2">
      <c r="X1883" s="208"/>
      <c r="Z1883" s="208"/>
      <c r="AA1883" s="208"/>
    </row>
    <row r="1884" spans="24:27" x14ac:dyDescent="0.2">
      <c r="X1884" s="208"/>
      <c r="Z1884" s="208"/>
      <c r="AA1884" s="208"/>
    </row>
    <row r="1885" spans="24:27" x14ac:dyDescent="0.2">
      <c r="X1885" s="208"/>
      <c r="Z1885" s="208"/>
      <c r="AA1885" s="208"/>
    </row>
    <row r="1886" spans="24:27" x14ac:dyDescent="0.2">
      <c r="X1886" s="208"/>
      <c r="Z1886" s="208"/>
      <c r="AA1886" s="208"/>
    </row>
    <row r="1887" spans="24:27" x14ac:dyDescent="0.2">
      <c r="X1887" s="208"/>
      <c r="Z1887" s="208"/>
      <c r="AA1887" s="208"/>
    </row>
    <row r="1888" spans="24:27" x14ac:dyDescent="0.2">
      <c r="X1888" s="208"/>
      <c r="Z1888" s="208"/>
      <c r="AA1888" s="208"/>
    </row>
    <row r="1889" spans="24:27" x14ac:dyDescent="0.2">
      <c r="X1889" s="208"/>
      <c r="Z1889" s="208"/>
      <c r="AA1889" s="208"/>
    </row>
    <row r="1890" spans="24:27" x14ac:dyDescent="0.2">
      <c r="X1890" s="208"/>
      <c r="Z1890" s="208"/>
      <c r="AA1890" s="208"/>
    </row>
    <row r="1891" spans="24:27" x14ac:dyDescent="0.2">
      <c r="X1891" s="208"/>
      <c r="Z1891" s="208"/>
      <c r="AA1891" s="208"/>
    </row>
    <row r="1892" spans="24:27" x14ac:dyDescent="0.2">
      <c r="X1892" s="208"/>
      <c r="Z1892" s="208"/>
      <c r="AA1892" s="208"/>
    </row>
    <row r="1893" spans="24:27" x14ac:dyDescent="0.2">
      <c r="X1893" s="208"/>
      <c r="Z1893" s="208"/>
      <c r="AA1893" s="208"/>
    </row>
    <row r="1894" spans="24:27" x14ac:dyDescent="0.2">
      <c r="X1894" s="208"/>
      <c r="Z1894" s="208"/>
      <c r="AA1894" s="208"/>
    </row>
    <row r="1895" spans="24:27" x14ac:dyDescent="0.2">
      <c r="X1895" s="208"/>
      <c r="Z1895" s="208"/>
      <c r="AA1895" s="208"/>
    </row>
    <row r="1896" spans="24:27" x14ac:dyDescent="0.2">
      <c r="X1896" s="208"/>
      <c r="Z1896" s="208"/>
      <c r="AA1896" s="208"/>
    </row>
    <row r="1897" spans="24:27" x14ac:dyDescent="0.2">
      <c r="X1897" s="208"/>
      <c r="Z1897" s="208"/>
      <c r="AA1897" s="208"/>
    </row>
    <row r="1898" spans="24:27" x14ac:dyDescent="0.2">
      <c r="X1898" s="208"/>
      <c r="Z1898" s="208"/>
      <c r="AA1898" s="208"/>
    </row>
    <row r="1899" spans="24:27" x14ac:dyDescent="0.2">
      <c r="X1899" s="208"/>
      <c r="Z1899" s="208"/>
      <c r="AA1899" s="208"/>
    </row>
    <row r="1900" spans="24:27" x14ac:dyDescent="0.2">
      <c r="X1900" s="208"/>
      <c r="Z1900" s="208"/>
      <c r="AA1900" s="208"/>
    </row>
    <row r="1901" spans="24:27" x14ac:dyDescent="0.2">
      <c r="X1901" s="208"/>
      <c r="Z1901" s="208"/>
      <c r="AA1901" s="208"/>
    </row>
    <row r="1902" spans="24:27" x14ac:dyDescent="0.2">
      <c r="X1902" s="208"/>
      <c r="Z1902" s="208"/>
      <c r="AA1902" s="208"/>
    </row>
    <row r="1903" spans="24:27" x14ac:dyDescent="0.2">
      <c r="X1903" s="208"/>
      <c r="Z1903" s="208"/>
      <c r="AA1903" s="208"/>
    </row>
    <row r="1904" spans="24:27" x14ac:dyDescent="0.2">
      <c r="X1904" s="208"/>
      <c r="Z1904" s="208"/>
      <c r="AA1904" s="208"/>
    </row>
    <row r="1905" spans="24:27" x14ac:dyDescent="0.2">
      <c r="X1905" s="208"/>
      <c r="Z1905" s="208"/>
      <c r="AA1905" s="208"/>
    </row>
    <row r="1906" spans="24:27" x14ac:dyDescent="0.2">
      <c r="X1906" s="208"/>
      <c r="Z1906" s="208"/>
      <c r="AA1906" s="208"/>
    </row>
    <row r="1907" spans="24:27" x14ac:dyDescent="0.2">
      <c r="X1907" s="208"/>
      <c r="Z1907" s="208"/>
      <c r="AA1907" s="208"/>
    </row>
    <row r="1908" spans="24:27" x14ac:dyDescent="0.2">
      <c r="X1908" s="208"/>
      <c r="Z1908" s="208"/>
      <c r="AA1908" s="208"/>
    </row>
    <row r="1909" spans="24:27" x14ac:dyDescent="0.2">
      <c r="X1909" s="208"/>
      <c r="Z1909" s="208"/>
      <c r="AA1909" s="208"/>
    </row>
    <row r="1910" spans="24:27" x14ac:dyDescent="0.2">
      <c r="X1910" s="208"/>
      <c r="Z1910" s="208"/>
      <c r="AA1910" s="208"/>
    </row>
    <row r="1911" spans="24:27" x14ac:dyDescent="0.2">
      <c r="X1911" s="208"/>
      <c r="Z1911" s="208"/>
      <c r="AA1911" s="208"/>
    </row>
    <row r="1912" spans="24:27" x14ac:dyDescent="0.2">
      <c r="X1912" s="208"/>
      <c r="Z1912" s="208"/>
      <c r="AA1912" s="208"/>
    </row>
    <row r="1913" spans="24:27" x14ac:dyDescent="0.2">
      <c r="X1913" s="208"/>
      <c r="Z1913" s="208"/>
      <c r="AA1913" s="208"/>
    </row>
    <row r="1914" spans="24:27" x14ac:dyDescent="0.2">
      <c r="X1914" s="208"/>
      <c r="Z1914" s="208"/>
      <c r="AA1914" s="208"/>
    </row>
    <row r="1915" spans="24:27" x14ac:dyDescent="0.2">
      <c r="X1915" s="208"/>
      <c r="Z1915" s="208"/>
      <c r="AA1915" s="208"/>
    </row>
    <row r="1916" spans="24:27" x14ac:dyDescent="0.2">
      <c r="X1916" s="208"/>
      <c r="Z1916" s="208"/>
      <c r="AA1916" s="208"/>
    </row>
    <row r="1917" spans="24:27" x14ac:dyDescent="0.2">
      <c r="X1917" s="208"/>
      <c r="Z1917" s="208"/>
      <c r="AA1917" s="208"/>
    </row>
    <row r="1918" spans="24:27" x14ac:dyDescent="0.2">
      <c r="X1918" s="208"/>
      <c r="Z1918" s="208"/>
      <c r="AA1918" s="208"/>
    </row>
    <row r="1919" spans="24:27" x14ac:dyDescent="0.2">
      <c r="X1919" s="208"/>
      <c r="Z1919" s="208"/>
      <c r="AA1919" s="208"/>
    </row>
    <row r="1920" spans="24:27" x14ac:dyDescent="0.2">
      <c r="X1920" s="208"/>
      <c r="Z1920" s="208"/>
      <c r="AA1920" s="208"/>
    </row>
    <row r="1921" spans="24:27" x14ac:dyDescent="0.2">
      <c r="X1921" s="208"/>
      <c r="Z1921" s="208"/>
      <c r="AA1921" s="208"/>
    </row>
    <row r="1922" spans="24:27" x14ac:dyDescent="0.2">
      <c r="X1922" s="208"/>
      <c r="Z1922" s="208"/>
      <c r="AA1922" s="208"/>
    </row>
    <row r="1923" spans="24:27" x14ac:dyDescent="0.2">
      <c r="X1923" s="208"/>
      <c r="Z1923" s="208"/>
      <c r="AA1923" s="208"/>
    </row>
    <row r="1924" spans="24:27" x14ac:dyDescent="0.2">
      <c r="X1924" s="208"/>
      <c r="Z1924" s="208"/>
      <c r="AA1924" s="208"/>
    </row>
    <row r="1925" spans="24:27" x14ac:dyDescent="0.2">
      <c r="X1925" s="208"/>
      <c r="Z1925" s="208"/>
      <c r="AA1925" s="208"/>
    </row>
    <row r="1926" spans="24:27" x14ac:dyDescent="0.2">
      <c r="X1926" s="208"/>
      <c r="Z1926" s="208"/>
      <c r="AA1926" s="208"/>
    </row>
    <row r="1927" spans="24:27" x14ac:dyDescent="0.2">
      <c r="X1927" s="208"/>
      <c r="Z1927" s="208"/>
      <c r="AA1927" s="208"/>
    </row>
    <row r="1928" spans="24:27" x14ac:dyDescent="0.2">
      <c r="X1928" s="208"/>
      <c r="Z1928" s="208"/>
      <c r="AA1928" s="208"/>
    </row>
    <row r="1929" spans="24:27" x14ac:dyDescent="0.2">
      <c r="X1929" s="208"/>
      <c r="Z1929" s="208"/>
      <c r="AA1929" s="208"/>
    </row>
    <row r="1930" spans="24:27" x14ac:dyDescent="0.2">
      <c r="X1930" s="208"/>
      <c r="Z1930" s="208"/>
      <c r="AA1930" s="208"/>
    </row>
    <row r="1931" spans="24:27" x14ac:dyDescent="0.2">
      <c r="X1931" s="208"/>
      <c r="Z1931" s="208"/>
      <c r="AA1931" s="208"/>
    </row>
    <row r="1932" spans="24:27" x14ac:dyDescent="0.2">
      <c r="X1932" s="208"/>
      <c r="Z1932" s="208"/>
      <c r="AA1932" s="208"/>
    </row>
    <row r="1933" spans="24:27" x14ac:dyDescent="0.2">
      <c r="X1933" s="208"/>
      <c r="Z1933" s="208"/>
      <c r="AA1933" s="208"/>
    </row>
    <row r="1934" spans="24:27" x14ac:dyDescent="0.2">
      <c r="X1934" s="208"/>
      <c r="Z1934" s="208"/>
      <c r="AA1934" s="208"/>
    </row>
    <row r="1935" spans="24:27" x14ac:dyDescent="0.2">
      <c r="X1935" s="208"/>
      <c r="Z1935" s="208"/>
      <c r="AA1935" s="208"/>
    </row>
    <row r="1936" spans="24:27" x14ac:dyDescent="0.2">
      <c r="X1936" s="208"/>
      <c r="Z1936" s="208"/>
      <c r="AA1936" s="208"/>
    </row>
    <row r="1937" spans="24:27" x14ac:dyDescent="0.2">
      <c r="X1937" s="208"/>
      <c r="Z1937" s="208"/>
      <c r="AA1937" s="208"/>
    </row>
    <row r="1938" spans="24:27" x14ac:dyDescent="0.2">
      <c r="X1938" s="208"/>
      <c r="Z1938" s="208"/>
      <c r="AA1938" s="208"/>
    </row>
    <row r="1939" spans="24:27" x14ac:dyDescent="0.2">
      <c r="X1939" s="208"/>
      <c r="Z1939" s="208"/>
      <c r="AA1939" s="208"/>
    </row>
    <row r="1940" spans="24:27" x14ac:dyDescent="0.2">
      <c r="X1940" s="208"/>
      <c r="Z1940" s="208"/>
      <c r="AA1940" s="208"/>
    </row>
    <row r="1941" spans="24:27" x14ac:dyDescent="0.2">
      <c r="X1941" s="208"/>
      <c r="Z1941" s="208"/>
      <c r="AA1941" s="208"/>
    </row>
    <row r="1942" spans="24:27" x14ac:dyDescent="0.2">
      <c r="X1942" s="208"/>
      <c r="Z1942" s="208"/>
      <c r="AA1942" s="208"/>
    </row>
    <row r="1943" spans="24:27" x14ac:dyDescent="0.2">
      <c r="X1943" s="208"/>
      <c r="Z1943" s="208"/>
      <c r="AA1943" s="208"/>
    </row>
    <row r="1944" spans="24:27" x14ac:dyDescent="0.2">
      <c r="X1944" s="208"/>
      <c r="Z1944" s="208"/>
      <c r="AA1944" s="208"/>
    </row>
    <row r="1945" spans="24:27" x14ac:dyDescent="0.2">
      <c r="X1945" s="208"/>
      <c r="Z1945" s="208"/>
      <c r="AA1945" s="208"/>
    </row>
    <row r="1946" spans="24:27" x14ac:dyDescent="0.2">
      <c r="X1946" s="208"/>
      <c r="Z1946" s="208"/>
      <c r="AA1946" s="208"/>
    </row>
    <row r="1947" spans="24:27" x14ac:dyDescent="0.2">
      <c r="X1947" s="208"/>
      <c r="Z1947" s="208"/>
      <c r="AA1947" s="208"/>
    </row>
    <row r="1948" spans="24:27" x14ac:dyDescent="0.2">
      <c r="X1948" s="208"/>
      <c r="Z1948" s="208"/>
      <c r="AA1948" s="208"/>
    </row>
    <row r="1949" spans="24:27" x14ac:dyDescent="0.2">
      <c r="X1949" s="208"/>
      <c r="Z1949" s="208"/>
      <c r="AA1949" s="208"/>
    </row>
    <row r="1950" spans="24:27" x14ac:dyDescent="0.2">
      <c r="X1950" s="208"/>
      <c r="Z1950" s="208"/>
      <c r="AA1950" s="208"/>
    </row>
    <row r="1951" spans="24:27" x14ac:dyDescent="0.2">
      <c r="X1951" s="208"/>
      <c r="Z1951" s="208"/>
      <c r="AA1951" s="208"/>
    </row>
    <row r="1952" spans="24:27" x14ac:dyDescent="0.2">
      <c r="X1952" s="208"/>
      <c r="Z1952" s="208"/>
      <c r="AA1952" s="208"/>
    </row>
    <row r="1953" spans="24:27" x14ac:dyDescent="0.2">
      <c r="X1953" s="208"/>
      <c r="Z1953" s="208"/>
      <c r="AA1953" s="208"/>
    </row>
    <row r="1954" spans="24:27" x14ac:dyDescent="0.2">
      <c r="X1954" s="208"/>
      <c r="Z1954" s="208"/>
      <c r="AA1954" s="208"/>
    </row>
    <row r="1955" spans="24:27" x14ac:dyDescent="0.2">
      <c r="X1955" s="208"/>
      <c r="Z1955" s="208"/>
      <c r="AA1955" s="208"/>
    </row>
    <row r="1956" spans="24:27" x14ac:dyDescent="0.2">
      <c r="X1956" s="208"/>
      <c r="Z1956" s="208"/>
      <c r="AA1956" s="208"/>
    </row>
    <row r="1957" spans="24:27" x14ac:dyDescent="0.2">
      <c r="X1957" s="208"/>
      <c r="Z1957" s="208"/>
      <c r="AA1957" s="208"/>
    </row>
    <row r="1958" spans="24:27" x14ac:dyDescent="0.2">
      <c r="X1958" s="208"/>
      <c r="Z1958" s="208"/>
      <c r="AA1958" s="208"/>
    </row>
    <row r="1959" spans="24:27" x14ac:dyDescent="0.2">
      <c r="X1959" s="208"/>
      <c r="Z1959" s="208"/>
      <c r="AA1959" s="208"/>
    </row>
    <row r="1960" spans="24:27" x14ac:dyDescent="0.2">
      <c r="X1960" s="208"/>
      <c r="Z1960" s="208"/>
      <c r="AA1960" s="208"/>
    </row>
    <row r="1961" spans="24:27" x14ac:dyDescent="0.2">
      <c r="X1961" s="208"/>
      <c r="Z1961" s="208"/>
      <c r="AA1961" s="208"/>
    </row>
    <row r="1962" spans="24:27" x14ac:dyDescent="0.2">
      <c r="X1962" s="208"/>
      <c r="Z1962" s="208"/>
      <c r="AA1962" s="208"/>
    </row>
    <row r="1963" spans="24:27" x14ac:dyDescent="0.2">
      <c r="X1963" s="208"/>
      <c r="Z1963" s="208"/>
      <c r="AA1963" s="208"/>
    </row>
    <row r="1964" spans="24:27" x14ac:dyDescent="0.2">
      <c r="X1964" s="208"/>
      <c r="Z1964" s="208"/>
      <c r="AA1964" s="208"/>
    </row>
    <row r="1965" spans="24:27" x14ac:dyDescent="0.2">
      <c r="X1965" s="208"/>
      <c r="Z1965" s="208"/>
      <c r="AA1965" s="208"/>
    </row>
    <row r="1966" spans="24:27" x14ac:dyDescent="0.2">
      <c r="X1966" s="208"/>
      <c r="Z1966" s="208"/>
      <c r="AA1966" s="208"/>
    </row>
    <row r="1967" spans="24:27" x14ac:dyDescent="0.2">
      <c r="X1967" s="208"/>
      <c r="Z1967" s="208"/>
      <c r="AA1967" s="208"/>
    </row>
    <row r="1968" spans="24:27" x14ac:dyDescent="0.2">
      <c r="X1968" s="208"/>
      <c r="Z1968" s="208"/>
      <c r="AA1968" s="208"/>
    </row>
    <row r="1969" spans="24:27" x14ac:dyDescent="0.2">
      <c r="X1969" s="208"/>
      <c r="Z1969" s="208"/>
      <c r="AA1969" s="208"/>
    </row>
    <row r="1970" spans="24:27" x14ac:dyDescent="0.2">
      <c r="X1970" s="208"/>
      <c r="Z1970" s="208"/>
      <c r="AA1970" s="208"/>
    </row>
    <row r="1971" spans="24:27" x14ac:dyDescent="0.2">
      <c r="X1971" s="208"/>
      <c r="Z1971" s="208"/>
      <c r="AA1971" s="208"/>
    </row>
    <row r="1972" spans="24:27" x14ac:dyDescent="0.2">
      <c r="X1972" s="208"/>
      <c r="Z1972" s="208"/>
      <c r="AA1972" s="208"/>
    </row>
    <row r="1973" spans="24:27" x14ac:dyDescent="0.2">
      <c r="X1973" s="208"/>
      <c r="Z1973" s="208"/>
      <c r="AA1973" s="208"/>
    </row>
    <row r="1974" spans="24:27" x14ac:dyDescent="0.2">
      <c r="X1974" s="208"/>
      <c r="Z1974" s="208"/>
      <c r="AA1974" s="208"/>
    </row>
    <row r="1975" spans="24:27" x14ac:dyDescent="0.2">
      <c r="X1975" s="208"/>
      <c r="Z1975" s="208"/>
      <c r="AA1975" s="208"/>
    </row>
    <row r="1976" spans="24:27" x14ac:dyDescent="0.2">
      <c r="X1976" s="208"/>
      <c r="Z1976" s="208"/>
      <c r="AA1976" s="208"/>
    </row>
    <row r="1977" spans="24:27" x14ac:dyDescent="0.2">
      <c r="X1977" s="208"/>
      <c r="Z1977" s="208"/>
      <c r="AA1977" s="208"/>
    </row>
    <row r="1978" spans="24:27" x14ac:dyDescent="0.2">
      <c r="X1978" s="208"/>
      <c r="Z1978" s="208"/>
      <c r="AA1978" s="208"/>
    </row>
    <row r="1979" spans="24:27" x14ac:dyDescent="0.2">
      <c r="X1979" s="208"/>
      <c r="Z1979" s="208"/>
      <c r="AA1979" s="208"/>
    </row>
    <row r="1980" spans="24:27" x14ac:dyDescent="0.2">
      <c r="X1980" s="208"/>
      <c r="Z1980" s="208"/>
      <c r="AA1980" s="208"/>
    </row>
    <row r="1981" spans="24:27" x14ac:dyDescent="0.2">
      <c r="X1981" s="208"/>
      <c r="Z1981" s="208"/>
      <c r="AA1981" s="208"/>
    </row>
    <row r="1982" spans="24:27" x14ac:dyDescent="0.2">
      <c r="X1982" s="208"/>
      <c r="Z1982" s="208"/>
      <c r="AA1982" s="208"/>
    </row>
    <row r="1983" spans="24:27" x14ac:dyDescent="0.2">
      <c r="X1983" s="208"/>
      <c r="Z1983" s="208"/>
      <c r="AA1983" s="208"/>
    </row>
    <row r="1984" spans="24:27" x14ac:dyDescent="0.2">
      <c r="X1984" s="208"/>
      <c r="Z1984" s="208"/>
      <c r="AA1984" s="208"/>
    </row>
    <row r="1985" spans="24:27" x14ac:dyDescent="0.2">
      <c r="X1985" s="208"/>
      <c r="Z1985" s="208"/>
      <c r="AA1985" s="208"/>
    </row>
    <row r="1986" spans="24:27" x14ac:dyDescent="0.2">
      <c r="X1986" s="208"/>
      <c r="Z1986" s="208"/>
      <c r="AA1986" s="208"/>
    </row>
    <row r="1987" spans="24:27" x14ac:dyDescent="0.2">
      <c r="X1987" s="208"/>
      <c r="Z1987" s="208"/>
      <c r="AA1987" s="208"/>
    </row>
    <row r="1988" spans="24:27" x14ac:dyDescent="0.2">
      <c r="X1988" s="208"/>
      <c r="Z1988" s="208"/>
      <c r="AA1988" s="208"/>
    </row>
    <row r="1989" spans="24:27" x14ac:dyDescent="0.2">
      <c r="X1989" s="208"/>
      <c r="Z1989" s="208"/>
      <c r="AA1989" s="208"/>
    </row>
    <row r="1990" spans="24:27" x14ac:dyDescent="0.2">
      <c r="X1990" s="208"/>
      <c r="Z1990" s="208"/>
      <c r="AA1990" s="208"/>
    </row>
    <row r="1991" spans="24:27" x14ac:dyDescent="0.2">
      <c r="X1991" s="208"/>
      <c r="Z1991" s="208"/>
      <c r="AA1991" s="208"/>
    </row>
    <row r="1992" spans="24:27" x14ac:dyDescent="0.2">
      <c r="X1992" s="208"/>
      <c r="Z1992" s="208"/>
      <c r="AA1992" s="208"/>
    </row>
    <row r="1993" spans="24:27" x14ac:dyDescent="0.2">
      <c r="X1993" s="208"/>
      <c r="Z1993" s="208"/>
      <c r="AA1993" s="208"/>
    </row>
    <row r="1994" spans="24:27" x14ac:dyDescent="0.2">
      <c r="X1994" s="208"/>
      <c r="Z1994" s="208"/>
      <c r="AA1994" s="208"/>
    </row>
    <row r="1995" spans="24:27" x14ac:dyDescent="0.2">
      <c r="X1995" s="208"/>
      <c r="Z1995" s="208"/>
      <c r="AA1995" s="208"/>
    </row>
    <row r="1996" spans="24:27" x14ac:dyDescent="0.2">
      <c r="X1996" s="208"/>
      <c r="Z1996" s="208"/>
      <c r="AA1996" s="208"/>
    </row>
    <row r="1997" spans="24:27" x14ac:dyDescent="0.2">
      <c r="X1997" s="208"/>
      <c r="Z1997" s="208"/>
      <c r="AA1997" s="208"/>
    </row>
    <row r="1998" spans="24:27" x14ac:dyDescent="0.2">
      <c r="X1998" s="208"/>
      <c r="Z1998" s="208"/>
      <c r="AA1998" s="208"/>
    </row>
    <row r="1999" spans="24:27" x14ac:dyDescent="0.2">
      <c r="X1999" s="208"/>
      <c r="Z1999" s="208"/>
      <c r="AA1999" s="208"/>
    </row>
    <row r="2000" spans="24:27" x14ac:dyDescent="0.2">
      <c r="X2000" s="208"/>
      <c r="Z2000" s="208"/>
      <c r="AA2000" s="208"/>
    </row>
    <row r="2001" spans="24:27" x14ac:dyDescent="0.2">
      <c r="X2001" s="208"/>
      <c r="Z2001" s="208"/>
      <c r="AA2001" s="208"/>
    </row>
    <row r="2002" spans="24:27" x14ac:dyDescent="0.2">
      <c r="X2002" s="208"/>
      <c r="Z2002" s="208"/>
      <c r="AA2002" s="208"/>
    </row>
    <row r="2003" spans="24:27" x14ac:dyDescent="0.2">
      <c r="X2003" s="208"/>
      <c r="Z2003" s="208"/>
      <c r="AA2003" s="208"/>
    </row>
    <row r="2004" spans="24:27" x14ac:dyDescent="0.2">
      <c r="X2004" s="208"/>
      <c r="Z2004" s="208"/>
      <c r="AA2004" s="208"/>
    </row>
    <row r="2005" spans="24:27" x14ac:dyDescent="0.2">
      <c r="X2005" s="208"/>
      <c r="Z2005" s="208"/>
      <c r="AA2005" s="208"/>
    </row>
    <row r="2006" spans="24:27" x14ac:dyDescent="0.2">
      <c r="X2006" s="208"/>
      <c r="Z2006" s="208"/>
      <c r="AA2006" s="208"/>
    </row>
    <row r="2007" spans="24:27" x14ac:dyDescent="0.2">
      <c r="X2007" s="208"/>
      <c r="Z2007" s="208"/>
      <c r="AA2007" s="208"/>
    </row>
    <row r="2008" spans="24:27" x14ac:dyDescent="0.2">
      <c r="X2008" s="208"/>
      <c r="Z2008" s="208"/>
      <c r="AA2008" s="208"/>
    </row>
    <row r="2009" spans="24:27" x14ac:dyDescent="0.2">
      <c r="X2009" s="208"/>
      <c r="Z2009" s="208"/>
      <c r="AA2009" s="208"/>
    </row>
    <row r="2010" spans="24:27" x14ac:dyDescent="0.2">
      <c r="X2010" s="208"/>
      <c r="Z2010" s="208"/>
      <c r="AA2010" s="208"/>
    </row>
    <row r="2011" spans="24:27" x14ac:dyDescent="0.2">
      <c r="X2011" s="208"/>
      <c r="Z2011" s="208"/>
      <c r="AA2011" s="208"/>
    </row>
    <row r="2012" spans="24:27" x14ac:dyDescent="0.2">
      <c r="X2012" s="208"/>
      <c r="Z2012" s="208"/>
      <c r="AA2012" s="208"/>
    </row>
    <row r="2013" spans="24:27" x14ac:dyDescent="0.2">
      <c r="X2013" s="208"/>
      <c r="Z2013" s="208"/>
      <c r="AA2013" s="208"/>
    </row>
    <row r="2014" spans="24:27" x14ac:dyDescent="0.2">
      <c r="X2014" s="208"/>
      <c r="Z2014" s="208"/>
      <c r="AA2014" s="208"/>
    </row>
    <row r="2015" spans="24:27" x14ac:dyDescent="0.2">
      <c r="X2015" s="208"/>
      <c r="Z2015" s="208"/>
      <c r="AA2015" s="208"/>
    </row>
    <row r="2016" spans="24:27" x14ac:dyDescent="0.2">
      <c r="X2016" s="208"/>
      <c r="Z2016" s="208"/>
      <c r="AA2016" s="208"/>
    </row>
    <row r="2017" spans="24:27" x14ac:dyDescent="0.2">
      <c r="X2017" s="208"/>
      <c r="Z2017" s="208"/>
      <c r="AA2017" s="208"/>
    </row>
    <row r="2018" spans="24:27" x14ac:dyDescent="0.2">
      <c r="X2018" s="208"/>
      <c r="Z2018" s="208"/>
      <c r="AA2018" s="208"/>
    </row>
    <row r="2019" spans="24:27" x14ac:dyDescent="0.2">
      <c r="X2019" s="208"/>
      <c r="Z2019" s="208"/>
      <c r="AA2019" s="208"/>
    </row>
    <row r="2020" spans="24:27" x14ac:dyDescent="0.2">
      <c r="X2020" s="208"/>
      <c r="Z2020" s="208"/>
      <c r="AA2020" s="208"/>
    </row>
    <row r="2021" spans="24:27" x14ac:dyDescent="0.2">
      <c r="X2021" s="208"/>
      <c r="Z2021" s="208"/>
      <c r="AA2021" s="208"/>
    </row>
    <row r="2022" spans="24:27" x14ac:dyDescent="0.2">
      <c r="X2022" s="208"/>
      <c r="Z2022" s="208"/>
      <c r="AA2022" s="208"/>
    </row>
    <row r="2023" spans="24:27" x14ac:dyDescent="0.2">
      <c r="X2023" s="208"/>
      <c r="Z2023" s="208"/>
      <c r="AA2023" s="208"/>
    </row>
    <row r="2024" spans="24:27" x14ac:dyDescent="0.2">
      <c r="X2024" s="208"/>
      <c r="Z2024" s="208"/>
      <c r="AA2024" s="208"/>
    </row>
    <row r="2025" spans="24:27" x14ac:dyDescent="0.2">
      <c r="X2025" s="208"/>
      <c r="Z2025" s="208"/>
      <c r="AA2025" s="208"/>
    </row>
    <row r="2026" spans="24:27" x14ac:dyDescent="0.2">
      <c r="X2026" s="208"/>
      <c r="Z2026" s="208"/>
      <c r="AA2026" s="208"/>
    </row>
    <row r="2027" spans="24:27" x14ac:dyDescent="0.2">
      <c r="X2027" s="208"/>
      <c r="Z2027" s="208"/>
      <c r="AA2027" s="208"/>
    </row>
    <row r="2028" spans="24:27" x14ac:dyDescent="0.2">
      <c r="X2028" s="208"/>
      <c r="Z2028" s="208"/>
      <c r="AA2028" s="208"/>
    </row>
    <row r="2029" spans="24:27" x14ac:dyDescent="0.2">
      <c r="X2029" s="208"/>
      <c r="Z2029" s="208"/>
      <c r="AA2029" s="208"/>
    </row>
    <row r="2030" spans="24:27" x14ac:dyDescent="0.2">
      <c r="X2030" s="208"/>
      <c r="Z2030" s="208"/>
      <c r="AA2030" s="208"/>
    </row>
    <row r="2031" spans="24:27" x14ac:dyDescent="0.2">
      <c r="X2031" s="208"/>
      <c r="Z2031" s="208"/>
      <c r="AA2031" s="208"/>
    </row>
    <row r="2032" spans="24:27" x14ac:dyDescent="0.2">
      <c r="X2032" s="208"/>
      <c r="Z2032" s="208"/>
      <c r="AA2032" s="208"/>
    </row>
    <row r="2033" spans="24:27" x14ac:dyDescent="0.2">
      <c r="X2033" s="208"/>
      <c r="Z2033" s="208"/>
      <c r="AA2033" s="208"/>
    </row>
    <row r="2034" spans="24:27" x14ac:dyDescent="0.2">
      <c r="X2034" s="208"/>
      <c r="Z2034" s="208"/>
      <c r="AA2034" s="208"/>
    </row>
    <row r="2035" spans="24:27" x14ac:dyDescent="0.2">
      <c r="X2035" s="208"/>
      <c r="Z2035" s="208"/>
      <c r="AA2035" s="208"/>
    </row>
    <row r="2036" spans="24:27" x14ac:dyDescent="0.2">
      <c r="X2036" s="208"/>
      <c r="Z2036" s="208"/>
      <c r="AA2036" s="208"/>
    </row>
    <row r="2037" spans="24:27" x14ac:dyDescent="0.2">
      <c r="X2037" s="208"/>
      <c r="Z2037" s="208"/>
      <c r="AA2037" s="208"/>
    </row>
    <row r="2038" spans="24:27" x14ac:dyDescent="0.2">
      <c r="X2038" s="208"/>
      <c r="Z2038" s="208"/>
      <c r="AA2038" s="208"/>
    </row>
    <row r="2039" spans="24:27" x14ac:dyDescent="0.2">
      <c r="X2039" s="208"/>
      <c r="Z2039" s="208"/>
      <c r="AA2039" s="208"/>
    </row>
    <row r="2040" spans="24:27" x14ac:dyDescent="0.2">
      <c r="X2040" s="208"/>
      <c r="Z2040" s="208"/>
      <c r="AA2040" s="208"/>
    </row>
    <row r="2041" spans="24:27" x14ac:dyDescent="0.2">
      <c r="X2041" s="208"/>
      <c r="Z2041" s="208"/>
      <c r="AA2041" s="208"/>
    </row>
    <row r="2042" spans="24:27" x14ac:dyDescent="0.2">
      <c r="X2042" s="208"/>
      <c r="Z2042" s="208"/>
      <c r="AA2042" s="208"/>
    </row>
    <row r="2043" spans="24:27" x14ac:dyDescent="0.2">
      <c r="X2043" s="208"/>
      <c r="Z2043" s="208"/>
      <c r="AA2043" s="208"/>
    </row>
    <row r="2044" spans="24:27" x14ac:dyDescent="0.2">
      <c r="X2044" s="208"/>
      <c r="Z2044" s="208"/>
      <c r="AA2044" s="208"/>
    </row>
    <row r="2045" spans="24:27" x14ac:dyDescent="0.2">
      <c r="X2045" s="208"/>
      <c r="Z2045" s="208"/>
      <c r="AA2045" s="208"/>
    </row>
    <row r="2046" spans="24:27" x14ac:dyDescent="0.2">
      <c r="X2046" s="208"/>
      <c r="Z2046" s="208"/>
      <c r="AA2046" s="208"/>
    </row>
    <row r="2047" spans="24:27" x14ac:dyDescent="0.2">
      <c r="X2047" s="208"/>
      <c r="Z2047" s="208"/>
      <c r="AA2047" s="208"/>
    </row>
    <row r="2048" spans="24:27" x14ac:dyDescent="0.2">
      <c r="X2048" s="208"/>
      <c r="Z2048" s="208"/>
      <c r="AA2048" s="208"/>
    </row>
    <row r="2049" spans="24:27" x14ac:dyDescent="0.2">
      <c r="X2049" s="208"/>
      <c r="Z2049" s="208"/>
      <c r="AA2049" s="208"/>
    </row>
    <row r="2050" spans="24:27" x14ac:dyDescent="0.2">
      <c r="X2050" s="208"/>
      <c r="Z2050" s="208"/>
      <c r="AA2050" s="208"/>
    </row>
    <row r="2051" spans="24:27" x14ac:dyDescent="0.2">
      <c r="X2051" s="208"/>
      <c r="Z2051" s="208"/>
      <c r="AA2051" s="208"/>
    </row>
    <row r="2052" spans="24:27" x14ac:dyDescent="0.2">
      <c r="X2052" s="208"/>
      <c r="Z2052" s="208"/>
      <c r="AA2052" s="208"/>
    </row>
    <row r="2053" spans="24:27" x14ac:dyDescent="0.2">
      <c r="X2053" s="208"/>
      <c r="Z2053" s="208"/>
      <c r="AA2053" s="208"/>
    </row>
    <row r="2054" spans="24:27" x14ac:dyDescent="0.2">
      <c r="X2054" s="208"/>
      <c r="Z2054" s="208"/>
      <c r="AA2054" s="208"/>
    </row>
    <row r="2055" spans="24:27" x14ac:dyDescent="0.2">
      <c r="X2055" s="208"/>
      <c r="Z2055" s="208"/>
      <c r="AA2055" s="208"/>
    </row>
    <row r="2056" spans="24:27" x14ac:dyDescent="0.2">
      <c r="X2056" s="208"/>
      <c r="Z2056" s="208"/>
      <c r="AA2056" s="208"/>
    </row>
    <row r="2057" spans="24:27" x14ac:dyDescent="0.2">
      <c r="X2057" s="208"/>
      <c r="Z2057" s="208"/>
      <c r="AA2057" s="208"/>
    </row>
    <row r="2058" spans="24:27" x14ac:dyDescent="0.2">
      <c r="X2058" s="208"/>
      <c r="Z2058" s="208"/>
      <c r="AA2058" s="208"/>
    </row>
    <row r="2059" spans="24:27" x14ac:dyDescent="0.2">
      <c r="X2059" s="208"/>
      <c r="Z2059" s="208"/>
      <c r="AA2059" s="208"/>
    </row>
    <row r="2060" spans="24:27" x14ac:dyDescent="0.2">
      <c r="X2060" s="208"/>
      <c r="Z2060" s="208"/>
      <c r="AA2060" s="208"/>
    </row>
    <row r="2061" spans="24:27" x14ac:dyDescent="0.2">
      <c r="X2061" s="208"/>
      <c r="Z2061" s="208"/>
      <c r="AA2061" s="208"/>
    </row>
    <row r="2062" spans="24:27" x14ac:dyDescent="0.2">
      <c r="X2062" s="208"/>
      <c r="Z2062" s="208"/>
      <c r="AA2062" s="208"/>
    </row>
    <row r="2063" spans="24:27" x14ac:dyDescent="0.2">
      <c r="X2063" s="208"/>
      <c r="Z2063" s="208"/>
      <c r="AA2063" s="208"/>
    </row>
    <row r="2064" spans="24:27" x14ac:dyDescent="0.2">
      <c r="X2064" s="208"/>
      <c r="Z2064" s="208"/>
      <c r="AA2064" s="208"/>
    </row>
    <row r="2065" spans="24:27" x14ac:dyDescent="0.2">
      <c r="X2065" s="208"/>
      <c r="Z2065" s="208"/>
      <c r="AA2065" s="208"/>
    </row>
    <row r="2066" spans="24:27" x14ac:dyDescent="0.2">
      <c r="X2066" s="208"/>
      <c r="Z2066" s="208"/>
      <c r="AA2066" s="208"/>
    </row>
    <row r="2067" spans="24:27" x14ac:dyDescent="0.2">
      <c r="X2067" s="208"/>
      <c r="Z2067" s="208"/>
      <c r="AA2067" s="208"/>
    </row>
    <row r="2068" spans="24:27" x14ac:dyDescent="0.2">
      <c r="X2068" s="208"/>
      <c r="Z2068" s="208"/>
      <c r="AA2068" s="208"/>
    </row>
    <row r="2069" spans="24:27" x14ac:dyDescent="0.2">
      <c r="X2069" s="208"/>
      <c r="Z2069" s="208"/>
      <c r="AA2069" s="208"/>
    </row>
    <row r="2070" spans="24:27" x14ac:dyDescent="0.2">
      <c r="X2070" s="208"/>
      <c r="Z2070" s="208"/>
      <c r="AA2070" s="208"/>
    </row>
    <row r="2071" spans="24:27" x14ac:dyDescent="0.2">
      <c r="X2071" s="208"/>
      <c r="Z2071" s="208"/>
      <c r="AA2071" s="208"/>
    </row>
    <row r="2072" spans="24:27" x14ac:dyDescent="0.2">
      <c r="X2072" s="208"/>
      <c r="Z2072" s="208"/>
      <c r="AA2072" s="208"/>
    </row>
    <row r="2073" spans="24:27" x14ac:dyDescent="0.2">
      <c r="X2073" s="208"/>
      <c r="Z2073" s="208"/>
      <c r="AA2073" s="208"/>
    </row>
    <row r="2074" spans="24:27" x14ac:dyDescent="0.2">
      <c r="X2074" s="208"/>
      <c r="Z2074" s="208"/>
      <c r="AA2074" s="208"/>
    </row>
    <row r="2075" spans="24:27" x14ac:dyDescent="0.2">
      <c r="X2075" s="208"/>
      <c r="Z2075" s="208"/>
      <c r="AA2075" s="208"/>
    </row>
    <row r="2076" spans="24:27" x14ac:dyDescent="0.2">
      <c r="X2076" s="208"/>
      <c r="Z2076" s="208"/>
      <c r="AA2076" s="208"/>
    </row>
    <row r="2077" spans="24:27" x14ac:dyDescent="0.2">
      <c r="X2077" s="208"/>
      <c r="Z2077" s="208"/>
      <c r="AA2077" s="208"/>
    </row>
    <row r="2078" spans="24:27" x14ac:dyDescent="0.2">
      <c r="X2078" s="208"/>
      <c r="Z2078" s="208"/>
      <c r="AA2078" s="208"/>
    </row>
    <row r="2079" spans="24:27" x14ac:dyDescent="0.2">
      <c r="X2079" s="208"/>
      <c r="Z2079" s="208"/>
      <c r="AA2079" s="208"/>
    </row>
    <row r="2080" spans="24:27" x14ac:dyDescent="0.2">
      <c r="X2080" s="208"/>
      <c r="Z2080" s="208"/>
      <c r="AA2080" s="208"/>
    </row>
    <row r="2081" spans="24:27" x14ac:dyDescent="0.2">
      <c r="X2081" s="208"/>
      <c r="Z2081" s="208"/>
      <c r="AA2081" s="208"/>
    </row>
    <row r="2082" spans="24:27" x14ac:dyDescent="0.2">
      <c r="X2082" s="208"/>
      <c r="Z2082" s="208"/>
      <c r="AA2082" s="208"/>
    </row>
    <row r="2083" spans="24:27" x14ac:dyDescent="0.2">
      <c r="X2083" s="208"/>
      <c r="Z2083" s="208"/>
      <c r="AA2083" s="208"/>
    </row>
    <row r="2084" spans="24:27" x14ac:dyDescent="0.2">
      <c r="X2084" s="208"/>
      <c r="Z2084" s="208"/>
      <c r="AA2084" s="208"/>
    </row>
    <row r="2085" spans="24:27" x14ac:dyDescent="0.2">
      <c r="X2085" s="208"/>
      <c r="Z2085" s="208"/>
      <c r="AA2085" s="208"/>
    </row>
    <row r="2086" spans="24:27" x14ac:dyDescent="0.2">
      <c r="X2086" s="208"/>
      <c r="Z2086" s="208"/>
      <c r="AA2086" s="208"/>
    </row>
    <row r="2087" spans="24:27" x14ac:dyDescent="0.2">
      <c r="X2087" s="208"/>
      <c r="Z2087" s="208"/>
      <c r="AA2087" s="208"/>
    </row>
    <row r="2088" spans="24:27" x14ac:dyDescent="0.2">
      <c r="X2088" s="208"/>
      <c r="Z2088" s="208"/>
      <c r="AA2088" s="208"/>
    </row>
    <row r="2089" spans="24:27" x14ac:dyDescent="0.2">
      <c r="X2089" s="208"/>
      <c r="Z2089" s="208"/>
      <c r="AA2089" s="208"/>
    </row>
    <row r="2090" spans="24:27" x14ac:dyDescent="0.2">
      <c r="X2090" s="208"/>
      <c r="Z2090" s="208"/>
      <c r="AA2090" s="208"/>
    </row>
    <row r="2091" spans="24:27" x14ac:dyDescent="0.2">
      <c r="X2091" s="208"/>
      <c r="Z2091" s="208"/>
      <c r="AA2091" s="208"/>
    </row>
    <row r="2092" spans="24:27" x14ac:dyDescent="0.2">
      <c r="X2092" s="208"/>
      <c r="Z2092" s="208"/>
      <c r="AA2092" s="208"/>
    </row>
    <row r="2093" spans="24:27" x14ac:dyDescent="0.2">
      <c r="X2093" s="208"/>
      <c r="Z2093" s="208"/>
      <c r="AA2093" s="208"/>
    </row>
    <row r="2094" spans="24:27" x14ac:dyDescent="0.2">
      <c r="X2094" s="208"/>
      <c r="Z2094" s="208"/>
      <c r="AA2094" s="208"/>
    </row>
    <row r="2095" spans="24:27" x14ac:dyDescent="0.2">
      <c r="X2095" s="208"/>
      <c r="Z2095" s="208"/>
      <c r="AA2095" s="208"/>
    </row>
    <row r="2096" spans="24:27" x14ac:dyDescent="0.2">
      <c r="X2096" s="208"/>
      <c r="Z2096" s="208"/>
      <c r="AA2096" s="208"/>
    </row>
    <row r="2097" spans="24:27" x14ac:dyDescent="0.2">
      <c r="X2097" s="208"/>
      <c r="Z2097" s="208"/>
      <c r="AA2097" s="208"/>
    </row>
    <row r="2098" spans="24:27" x14ac:dyDescent="0.2">
      <c r="X2098" s="208"/>
      <c r="Z2098" s="208"/>
      <c r="AA2098" s="208"/>
    </row>
    <row r="2099" spans="24:27" x14ac:dyDescent="0.2">
      <c r="X2099" s="208"/>
      <c r="Z2099" s="208"/>
      <c r="AA2099" s="208"/>
    </row>
    <row r="2100" spans="24:27" x14ac:dyDescent="0.2">
      <c r="X2100" s="208"/>
      <c r="Z2100" s="208"/>
      <c r="AA2100" s="208"/>
    </row>
    <row r="2101" spans="24:27" x14ac:dyDescent="0.2">
      <c r="X2101" s="208"/>
      <c r="Z2101" s="208"/>
      <c r="AA2101" s="208"/>
    </row>
    <row r="2102" spans="24:27" x14ac:dyDescent="0.2">
      <c r="X2102" s="208"/>
      <c r="Z2102" s="208"/>
      <c r="AA2102" s="208"/>
    </row>
    <row r="2103" spans="24:27" x14ac:dyDescent="0.2">
      <c r="X2103" s="208"/>
      <c r="Z2103" s="208"/>
      <c r="AA2103" s="208"/>
    </row>
    <row r="2104" spans="24:27" x14ac:dyDescent="0.2">
      <c r="X2104" s="208"/>
      <c r="Z2104" s="208"/>
      <c r="AA2104" s="208"/>
    </row>
    <row r="2105" spans="24:27" x14ac:dyDescent="0.2">
      <c r="X2105" s="208"/>
      <c r="Z2105" s="208"/>
      <c r="AA2105" s="208"/>
    </row>
    <row r="2106" spans="24:27" x14ac:dyDescent="0.2">
      <c r="X2106" s="208"/>
      <c r="Z2106" s="208"/>
      <c r="AA2106" s="208"/>
    </row>
    <row r="2107" spans="24:27" x14ac:dyDescent="0.2">
      <c r="X2107" s="208"/>
      <c r="Z2107" s="208"/>
      <c r="AA2107" s="208"/>
    </row>
    <row r="2108" spans="24:27" x14ac:dyDescent="0.2">
      <c r="X2108" s="208"/>
      <c r="Z2108" s="208"/>
      <c r="AA2108" s="208"/>
    </row>
    <row r="2109" spans="24:27" x14ac:dyDescent="0.2">
      <c r="X2109" s="208"/>
      <c r="Z2109" s="208"/>
      <c r="AA2109" s="208"/>
    </row>
    <row r="2110" spans="24:27" x14ac:dyDescent="0.2">
      <c r="X2110" s="208"/>
      <c r="Z2110" s="208"/>
      <c r="AA2110" s="208"/>
    </row>
    <row r="2111" spans="24:27" x14ac:dyDescent="0.2">
      <c r="X2111" s="208"/>
      <c r="Z2111" s="208"/>
      <c r="AA2111" s="208"/>
    </row>
    <row r="2112" spans="24:27" x14ac:dyDescent="0.2">
      <c r="X2112" s="208"/>
      <c r="Z2112" s="208"/>
      <c r="AA2112" s="208"/>
    </row>
    <row r="2113" spans="24:27" x14ac:dyDescent="0.2">
      <c r="X2113" s="208"/>
      <c r="Z2113" s="208"/>
      <c r="AA2113" s="208"/>
    </row>
    <row r="2114" spans="24:27" x14ac:dyDescent="0.2">
      <c r="X2114" s="208"/>
      <c r="Z2114" s="208"/>
      <c r="AA2114" s="208"/>
    </row>
    <row r="2115" spans="24:27" x14ac:dyDescent="0.2">
      <c r="X2115" s="208"/>
      <c r="Z2115" s="208"/>
      <c r="AA2115" s="208"/>
    </row>
    <row r="2116" spans="24:27" x14ac:dyDescent="0.2">
      <c r="X2116" s="208"/>
      <c r="Z2116" s="208"/>
      <c r="AA2116" s="208"/>
    </row>
    <row r="2117" spans="24:27" x14ac:dyDescent="0.2">
      <c r="X2117" s="208"/>
      <c r="Z2117" s="208"/>
      <c r="AA2117" s="208"/>
    </row>
    <row r="2118" spans="24:27" x14ac:dyDescent="0.2">
      <c r="X2118" s="208"/>
      <c r="Z2118" s="208"/>
      <c r="AA2118" s="208"/>
    </row>
    <row r="2119" spans="24:27" x14ac:dyDescent="0.2">
      <c r="X2119" s="208"/>
      <c r="Z2119" s="208"/>
      <c r="AA2119" s="208"/>
    </row>
    <row r="2120" spans="24:27" x14ac:dyDescent="0.2">
      <c r="X2120" s="208"/>
      <c r="Z2120" s="208"/>
      <c r="AA2120" s="208"/>
    </row>
    <row r="2121" spans="24:27" x14ac:dyDescent="0.2">
      <c r="X2121" s="208"/>
      <c r="Z2121" s="208"/>
      <c r="AA2121" s="208"/>
    </row>
    <row r="2122" spans="24:27" x14ac:dyDescent="0.2">
      <c r="X2122" s="208"/>
      <c r="Z2122" s="208"/>
      <c r="AA2122" s="208"/>
    </row>
    <row r="2123" spans="24:27" x14ac:dyDescent="0.2">
      <c r="X2123" s="208"/>
      <c r="Z2123" s="208"/>
      <c r="AA2123" s="208"/>
    </row>
    <row r="2124" spans="24:27" x14ac:dyDescent="0.2">
      <c r="X2124" s="208"/>
      <c r="Z2124" s="208"/>
      <c r="AA2124" s="208"/>
    </row>
    <row r="2125" spans="24:27" x14ac:dyDescent="0.2">
      <c r="X2125" s="208"/>
      <c r="Z2125" s="208"/>
      <c r="AA2125" s="208"/>
    </row>
    <row r="2126" spans="24:27" x14ac:dyDescent="0.2">
      <c r="X2126" s="208"/>
      <c r="Z2126" s="208"/>
      <c r="AA2126" s="208"/>
    </row>
    <row r="2127" spans="24:27" x14ac:dyDescent="0.2">
      <c r="X2127" s="208"/>
      <c r="Z2127" s="208"/>
      <c r="AA2127" s="208"/>
    </row>
    <row r="2128" spans="24:27" x14ac:dyDescent="0.2">
      <c r="X2128" s="208"/>
      <c r="Z2128" s="208"/>
      <c r="AA2128" s="208"/>
    </row>
    <row r="2129" spans="24:27" x14ac:dyDescent="0.2">
      <c r="X2129" s="208"/>
      <c r="Z2129" s="208"/>
      <c r="AA2129" s="208"/>
    </row>
    <row r="2130" spans="24:27" x14ac:dyDescent="0.2">
      <c r="X2130" s="208"/>
      <c r="Z2130" s="208"/>
      <c r="AA2130" s="208"/>
    </row>
    <row r="2131" spans="24:27" x14ac:dyDescent="0.2">
      <c r="X2131" s="208"/>
      <c r="Z2131" s="208"/>
      <c r="AA2131" s="208"/>
    </row>
    <row r="2132" spans="24:27" x14ac:dyDescent="0.2">
      <c r="X2132" s="208"/>
      <c r="Z2132" s="208"/>
      <c r="AA2132" s="208"/>
    </row>
    <row r="2133" spans="24:27" x14ac:dyDescent="0.2">
      <c r="X2133" s="208"/>
      <c r="Z2133" s="208"/>
      <c r="AA2133" s="208"/>
    </row>
    <row r="2134" spans="24:27" x14ac:dyDescent="0.2">
      <c r="X2134" s="208"/>
      <c r="Z2134" s="208"/>
      <c r="AA2134" s="208"/>
    </row>
    <row r="2135" spans="24:27" x14ac:dyDescent="0.2">
      <c r="X2135" s="208"/>
      <c r="Z2135" s="208"/>
      <c r="AA2135" s="208"/>
    </row>
    <row r="2136" spans="24:27" x14ac:dyDescent="0.2">
      <c r="X2136" s="208"/>
      <c r="Z2136" s="208"/>
      <c r="AA2136" s="208"/>
    </row>
    <row r="2137" spans="24:27" x14ac:dyDescent="0.2">
      <c r="X2137" s="208"/>
      <c r="Z2137" s="208"/>
      <c r="AA2137" s="208"/>
    </row>
    <row r="2138" spans="24:27" x14ac:dyDescent="0.2">
      <c r="X2138" s="208"/>
      <c r="Z2138" s="208"/>
      <c r="AA2138" s="208"/>
    </row>
    <row r="2139" spans="24:27" x14ac:dyDescent="0.2">
      <c r="X2139" s="208"/>
      <c r="Z2139" s="208"/>
      <c r="AA2139" s="208"/>
    </row>
    <row r="2140" spans="24:27" x14ac:dyDescent="0.2">
      <c r="X2140" s="208"/>
      <c r="Z2140" s="208"/>
      <c r="AA2140" s="208"/>
    </row>
    <row r="2141" spans="24:27" x14ac:dyDescent="0.2">
      <c r="X2141" s="208"/>
      <c r="Z2141" s="208"/>
      <c r="AA2141" s="208"/>
    </row>
    <row r="2142" spans="24:27" x14ac:dyDescent="0.2">
      <c r="X2142" s="208"/>
      <c r="Z2142" s="208"/>
      <c r="AA2142" s="208"/>
    </row>
    <row r="2143" spans="24:27" x14ac:dyDescent="0.2">
      <c r="X2143" s="208"/>
      <c r="Z2143" s="208"/>
      <c r="AA2143" s="208"/>
    </row>
    <row r="2144" spans="24:27" x14ac:dyDescent="0.2">
      <c r="X2144" s="208"/>
      <c r="Z2144" s="208"/>
      <c r="AA2144" s="208"/>
    </row>
    <row r="2145" spans="24:27" x14ac:dyDescent="0.2">
      <c r="X2145" s="208"/>
      <c r="Z2145" s="208"/>
      <c r="AA2145" s="208"/>
    </row>
    <row r="2146" spans="24:27" x14ac:dyDescent="0.2">
      <c r="X2146" s="208"/>
      <c r="Z2146" s="208"/>
      <c r="AA2146" s="208"/>
    </row>
    <row r="2147" spans="24:27" x14ac:dyDescent="0.2">
      <c r="X2147" s="208"/>
      <c r="Z2147" s="208"/>
      <c r="AA2147" s="208"/>
    </row>
    <row r="2148" spans="24:27" x14ac:dyDescent="0.2">
      <c r="X2148" s="208"/>
      <c r="Z2148" s="208"/>
      <c r="AA2148" s="208"/>
    </row>
    <row r="2149" spans="24:27" x14ac:dyDescent="0.2">
      <c r="X2149" s="208"/>
      <c r="Z2149" s="208"/>
      <c r="AA2149" s="208"/>
    </row>
    <row r="2150" spans="24:27" x14ac:dyDescent="0.2">
      <c r="X2150" s="208"/>
      <c r="Z2150" s="208"/>
      <c r="AA2150" s="208"/>
    </row>
    <row r="2151" spans="24:27" x14ac:dyDescent="0.2">
      <c r="X2151" s="208"/>
      <c r="Z2151" s="208"/>
      <c r="AA2151" s="208"/>
    </row>
    <row r="2152" spans="24:27" x14ac:dyDescent="0.2">
      <c r="X2152" s="208"/>
      <c r="Z2152" s="208"/>
      <c r="AA2152" s="208"/>
    </row>
    <row r="2153" spans="24:27" x14ac:dyDescent="0.2">
      <c r="X2153" s="208"/>
      <c r="Z2153" s="208"/>
      <c r="AA2153" s="208"/>
    </row>
    <row r="2154" spans="24:27" x14ac:dyDescent="0.2">
      <c r="X2154" s="208"/>
      <c r="Z2154" s="208"/>
      <c r="AA2154" s="208"/>
    </row>
    <row r="2155" spans="24:27" x14ac:dyDescent="0.2">
      <c r="X2155" s="208"/>
      <c r="Z2155" s="208"/>
      <c r="AA2155" s="208"/>
    </row>
    <row r="2156" spans="24:27" x14ac:dyDescent="0.2">
      <c r="X2156" s="208"/>
      <c r="Z2156" s="208"/>
      <c r="AA2156" s="208"/>
    </row>
    <row r="2157" spans="24:27" x14ac:dyDescent="0.2">
      <c r="X2157" s="208"/>
      <c r="Z2157" s="208"/>
      <c r="AA2157" s="208"/>
    </row>
    <row r="2158" spans="24:27" x14ac:dyDescent="0.2">
      <c r="X2158" s="208"/>
      <c r="Z2158" s="208"/>
      <c r="AA2158" s="208"/>
    </row>
    <row r="2159" spans="24:27" x14ac:dyDescent="0.2">
      <c r="X2159" s="208"/>
      <c r="Z2159" s="208"/>
      <c r="AA2159" s="208"/>
    </row>
    <row r="2160" spans="24:27" x14ac:dyDescent="0.2">
      <c r="X2160" s="208"/>
      <c r="Z2160" s="208"/>
      <c r="AA2160" s="208"/>
    </row>
    <row r="2161" spans="24:27" x14ac:dyDescent="0.2">
      <c r="X2161" s="208"/>
      <c r="Z2161" s="208"/>
      <c r="AA2161" s="208"/>
    </row>
    <row r="2162" spans="24:27" x14ac:dyDescent="0.2">
      <c r="X2162" s="208"/>
      <c r="Z2162" s="208"/>
      <c r="AA2162" s="208"/>
    </row>
    <row r="2163" spans="24:27" x14ac:dyDescent="0.2">
      <c r="X2163" s="208"/>
      <c r="Z2163" s="208"/>
      <c r="AA2163" s="208"/>
    </row>
    <row r="2164" spans="24:27" x14ac:dyDescent="0.2">
      <c r="X2164" s="208"/>
      <c r="Z2164" s="208"/>
      <c r="AA2164" s="208"/>
    </row>
    <row r="2165" spans="24:27" x14ac:dyDescent="0.2">
      <c r="X2165" s="208"/>
      <c r="Z2165" s="208"/>
      <c r="AA2165" s="208"/>
    </row>
    <row r="2166" spans="24:27" x14ac:dyDescent="0.2">
      <c r="X2166" s="208"/>
      <c r="Z2166" s="208"/>
      <c r="AA2166" s="208"/>
    </row>
    <row r="2167" spans="24:27" x14ac:dyDescent="0.2">
      <c r="X2167" s="208"/>
      <c r="Z2167" s="208"/>
      <c r="AA2167" s="208"/>
    </row>
    <row r="2168" spans="24:27" x14ac:dyDescent="0.2">
      <c r="X2168" s="208"/>
      <c r="Z2168" s="208"/>
      <c r="AA2168" s="208"/>
    </row>
    <row r="2169" spans="24:27" x14ac:dyDescent="0.2">
      <c r="X2169" s="208"/>
      <c r="Z2169" s="208"/>
      <c r="AA2169" s="208"/>
    </row>
    <row r="2170" spans="24:27" x14ac:dyDescent="0.2">
      <c r="X2170" s="208"/>
      <c r="Z2170" s="208"/>
      <c r="AA2170" s="208"/>
    </row>
    <row r="2171" spans="24:27" x14ac:dyDescent="0.2">
      <c r="X2171" s="208"/>
      <c r="Z2171" s="208"/>
      <c r="AA2171" s="208"/>
    </row>
    <row r="2172" spans="24:27" x14ac:dyDescent="0.2">
      <c r="X2172" s="208"/>
      <c r="Z2172" s="208"/>
      <c r="AA2172" s="208"/>
    </row>
    <row r="2173" spans="24:27" x14ac:dyDescent="0.2">
      <c r="X2173" s="208"/>
      <c r="Z2173" s="208"/>
      <c r="AA2173" s="208"/>
    </row>
    <row r="2174" spans="24:27" x14ac:dyDescent="0.2">
      <c r="X2174" s="208"/>
      <c r="Z2174" s="208"/>
      <c r="AA2174" s="208"/>
    </row>
    <row r="2175" spans="24:27" x14ac:dyDescent="0.2">
      <c r="X2175" s="208"/>
      <c r="Z2175" s="208"/>
      <c r="AA2175" s="208"/>
    </row>
    <row r="2176" spans="24:27" x14ac:dyDescent="0.2">
      <c r="X2176" s="208"/>
      <c r="Z2176" s="208"/>
      <c r="AA2176" s="208"/>
    </row>
    <row r="2177" spans="24:27" x14ac:dyDescent="0.2">
      <c r="X2177" s="208"/>
      <c r="Z2177" s="208"/>
      <c r="AA2177" s="208"/>
    </row>
    <row r="2178" spans="24:27" x14ac:dyDescent="0.2">
      <c r="X2178" s="208"/>
      <c r="Z2178" s="208"/>
      <c r="AA2178" s="208"/>
    </row>
    <row r="2179" spans="24:27" x14ac:dyDescent="0.2">
      <c r="X2179" s="208"/>
      <c r="Z2179" s="208"/>
      <c r="AA2179" s="208"/>
    </row>
    <row r="2180" spans="24:27" x14ac:dyDescent="0.2">
      <c r="X2180" s="208"/>
      <c r="Z2180" s="208"/>
      <c r="AA2180" s="208"/>
    </row>
    <row r="2181" spans="24:27" x14ac:dyDescent="0.2">
      <c r="X2181" s="208"/>
      <c r="Z2181" s="208"/>
      <c r="AA2181" s="208"/>
    </row>
    <row r="2182" spans="24:27" x14ac:dyDescent="0.2">
      <c r="X2182" s="208"/>
      <c r="Z2182" s="208"/>
      <c r="AA2182" s="208"/>
    </row>
    <row r="2183" spans="24:27" x14ac:dyDescent="0.2">
      <c r="X2183" s="208"/>
      <c r="Z2183" s="208"/>
      <c r="AA2183" s="208"/>
    </row>
    <row r="2184" spans="24:27" x14ac:dyDescent="0.2">
      <c r="X2184" s="208"/>
      <c r="Z2184" s="208"/>
      <c r="AA2184" s="208"/>
    </row>
    <row r="2185" spans="24:27" x14ac:dyDescent="0.2">
      <c r="X2185" s="208"/>
      <c r="Z2185" s="208"/>
      <c r="AA2185" s="208"/>
    </row>
    <row r="2186" spans="24:27" x14ac:dyDescent="0.2">
      <c r="X2186" s="208"/>
      <c r="Z2186" s="208"/>
      <c r="AA2186" s="208"/>
    </row>
    <row r="2187" spans="24:27" x14ac:dyDescent="0.2">
      <c r="X2187" s="208"/>
      <c r="Z2187" s="208"/>
      <c r="AA2187" s="208"/>
    </row>
    <row r="2188" spans="24:27" x14ac:dyDescent="0.2">
      <c r="X2188" s="208"/>
      <c r="Z2188" s="208"/>
      <c r="AA2188" s="208"/>
    </row>
    <row r="2189" spans="24:27" x14ac:dyDescent="0.2">
      <c r="X2189" s="208"/>
      <c r="Z2189" s="208"/>
      <c r="AA2189" s="208"/>
    </row>
    <row r="2190" spans="24:27" x14ac:dyDescent="0.2">
      <c r="X2190" s="208"/>
      <c r="Z2190" s="208"/>
      <c r="AA2190" s="208"/>
    </row>
    <row r="2191" spans="24:27" x14ac:dyDescent="0.2">
      <c r="X2191" s="208"/>
      <c r="Z2191" s="208"/>
      <c r="AA2191" s="208"/>
    </row>
    <row r="2192" spans="24:27" x14ac:dyDescent="0.2">
      <c r="X2192" s="208"/>
      <c r="Z2192" s="208"/>
      <c r="AA2192" s="208"/>
    </row>
    <row r="2193" spans="24:27" x14ac:dyDescent="0.2">
      <c r="X2193" s="208"/>
      <c r="Z2193" s="208"/>
      <c r="AA2193" s="208"/>
    </row>
    <row r="2194" spans="24:27" x14ac:dyDescent="0.2">
      <c r="X2194" s="208"/>
      <c r="Z2194" s="208"/>
      <c r="AA2194" s="208"/>
    </row>
    <row r="2195" spans="24:27" x14ac:dyDescent="0.2">
      <c r="X2195" s="208"/>
      <c r="Z2195" s="208"/>
      <c r="AA2195" s="208"/>
    </row>
    <row r="2196" spans="24:27" x14ac:dyDescent="0.2">
      <c r="X2196" s="208"/>
      <c r="Z2196" s="208"/>
      <c r="AA2196" s="208"/>
    </row>
    <row r="2197" spans="24:27" x14ac:dyDescent="0.2">
      <c r="X2197" s="208"/>
      <c r="Z2197" s="208"/>
      <c r="AA2197" s="208"/>
    </row>
    <row r="2198" spans="24:27" x14ac:dyDescent="0.2">
      <c r="X2198" s="208"/>
      <c r="Z2198" s="208"/>
      <c r="AA2198" s="208"/>
    </row>
    <row r="2199" spans="24:27" x14ac:dyDescent="0.2">
      <c r="X2199" s="208"/>
      <c r="Z2199" s="208"/>
      <c r="AA2199" s="208"/>
    </row>
    <row r="2200" spans="24:27" x14ac:dyDescent="0.2">
      <c r="X2200" s="208"/>
      <c r="Z2200" s="208"/>
      <c r="AA2200" s="208"/>
    </row>
    <row r="2201" spans="24:27" x14ac:dyDescent="0.2">
      <c r="X2201" s="208"/>
      <c r="Z2201" s="208"/>
      <c r="AA2201" s="208"/>
    </row>
    <row r="2202" spans="24:27" x14ac:dyDescent="0.2">
      <c r="X2202" s="208"/>
      <c r="Z2202" s="208"/>
      <c r="AA2202" s="208"/>
    </row>
    <row r="2203" spans="24:27" x14ac:dyDescent="0.2">
      <c r="X2203" s="208"/>
      <c r="Z2203" s="208"/>
      <c r="AA2203" s="208"/>
    </row>
    <row r="2204" spans="24:27" x14ac:dyDescent="0.2">
      <c r="X2204" s="208"/>
      <c r="Z2204" s="208"/>
      <c r="AA2204" s="208"/>
    </row>
    <row r="2205" spans="24:27" x14ac:dyDescent="0.2">
      <c r="X2205" s="208"/>
      <c r="Z2205" s="208"/>
      <c r="AA2205" s="208"/>
    </row>
    <row r="2206" spans="24:27" x14ac:dyDescent="0.2">
      <c r="X2206" s="208"/>
      <c r="Z2206" s="208"/>
      <c r="AA2206" s="208"/>
    </row>
    <row r="2207" spans="24:27" x14ac:dyDescent="0.2">
      <c r="X2207" s="208"/>
      <c r="Z2207" s="208"/>
      <c r="AA2207" s="208"/>
    </row>
    <row r="2208" spans="24:27" x14ac:dyDescent="0.2">
      <c r="X2208" s="208"/>
      <c r="Z2208" s="208"/>
      <c r="AA2208" s="208"/>
    </row>
    <row r="2209" spans="24:27" x14ac:dyDescent="0.2">
      <c r="X2209" s="208"/>
      <c r="Z2209" s="208"/>
      <c r="AA2209" s="208"/>
    </row>
    <row r="2210" spans="24:27" x14ac:dyDescent="0.2">
      <c r="X2210" s="208"/>
      <c r="Z2210" s="208"/>
      <c r="AA2210" s="208"/>
    </row>
    <row r="2211" spans="24:27" x14ac:dyDescent="0.2">
      <c r="X2211" s="208"/>
      <c r="Z2211" s="208"/>
      <c r="AA2211" s="208"/>
    </row>
    <row r="2212" spans="24:27" x14ac:dyDescent="0.2">
      <c r="X2212" s="208"/>
      <c r="Z2212" s="208"/>
      <c r="AA2212" s="208"/>
    </row>
    <row r="2213" spans="24:27" x14ac:dyDescent="0.2">
      <c r="X2213" s="208"/>
      <c r="Z2213" s="208"/>
      <c r="AA2213" s="208"/>
    </row>
    <row r="2214" spans="24:27" x14ac:dyDescent="0.2">
      <c r="X2214" s="208"/>
      <c r="Z2214" s="208"/>
      <c r="AA2214" s="208"/>
    </row>
    <row r="2215" spans="24:27" x14ac:dyDescent="0.2">
      <c r="X2215" s="208"/>
      <c r="Z2215" s="208"/>
      <c r="AA2215" s="208"/>
    </row>
    <row r="2216" spans="24:27" x14ac:dyDescent="0.2">
      <c r="X2216" s="208"/>
      <c r="Z2216" s="208"/>
      <c r="AA2216" s="208"/>
    </row>
    <row r="2217" spans="24:27" x14ac:dyDescent="0.2">
      <c r="X2217" s="208"/>
      <c r="Z2217" s="208"/>
      <c r="AA2217" s="208"/>
    </row>
    <row r="2218" spans="24:27" x14ac:dyDescent="0.2">
      <c r="X2218" s="208"/>
      <c r="Z2218" s="208"/>
      <c r="AA2218" s="208"/>
    </row>
    <row r="2219" spans="24:27" x14ac:dyDescent="0.2">
      <c r="X2219" s="208"/>
      <c r="Z2219" s="208"/>
      <c r="AA2219" s="208"/>
    </row>
    <row r="2220" spans="24:27" x14ac:dyDescent="0.2">
      <c r="X2220" s="208"/>
      <c r="Z2220" s="208"/>
      <c r="AA2220" s="208"/>
    </row>
    <row r="2221" spans="24:27" x14ac:dyDescent="0.2">
      <c r="X2221" s="208"/>
      <c r="Z2221" s="208"/>
      <c r="AA2221" s="208"/>
    </row>
    <row r="2222" spans="24:27" x14ac:dyDescent="0.2">
      <c r="X2222" s="208"/>
      <c r="Z2222" s="208"/>
      <c r="AA2222" s="208"/>
    </row>
    <row r="2223" spans="24:27" x14ac:dyDescent="0.2">
      <c r="X2223" s="208"/>
      <c r="Z2223" s="208"/>
      <c r="AA2223" s="208"/>
    </row>
    <row r="2224" spans="24:27" x14ac:dyDescent="0.2">
      <c r="X2224" s="208"/>
      <c r="Z2224" s="208"/>
      <c r="AA2224" s="208"/>
    </row>
    <row r="2225" spans="24:27" x14ac:dyDescent="0.2">
      <c r="X2225" s="208"/>
      <c r="Z2225" s="208"/>
      <c r="AA2225" s="208"/>
    </row>
    <row r="2226" spans="24:27" x14ac:dyDescent="0.2">
      <c r="X2226" s="208"/>
      <c r="Z2226" s="208"/>
      <c r="AA2226" s="208"/>
    </row>
    <row r="2227" spans="24:27" x14ac:dyDescent="0.2">
      <c r="X2227" s="208"/>
      <c r="Z2227" s="208"/>
      <c r="AA2227" s="208"/>
    </row>
    <row r="2228" spans="24:27" x14ac:dyDescent="0.2">
      <c r="X2228" s="208"/>
      <c r="Z2228" s="208"/>
      <c r="AA2228" s="208"/>
    </row>
    <row r="2229" spans="24:27" x14ac:dyDescent="0.2">
      <c r="X2229" s="208"/>
      <c r="Z2229" s="208"/>
      <c r="AA2229" s="208"/>
    </row>
    <row r="2230" spans="24:27" x14ac:dyDescent="0.2">
      <c r="X2230" s="208"/>
      <c r="Z2230" s="208"/>
      <c r="AA2230" s="208"/>
    </row>
    <row r="2231" spans="24:27" x14ac:dyDescent="0.2">
      <c r="X2231" s="208"/>
      <c r="Z2231" s="208"/>
      <c r="AA2231" s="208"/>
    </row>
    <row r="2232" spans="24:27" x14ac:dyDescent="0.2">
      <c r="X2232" s="208"/>
      <c r="Z2232" s="208"/>
      <c r="AA2232" s="208"/>
    </row>
    <row r="2233" spans="24:27" x14ac:dyDescent="0.2">
      <c r="X2233" s="208"/>
      <c r="Z2233" s="208"/>
      <c r="AA2233" s="208"/>
    </row>
    <row r="2234" spans="24:27" x14ac:dyDescent="0.2">
      <c r="X2234" s="208"/>
      <c r="Z2234" s="208"/>
      <c r="AA2234" s="208"/>
    </row>
    <row r="2235" spans="24:27" x14ac:dyDescent="0.2">
      <c r="X2235" s="208"/>
      <c r="Z2235" s="208"/>
      <c r="AA2235" s="208"/>
    </row>
    <row r="2236" spans="24:27" x14ac:dyDescent="0.2">
      <c r="X2236" s="208"/>
      <c r="Z2236" s="208"/>
      <c r="AA2236" s="208"/>
    </row>
    <row r="2237" spans="24:27" x14ac:dyDescent="0.2">
      <c r="X2237" s="208"/>
      <c r="Z2237" s="208"/>
      <c r="AA2237" s="208"/>
    </row>
    <row r="2238" spans="24:27" x14ac:dyDescent="0.2">
      <c r="X2238" s="208"/>
      <c r="Z2238" s="208"/>
      <c r="AA2238" s="208"/>
    </row>
    <row r="2239" spans="24:27" x14ac:dyDescent="0.2">
      <c r="X2239" s="208"/>
      <c r="Z2239" s="208"/>
      <c r="AA2239" s="208"/>
    </row>
    <row r="2240" spans="24:27" x14ac:dyDescent="0.2">
      <c r="X2240" s="208"/>
      <c r="Z2240" s="208"/>
      <c r="AA2240" s="208"/>
    </row>
    <row r="2241" spans="24:27" x14ac:dyDescent="0.2">
      <c r="X2241" s="208"/>
      <c r="Z2241" s="208"/>
      <c r="AA2241" s="208"/>
    </row>
    <row r="2242" spans="24:27" x14ac:dyDescent="0.2">
      <c r="X2242" s="208"/>
      <c r="Z2242" s="208"/>
      <c r="AA2242" s="208"/>
    </row>
    <row r="2243" spans="24:27" x14ac:dyDescent="0.2">
      <c r="X2243" s="208"/>
      <c r="Z2243" s="208"/>
      <c r="AA2243" s="208"/>
    </row>
    <row r="2244" spans="24:27" x14ac:dyDescent="0.2">
      <c r="X2244" s="208"/>
      <c r="Z2244" s="208"/>
      <c r="AA2244" s="208"/>
    </row>
    <row r="2245" spans="24:27" x14ac:dyDescent="0.2">
      <c r="X2245" s="208"/>
      <c r="Z2245" s="208"/>
      <c r="AA2245" s="208"/>
    </row>
    <row r="2246" spans="24:27" x14ac:dyDescent="0.2">
      <c r="X2246" s="208"/>
      <c r="Z2246" s="208"/>
      <c r="AA2246" s="208"/>
    </row>
    <row r="2247" spans="24:27" x14ac:dyDescent="0.2">
      <c r="X2247" s="208"/>
      <c r="Z2247" s="208"/>
      <c r="AA2247" s="208"/>
    </row>
    <row r="2248" spans="24:27" x14ac:dyDescent="0.2">
      <c r="X2248" s="208"/>
      <c r="Z2248" s="208"/>
      <c r="AA2248" s="208"/>
    </row>
    <row r="2249" spans="24:27" x14ac:dyDescent="0.2">
      <c r="X2249" s="208"/>
      <c r="Z2249" s="208"/>
      <c r="AA2249" s="208"/>
    </row>
    <row r="2250" spans="24:27" x14ac:dyDescent="0.2">
      <c r="X2250" s="208"/>
      <c r="Z2250" s="208"/>
      <c r="AA2250" s="208"/>
    </row>
    <row r="2251" spans="24:27" x14ac:dyDescent="0.2">
      <c r="X2251" s="208"/>
      <c r="Z2251" s="208"/>
      <c r="AA2251" s="208"/>
    </row>
    <row r="2252" spans="24:27" x14ac:dyDescent="0.2">
      <c r="X2252" s="208"/>
      <c r="Z2252" s="208"/>
      <c r="AA2252" s="208"/>
    </row>
    <row r="2253" spans="24:27" x14ac:dyDescent="0.2">
      <c r="X2253" s="208"/>
      <c r="Z2253" s="208"/>
      <c r="AA2253" s="208"/>
    </row>
    <row r="2254" spans="24:27" x14ac:dyDescent="0.2">
      <c r="X2254" s="208"/>
      <c r="Z2254" s="208"/>
      <c r="AA2254" s="208"/>
    </row>
    <row r="2255" spans="24:27" x14ac:dyDescent="0.2">
      <c r="X2255" s="208"/>
      <c r="Z2255" s="208"/>
      <c r="AA2255" s="208"/>
    </row>
    <row r="2256" spans="24:27" x14ac:dyDescent="0.2">
      <c r="X2256" s="208"/>
      <c r="Z2256" s="208"/>
      <c r="AA2256" s="208"/>
    </row>
    <row r="2257" spans="24:27" x14ac:dyDescent="0.2">
      <c r="X2257" s="208"/>
      <c r="Z2257" s="208"/>
      <c r="AA2257" s="208"/>
    </row>
    <row r="2258" spans="24:27" x14ac:dyDescent="0.2">
      <c r="X2258" s="208"/>
      <c r="Z2258" s="208"/>
      <c r="AA2258" s="208"/>
    </row>
    <row r="2259" spans="24:27" x14ac:dyDescent="0.2">
      <c r="X2259" s="208"/>
      <c r="Z2259" s="208"/>
      <c r="AA2259" s="208"/>
    </row>
    <row r="2260" spans="24:27" x14ac:dyDescent="0.2">
      <c r="X2260" s="208"/>
      <c r="Z2260" s="208"/>
      <c r="AA2260" s="208"/>
    </row>
    <row r="2261" spans="24:27" x14ac:dyDescent="0.2">
      <c r="X2261" s="208"/>
      <c r="Z2261" s="208"/>
      <c r="AA2261" s="208"/>
    </row>
    <row r="2262" spans="24:27" x14ac:dyDescent="0.2">
      <c r="X2262" s="208"/>
      <c r="Z2262" s="208"/>
      <c r="AA2262" s="208"/>
    </row>
    <row r="2263" spans="24:27" x14ac:dyDescent="0.2">
      <c r="X2263" s="208"/>
      <c r="Z2263" s="208"/>
      <c r="AA2263" s="208"/>
    </row>
    <row r="2264" spans="24:27" x14ac:dyDescent="0.2">
      <c r="X2264" s="208"/>
      <c r="Z2264" s="208"/>
      <c r="AA2264" s="208"/>
    </row>
    <row r="2265" spans="24:27" x14ac:dyDescent="0.2">
      <c r="X2265" s="208"/>
      <c r="Z2265" s="208"/>
      <c r="AA2265" s="208"/>
    </row>
    <row r="2266" spans="24:27" x14ac:dyDescent="0.2">
      <c r="X2266" s="208"/>
      <c r="Z2266" s="208"/>
      <c r="AA2266" s="208"/>
    </row>
    <row r="2267" spans="24:27" x14ac:dyDescent="0.2">
      <c r="X2267" s="208"/>
      <c r="Z2267" s="208"/>
      <c r="AA2267" s="208"/>
    </row>
    <row r="2268" spans="24:27" x14ac:dyDescent="0.2">
      <c r="X2268" s="208"/>
      <c r="Z2268" s="208"/>
      <c r="AA2268" s="208"/>
    </row>
    <row r="2269" spans="24:27" x14ac:dyDescent="0.2">
      <c r="X2269" s="208"/>
      <c r="Z2269" s="208"/>
      <c r="AA2269" s="208"/>
    </row>
    <row r="2270" spans="24:27" x14ac:dyDescent="0.2">
      <c r="X2270" s="208"/>
      <c r="Z2270" s="208"/>
      <c r="AA2270" s="208"/>
    </row>
    <row r="2271" spans="24:27" x14ac:dyDescent="0.2">
      <c r="X2271" s="208"/>
      <c r="Z2271" s="208"/>
      <c r="AA2271" s="208"/>
    </row>
    <row r="2272" spans="24:27" x14ac:dyDescent="0.2">
      <c r="X2272" s="208"/>
      <c r="Z2272" s="208"/>
      <c r="AA2272" s="208"/>
    </row>
    <row r="2273" spans="24:27" x14ac:dyDescent="0.2">
      <c r="X2273" s="208"/>
      <c r="Z2273" s="208"/>
      <c r="AA2273" s="208"/>
    </row>
    <row r="2274" spans="24:27" x14ac:dyDescent="0.2">
      <c r="X2274" s="208"/>
      <c r="Z2274" s="208"/>
      <c r="AA2274" s="208"/>
    </row>
    <row r="2275" spans="24:27" x14ac:dyDescent="0.2">
      <c r="X2275" s="208"/>
      <c r="Z2275" s="208"/>
      <c r="AA2275" s="208"/>
    </row>
    <row r="2276" spans="24:27" x14ac:dyDescent="0.2">
      <c r="X2276" s="208"/>
      <c r="Z2276" s="208"/>
      <c r="AA2276" s="208"/>
    </row>
    <row r="2277" spans="24:27" x14ac:dyDescent="0.2">
      <c r="X2277" s="208"/>
      <c r="Z2277" s="208"/>
      <c r="AA2277" s="208"/>
    </row>
    <row r="2278" spans="24:27" x14ac:dyDescent="0.2">
      <c r="X2278" s="208"/>
      <c r="Z2278" s="208"/>
      <c r="AA2278" s="208"/>
    </row>
    <row r="2279" spans="24:27" x14ac:dyDescent="0.2">
      <c r="X2279" s="208"/>
      <c r="Z2279" s="208"/>
      <c r="AA2279" s="208"/>
    </row>
    <row r="2280" spans="24:27" x14ac:dyDescent="0.2">
      <c r="X2280" s="208"/>
      <c r="Z2280" s="208"/>
      <c r="AA2280" s="208"/>
    </row>
    <row r="2281" spans="24:27" x14ac:dyDescent="0.2">
      <c r="X2281" s="208"/>
      <c r="Z2281" s="208"/>
      <c r="AA2281" s="208"/>
    </row>
    <row r="2282" spans="24:27" x14ac:dyDescent="0.2">
      <c r="X2282" s="208"/>
      <c r="Z2282" s="208"/>
      <c r="AA2282" s="208"/>
    </row>
    <row r="2283" spans="24:27" x14ac:dyDescent="0.2">
      <c r="X2283" s="208"/>
      <c r="Z2283" s="208"/>
      <c r="AA2283" s="208"/>
    </row>
    <row r="2284" spans="24:27" x14ac:dyDescent="0.2">
      <c r="X2284" s="208"/>
      <c r="Z2284" s="208"/>
      <c r="AA2284" s="208"/>
    </row>
    <row r="2285" spans="24:27" x14ac:dyDescent="0.2">
      <c r="X2285" s="208"/>
      <c r="Z2285" s="208"/>
      <c r="AA2285" s="208"/>
    </row>
    <row r="2286" spans="24:27" x14ac:dyDescent="0.2">
      <c r="X2286" s="208"/>
      <c r="Z2286" s="208"/>
      <c r="AA2286" s="208"/>
    </row>
    <row r="2287" spans="24:27" x14ac:dyDescent="0.2">
      <c r="X2287" s="208"/>
      <c r="Z2287" s="208"/>
      <c r="AA2287" s="208"/>
    </row>
    <row r="2288" spans="24:27" x14ac:dyDescent="0.2">
      <c r="X2288" s="208"/>
      <c r="Z2288" s="208"/>
      <c r="AA2288" s="208"/>
    </row>
    <row r="2289" spans="24:27" x14ac:dyDescent="0.2">
      <c r="X2289" s="208"/>
      <c r="Z2289" s="208"/>
      <c r="AA2289" s="208"/>
    </row>
    <row r="2290" spans="24:27" x14ac:dyDescent="0.2">
      <c r="X2290" s="208"/>
      <c r="Z2290" s="208"/>
      <c r="AA2290" s="208"/>
    </row>
    <row r="2291" spans="24:27" x14ac:dyDescent="0.2">
      <c r="X2291" s="208"/>
      <c r="Z2291" s="208"/>
      <c r="AA2291" s="208"/>
    </row>
    <row r="2292" spans="24:27" x14ac:dyDescent="0.2">
      <c r="X2292" s="208"/>
      <c r="Z2292" s="208"/>
      <c r="AA2292" s="208"/>
    </row>
    <row r="2293" spans="24:27" x14ac:dyDescent="0.2">
      <c r="X2293" s="208"/>
      <c r="Z2293" s="208"/>
      <c r="AA2293" s="208"/>
    </row>
    <row r="2294" spans="24:27" x14ac:dyDescent="0.2">
      <c r="X2294" s="208"/>
      <c r="Z2294" s="208"/>
      <c r="AA2294" s="208"/>
    </row>
    <row r="2295" spans="24:27" x14ac:dyDescent="0.2">
      <c r="X2295" s="208"/>
      <c r="Z2295" s="208"/>
      <c r="AA2295" s="208"/>
    </row>
    <row r="2296" spans="24:27" x14ac:dyDescent="0.2">
      <c r="X2296" s="208"/>
      <c r="Z2296" s="208"/>
      <c r="AA2296" s="208"/>
    </row>
    <row r="2297" spans="24:27" x14ac:dyDescent="0.2">
      <c r="X2297" s="208"/>
      <c r="Z2297" s="208"/>
      <c r="AA2297" s="208"/>
    </row>
    <row r="2298" spans="24:27" x14ac:dyDescent="0.2">
      <c r="X2298" s="208"/>
      <c r="Z2298" s="208"/>
      <c r="AA2298" s="208"/>
    </row>
    <row r="2299" spans="24:27" x14ac:dyDescent="0.2">
      <c r="X2299" s="208"/>
      <c r="Z2299" s="208"/>
      <c r="AA2299" s="208"/>
    </row>
    <row r="2300" spans="24:27" x14ac:dyDescent="0.2">
      <c r="X2300" s="208"/>
      <c r="Z2300" s="208"/>
      <c r="AA2300" s="208"/>
    </row>
    <row r="2301" spans="24:27" x14ac:dyDescent="0.2">
      <c r="X2301" s="208"/>
      <c r="Z2301" s="208"/>
      <c r="AA2301" s="208"/>
    </row>
    <row r="2302" spans="24:27" x14ac:dyDescent="0.2">
      <c r="X2302" s="208"/>
      <c r="Z2302" s="208"/>
      <c r="AA2302" s="208"/>
    </row>
    <row r="2303" spans="24:27" x14ac:dyDescent="0.2">
      <c r="X2303" s="208"/>
      <c r="Z2303" s="208"/>
      <c r="AA2303" s="208"/>
    </row>
    <row r="2304" spans="24:27" x14ac:dyDescent="0.2">
      <c r="X2304" s="208"/>
      <c r="Z2304" s="208"/>
      <c r="AA2304" s="208"/>
    </row>
    <row r="2305" spans="24:27" x14ac:dyDescent="0.2">
      <c r="X2305" s="208"/>
      <c r="Z2305" s="208"/>
      <c r="AA2305" s="208"/>
    </row>
    <row r="2306" spans="24:27" x14ac:dyDescent="0.2">
      <c r="X2306" s="208"/>
      <c r="Z2306" s="208"/>
      <c r="AA2306" s="208"/>
    </row>
    <row r="2307" spans="24:27" x14ac:dyDescent="0.2">
      <c r="X2307" s="208"/>
      <c r="Z2307" s="208"/>
      <c r="AA2307" s="208"/>
    </row>
    <row r="2308" spans="24:27" x14ac:dyDescent="0.2">
      <c r="X2308" s="208"/>
      <c r="Z2308" s="208"/>
      <c r="AA2308" s="208"/>
    </row>
    <row r="2309" spans="24:27" x14ac:dyDescent="0.2">
      <c r="X2309" s="208"/>
      <c r="Z2309" s="208"/>
      <c r="AA2309" s="208"/>
    </row>
    <row r="2310" spans="24:27" x14ac:dyDescent="0.2">
      <c r="X2310" s="208"/>
      <c r="Z2310" s="208"/>
      <c r="AA2310" s="208"/>
    </row>
    <row r="2311" spans="24:27" x14ac:dyDescent="0.2">
      <c r="X2311" s="208"/>
      <c r="Z2311" s="208"/>
      <c r="AA2311" s="208"/>
    </row>
    <row r="2312" spans="24:27" x14ac:dyDescent="0.2">
      <c r="X2312" s="208"/>
      <c r="Z2312" s="208"/>
      <c r="AA2312" s="208"/>
    </row>
    <row r="2313" spans="24:27" x14ac:dyDescent="0.2">
      <c r="X2313" s="208"/>
      <c r="Z2313" s="208"/>
      <c r="AA2313" s="208"/>
    </row>
    <row r="2314" spans="24:27" x14ac:dyDescent="0.2">
      <c r="X2314" s="208"/>
      <c r="Z2314" s="208"/>
      <c r="AA2314" s="208"/>
    </row>
    <row r="2315" spans="24:27" x14ac:dyDescent="0.2">
      <c r="X2315" s="208"/>
      <c r="Z2315" s="208"/>
      <c r="AA2315" s="208"/>
    </row>
    <row r="2316" spans="24:27" x14ac:dyDescent="0.2">
      <c r="X2316" s="208"/>
      <c r="Z2316" s="208"/>
      <c r="AA2316" s="208"/>
    </row>
    <row r="2317" spans="24:27" x14ac:dyDescent="0.2">
      <c r="X2317" s="208"/>
      <c r="Z2317" s="208"/>
      <c r="AA2317" s="208"/>
    </row>
    <row r="2318" spans="24:27" x14ac:dyDescent="0.2">
      <c r="X2318" s="208"/>
      <c r="Z2318" s="208"/>
      <c r="AA2318" s="208"/>
    </row>
    <row r="2319" spans="24:27" x14ac:dyDescent="0.2">
      <c r="X2319" s="208"/>
      <c r="Z2319" s="208"/>
      <c r="AA2319" s="208"/>
    </row>
    <row r="2320" spans="24:27" x14ac:dyDescent="0.2">
      <c r="X2320" s="208"/>
      <c r="Z2320" s="208"/>
      <c r="AA2320" s="208"/>
    </row>
    <row r="2321" spans="24:27" x14ac:dyDescent="0.2">
      <c r="X2321" s="208"/>
      <c r="Z2321" s="208"/>
      <c r="AA2321" s="208"/>
    </row>
    <row r="2322" spans="24:27" x14ac:dyDescent="0.2">
      <c r="X2322" s="208"/>
      <c r="Z2322" s="208"/>
      <c r="AA2322" s="208"/>
    </row>
    <row r="2323" spans="24:27" x14ac:dyDescent="0.2">
      <c r="X2323" s="208"/>
      <c r="Z2323" s="208"/>
      <c r="AA2323" s="208"/>
    </row>
    <row r="2324" spans="24:27" x14ac:dyDescent="0.2">
      <c r="X2324" s="208"/>
      <c r="Z2324" s="208"/>
      <c r="AA2324" s="208"/>
    </row>
    <row r="2325" spans="24:27" x14ac:dyDescent="0.2">
      <c r="X2325" s="208"/>
      <c r="Z2325" s="208"/>
      <c r="AA2325" s="208"/>
    </row>
    <row r="2326" spans="24:27" x14ac:dyDescent="0.2">
      <c r="X2326" s="208"/>
      <c r="Z2326" s="208"/>
      <c r="AA2326" s="208"/>
    </row>
    <row r="2327" spans="24:27" x14ac:dyDescent="0.2">
      <c r="X2327" s="208"/>
      <c r="Z2327" s="208"/>
      <c r="AA2327" s="208"/>
    </row>
    <row r="2328" spans="24:27" x14ac:dyDescent="0.2">
      <c r="X2328" s="208"/>
      <c r="Z2328" s="208"/>
      <c r="AA2328" s="208"/>
    </row>
    <row r="2329" spans="24:27" x14ac:dyDescent="0.2">
      <c r="X2329" s="208"/>
      <c r="Z2329" s="208"/>
      <c r="AA2329" s="208"/>
    </row>
    <row r="2330" spans="24:27" x14ac:dyDescent="0.2">
      <c r="X2330" s="208"/>
      <c r="Z2330" s="208"/>
      <c r="AA2330" s="208"/>
    </row>
    <row r="2331" spans="24:27" x14ac:dyDescent="0.2">
      <c r="X2331" s="208"/>
      <c r="Z2331" s="208"/>
      <c r="AA2331" s="208"/>
    </row>
    <row r="2332" spans="24:27" x14ac:dyDescent="0.2">
      <c r="X2332" s="208"/>
      <c r="Z2332" s="208"/>
      <c r="AA2332" s="208"/>
    </row>
    <row r="2333" spans="24:27" x14ac:dyDescent="0.2">
      <c r="X2333" s="208"/>
      <c r="Z2333" s="208"/>
      <c r="AA2333" s="208"/>
    </row>
    <row r="2334" spans="24:27" x14ac:dyDescent="0.2">
      <c r="X2334" s="208"/>
      <c r="Z2334" s="208"/>
      <c r="AA2334" s="208"/>
    </row>
    <row r="2335" spans="24:27" x14ac:dyDescent="0.2">
      <c r="X2335" s="208"/>
      <c r="Z2335" s="208"/>
      <c r="AA2335" s="208"/>
    </row>
    <row r="2336" spans="24:27" x14ac:dyDescent="0.2">
      <c r="X2336" s="208"/>
      <c r="Z2336" s="208"/>
      <c r="AA2336" s="208"/>
    </row>
    <row r="2337" spans="24:27" x14ac:dyDescent="0.2">
      <c r="X2337" s="208"/>
      <c r="Z2337" s="208"/>
      <c r="AA2337" s="208"/>
    </row>
    <row r="2338" spans="24:27" x14ac:dyDescent="0.2">
      <c r="X2338" s="208"/>
      <c r="Z2338" s="208"/>
      <c r="AA2338" s="208"/>
    </row>
    <row r="2339" spans="24:27" x14ac:dyDescent="0.2">
      <c r="X2339" s="208"/>
      <c r="Z2339" s="208"/>
      <c r="AA2339" s="208"/>
    </row>
    <row r="2340" spans="24:27" x14ac:dyDescent="0.2">
      <c r="X2340" s="208"/>
      <c r="Z2340" s="208"/>
      <c r="AA2340" s="208"/>
    </row>
    <row r="2341" spans="24:27" x14ac:dyDescent="0.2">
      <c r="X2341" s="208"/>
      <c r="Z2341" s="208"/>
      <c r="AA2341" s="208"/>
    </row>
    <row r="2342" spans="24:27" x14ac:dyDescent="0.2">
      <c r="X2342" s="208"/>
      <c r="Z2342" s="208"/>
      <c r="AA2342" s="208"/>
    </row>
    <row r="2343" spans="24:27" x14ac:dyDescent="0.2">
      <c r="X2343" s="208"/>
      <c r="Z2343" s="208"/>
      <c r="AA2343" s="208"/>
    </row>
    <row r="2344" spans="24:27" x14ac:dyDescent="0.2">
      <c r="X2344" s="208"/>
      <c r="Z2344" s="208"/>
      <c r="AA2344" s="208"/>
    </row>
    <row r="2345" spans="24:27" x14ac:dyDescent="0.2">
      <c r="X2345" s="208"/>
      <c r="Z2345" s="208"/>
      <c r="AA2345" s="208"/>
    </row>
    <row r="2346" spans="24:27" x14ac:dyDescent="0.2">
      <c r="X2346" s="208"/>
      <c r="Z2346" s="208"/>
      <c r="AA2346" s="208"/>
    </row>
    <row r="2347" spans="24:27" x14ac:dyDescent="0.2">
      <c r="X2347" s="208"/>
      <c r="Z2347" s="208"/>
      <c r="AA2347" s="208"/>
    </row>
    <row r="2348" spans="24:27" x14ac:dyDescent="0.2">
      <c r="X2348" s="208"/>
      <c r="Z2348" s="208"/>
      <c r="AA2348" s="208"/>
    </row>
    <row r="2349" spans="24:27" x14ac:dyDescent="0.2">
      <c r="X2349" s="208"/>
      <c r="Z2349" s="208"/>
      <c r="AA2349" s="208"/>
    </row>
    <row r="2350" spans="24:27" x14ac:dyDescent="0.2">
      <c r="X2350" s="208"/>
      <c r="Z2350" s="208"/>
      <c r="AA2350" s="208"/>
    </row>
    <row r="2351" spans="24:27" x14ac:dyDescent="0.2">
      <c r="X2351" s="208"/>
      <c r="Z2351" s="208"/>
      <c r="AA2351" s="208"/>
    </row>
    <row r="2352" spans="24:27" x14ac:dyDescent="0.2">
      <c r="X2352" s="208"/>
      <c r="Z2352" s="208"/>
      <c r="AA2352" s="208"/>
    </row>
    <row r="2353" spans="24:27" x14ac:dyDescent="0.2">
      <c r="X2353" s="208"/>
      <c r="Z2353" s="208"/>
      <c r="AA2353" s="208"/>
    </row>
    <row r="2354" spans="24:27" x14ac:dyDescent="0.2">
      <c r="X2354" s="208"/>
      <c r="Z2354" s="208"/>
      <c r="AA2354" s="208"/>
    </row>
    <row r="2355" spans="24:27" x14ac:dyDescent="0.2">
      <c r="X2355" s="208"/>
      <c r="Z2355" s="208"/>
      <c r="AA2355" s="208"/>
    </row>
    <row r="2356" spans="24:27" x14ac:dyDescent="0.2">
      <c r="X2356" s="208"/>
      <c r="Z2356" s="208"/>
      <c r="AA2356" s="208"/>
    </row>
    <row r="2357" spans="24:27" x14ac:dyDescent="0.2">
      <c r="X2357" s="208"/>
      <c r="Z2357" s="208"/>
      <c r="AA2357" s="208"/>
    </row>
    <row r="2358" spans="24:27" x14ac:dyDescent="0.2">
      <c r="X2358" s="208"/>
      <c r="Z2358" s="208"/>
      <c r="AA2358" s="208"/>
    </row>
    <row r="2359" spans="24:27" x14ac:dyDescent="0.2">
      <c r="X2359" s="208"/>
      <c r="Z2359" s="208"/>
      <c r="AA2359" s="208"/>
    </row>
    <row r="2360" spans="24:27" x14ac:dyDescent="0.2">
      <c r="X2360" s="208"/>
      <c r="Z2360" s="208"/>
      <c r="AA2360" s="208"/>
    </row>
    <row r="2361" spans="24:27" x14ac:dyDescent="0.2">
      <c r="X2361" s="208"/>
      <c r="Z2361" s="208"/>
      <c r="AA2361" s="208"/>
    </row>
    <row r="2362" spans="24:27" x14ac:dyDescent="0.2">
      <c r="X2362" s="208"/>
      <c r="Z2362" s="208"/>
      <c r="AA2362" s="208"/>
    </row>
    <row r="2363" spans="24:27" x14ac:dyDescent="0.2">
      <c r="X2363" s="208"/>
      <c r="Z2363" s="208"/>
      <c r="AA2363" s="208"/>
    </row>
    <row r="2364" spans="24:27" x14ac:dyDescent="0.2">
      <c r="X2364" s="208"/>
      <c r="Z2364" s="208"/>
      <c r="AA2364" s="208"/>
    </row>
    <row r="2365" spans="24:27" x14ac:dyDescent="0.2">
      <c r="X2365" s="208"/>
      <c r="Z2365" s="208"/>
      <c r="AA2365" s="208"/>
    </row>
    <row r="2366" spans="24:27" x14ac:dyDescent="0.2">
      <c r="X2366" s="208"/>
      <c r="Z2366" s="208"/>
      <c r="AA2366" s="208"/>
    </row>
    <row r="2367" spans="24:27" x14ac:dyDescent="0.2">
      <c r="X2367" s="208"/>
      <c r="Z2367" s="208"/>
      <c r="AA2367" s="208"/>
    </row>
    <row r="2368" spans="24:27" x14ac:dyDescent="0.2">
      <c r="X2368" s="208"/>
      <c r="Z2368" s="208"/>
      <c r="AA2368" s="208"/>
    </row>
    <row r="2369" spans="24:27" x14ac:dyDescent="0.2">
      <c r="X2369" s="208"/>
      <c r="Z2369" s="208"/>
      <c r="AA2369" s="208"/>
    </row>
    <row r="2370" spans="24:27" x14ac:dyDescent="0.2">
      <c r="X2370" s="208"/>
      <c r="Z2370" s="208"/>
      <c r="AA2370" s="208"/>
    </row>
    <row r="2371" spans="24:27" x14ac:dyDescent="0.2">
      <c r="X2371" s="208"/>
      <c r="Z2371" s="208"/>
      <c r="AA2371" s="208"/>
    </row>
    <row r="2372" spans="24:27" x14ac:dyDescent="0.2">
      <c r="X2372" s="208"/>
      <c r="Z2372" s="208"/>
      <c r="AA2372" s="208"/>
    </row>
    <row r="2373" spans="24:27" x14ac:dyDescent="0.2">
      <c r="X2373" s="208"/>
      <c r="Z2373" s="208"/>
      <c r="AA2373" s="208"/>
    </row>
    <row r="2374" spans="24:27" x14ac:dyDescent="0.2">
      <c r="X2374" s="208"/>
      <c r="Z2374" s="208"/>
      <c r="AA2374" s="208"/>
    </row>
    <row r="2375" spans="24:27" x14ac:dyDescent="0.2">
      <c r="X2375" s="208"/>
      <c r="Z2375" s="208"/>
      <c r="AA2375" s="208"/>
    </row>
    <row r="2376" spans="24:27" x14ac:dyDescent="0.2">
      <c r="X2376" s="208"/>
      <c r="Z2376" s="208"/>
      <c r="AA2376" s="208"/>
    </row>
    <row r="2377" spans="24:27" x14ac:dyDescent="0.2">
      <c r="X2377" s="208"/>
      <c r="Z2377" s="208"/>
      <c r="AA2377" s="208"/>
    </row>
    <row r="2378" spans="24:27" x14ac:dyDescent="0.2">
      <c r="X2378" s="208"/>
      <c r="Z2378" s="208"/>
      <c r="AA2378" s="208"/>
    </row>
    <row r="2379" spans="24:27" x14ac:dyDescent="0.2">
      <c r="X2379" s="208"/>
      <c r="Z2379" s="208"/>
      <c r="AA2379" s="208"/>
    </row>
    <row r="2380" spans="24:27" x14ac:dyDescent="0.2">
      <c r="X2380" s="208"/>
      <c r="Z2380" s="208"/>
      <c r="AA2380" s="208"/>
    </row>
    <row r="2381" spans="24:27" x14ac:dyDescent="0.2">
      <c r="X2381" s="208"/>
      <c r="Z2381" s="208"/>
      <c r="AA2381" s="208"/>
    </row>
    <row r="2382" spans="24:27" x14ac:dyDescent="0.2">
      <c r="X2382" s="208"/>
      <c r="Z2382" s="208"/>
      <c r="AA2382" s="208"/>
    </row>
    <row r="2383" spans="24:27" x14ac:dyDescent="0.2">
      <c r="X2383" s="208"/>
      <c r="Z2383" s="208"/>
      <c r="AA2383" s="208"/>
    </row>
    <row r="2384" spans="24:27" x14ac:dyDescent="0.2">
      <c r="X2384" s="208"/>
      <c r="Z2384" s="208"/>
      <c r="AA2384" s="208"/>
    </row>
    <row r="2385" spans="24:27" x14ac:dyDescent="0.2">
      <c r="X2385" s="208"/>
      <c r="Z2385" s="208"/>
      <c r="AA2385" s="208"/>
    </row>
    <row r="2386" spans="24:27" x14ac:dyDescent="0.2">
      <c r="X2386" s="208"/>
      <c r="Z2386" s="208"/>
      <c r="AA2386" s="208"/>
    </row>
    <row r="2387" spans="24:27" x14ac:dyDescent="0.2">
      <c r="X2387" s="208"/>
      <c r="Z2387" s="208"/>
      <c r="AA2387" s="208"/>
    </row>
    <row r="2388" spans="24:27" x14ac:dyDescent="0.2">
      <c r="X2388" s="208"/>
      <c r="Z2388" s="208"/>
      <c r="AA2388" s="208"/>
    </row>
    <row r="2389" spans="24:27" x14ac:dyDescent="0.2">
      <c r="X2389" s="208"/>
      <c r="Z2389" s="208"/>
      <c r="AA2389" s="208"/>
    </row>
    <row r="2390" spans="24:27" x14ac:dyDescent="0.2">
      <c r="X2390" s="208"/>
      <c r="Z2390" s="208"/>
      <c r="AA2390" s="208"/>
    </row>
    <row r="2391" spans="24:27" x14ac:dyDescent="0.2">
      <c r="X2391" s="208"/>
      <c r="Z2391" s="208"/>
      <c r="AA2391" s="208"/>
    </row>
    <row r="2392" spans="24:27" x14ac:dyDescent="0.2">
      <c r="X2392" s="208"/>
      <c r="Z2392" s="208"/>
      <c r="AA2392" s="208"/>
    </row>
    <row r="2393" spans="24:27" x14ac:dyDescent="0.2">
      <c r="X2393" s="208"/>
      <c r="Z2393" s="208"/>
      <c r="AA2393" s="208"/>
    </row>
    <row r="2394" spans="24:27" x14ac:dyDescent="0.2">
      <c r="X2394" s="208"/>
      <c r="Z2394" s="208"/>
      <c r="AA2394" s="208"/>
    </row>
    <row r="2395" spans="24:27" x14ac:dyDescent="0.2">
      <c r="X2395" s="208"/>
      <c r="Z2395" s="208"/>
      <c r="AA2395" s="208"/>
    </row>
    <row r="2396" spans="24:27" x14ac:dyDescent="0.2">
      <c r="X2396" s="208"/>
      <c r="Z2396" s="208"/>
      <c r="AA2396" s="208"/>
    </row>
    <row r="2397" spans="24:27" x14ac:dyDescent="0.2">
      <c r="X2397" s="208"/>
      <c r="Z2397" s="208"/>
      <c r="AA2397" s="208"/>
    </row>
    <row r="2398" spans="24:27" x14ac:dyDescent="0.2">
      <c r="X2398" s="208"/>
      <c r="Z2398" s="208"/>
      <c r="AA2398" s="208"/>
    </row>
    <row r="2399" spans="24:27" x14ac:dyDescent="0.2">
      <c r="X2399" s="208"/>
      <c r="Z2399" s="208"/>
      <c r="AA2399" s="208"/>
    </row>
    <row r="2400" spans="24:27" x14ac:dyDescent="0.2">
      <c r="X2400" s="208"/>
      <c r="Z2400" s="208"/>
      <c r="AA2400" s="208"/>
    </row>
    <row r="2401" spans="24:27" x14ac:dyDescent="0.2">
      <c r="X2401" s="208"/>
      <c r="Z2401" s="208"/>
      <c r="AA2401" s="208"/>
    </row>
    <row r="2402" spans="24:27" x14ac:dyDescent="0.2">
      <c r="X2402" s="208"/>
      <c r="Z2402" s="208"/>
      <c r="AA2402" s="208"/>
    </row>
    <row r="2403" spans="24:27" x14ac:dyDescent="0.2">
      <c r="X2403" s="208"/>
      <c r="Z2403" s="208"/>
      <c r="AA2403" s="208"/>
    </row>
    <row r="2404" spans="24:27" x14ac:dyDescent="0.2">
      <c r="X2404" s="208"/>
      <c r="Z2404" s="208"/>
      <c r="AA2404" s="208"/>
    </row>
    <row r="2405" spans="24:27" x14ac:dyDescent="0.2">
      <c r="X2405" s="208"/>
      <c r="Z2405" s="208"/>
      <c r="AA2405" s="208"/>
    </row>
    <row r="2406" spans="24:27" x14ac:dyDescent="0.2">
      <c r="X2406" s="208"/>
      <c r="Z2406" s="208"/>
      <c r="AA2406" s="208"/>
    </row>
    <row r="2407" spans="24:27" x14ac:dyDescent="0.2">
      <c r="X2407" s="208"/>
      <c r="Z2407" s="208"/>
      <c r="AA2407" s="208"/>
    </row>
    <row r="2408" spans="24:27" x14ac:dyDescent="0.2">
      <c r="X2408" s="208"/>
      <c r="Z2408" s="208"/>
      <c r="AA2408" s="208"/>
    </row>
    <row r="2409" spans="24:27" x14ac:dyDescent="0.2">
      <c r="X2409" s="208"/>
      <c r="Z2409" s="208"/>
      <c r="AA2409" s="208"/>
    </row>
    <row r="2410" spans="24:27" x14ac:dyDescent="0.2">
      <c r="X2410" s="208"/>
      <c r="Z2410" s="208"/>
      <c r="AA2410" s="208"/>
    </row>
    <row r="2411" spans="24:27" x14ac:dyDescent="0.2">
      <c r="X2411" s="208"/>
      <c r="Z2411" s="208"/>
      <c r="AA2411" s="208"/>
    </row>
    <row r="2412" spans="24:27" x14ac:dyDescent="0.2">
      <c r="X2412" s="208"/>
      <c r="Z2412" s="208"/>
      <c r="AA2412" s="208"/>
    </row>
    <row r="2413" spans="24:27" x14ac:dyDescent="0.2">
      <c r="X2413" s="208"/>
      <c r="Z2413" s="208"/>
      <c r="AA2413" s="208"/>
    </row>
    <row r="2414" spans="24:27" x14ac:dyDescent="0.2">
      <c r="X2414" s="208"/>
      <c r="Z2414" s="208"/>
      <c r="AA2414" s="208"/>
    </row>
    <row r="2415" spans="24:27" x14ac:dyDescent="0.2">
      <c r="X2415" s="208"/>
      <c r="Z2415" s="208"/>
      <c r="AA2415" s="208"/>
    </row>
    <row r="2416" spans="24:27" x14ac:dyDescent="0.2">
      <c r="X2416" s="208"/>
      <c r="Z2416" s="208"/>
      <c r="AA2416" s="208"/>
    </row>
    <row r="2417" spans="24:27" x14ac:dyDescent="0.2">
      <c r="X2417" s="208"/>
      <c r="Z2417" s="208"/>
      <c r="AA2417" s="208"/>
    </row>
    <row r="2418" spans="24:27" x14ac:dyDescent="0.2">
      <c r="X2418" s="208"/>
      <c r="Z2418" s="208"/>
      <c r="AA2418" s="208"/>
    </row>
    <row r="2419" spans="24:27" x14ac:dyDescent="0.2">
      <c r="X2419" s="208"/>
      <c r="Z2419" s="208"/>
      <c r="AA2419" s="208"/>
    </row>
    <row r="2420" spans="24:27" x14ac:dyDescent="0.2">
      <c r="X2420" s="208"/>
      <c r="Z2420" s="208"/>
      <c r="AA2420" s="208"/>
    </row>
    <row r="2421" spans="24:27" x14ac:dyDescent="0.2">
      <c r="X2421" s="208"/>
      <c r="Z2421" s="208"/>
      <c r="AA2421" s="208"/>
    </row>
    <row r="2422" spans="24:27" x14ac:dyDescent="0.2">
      <c r="X2422" s="208"/>
      <c r="Z2422" s="208"/>
      <c r="AA2422" s="208"/>
    </row>
    <row r="2423" spans="24:27" x14ac:dyDescent="0.2">
      <c r="X2423" s="208"/>
      <c r="Z2423" s="208"/>
      <c r="AA2423" s="208"/>
    </row>
    <row r="2424" spans="24:27" x14ac:dyDescent="0.2">
      <c r="X2424" s="208"/>
      <c r="Z2424" s="208"/>
      <c r="AA2424" s="208"/>
    </row>
    <row r="2425" spans="24:27" x14ac:dyDescent="0.2">
      <c r="X2425" s="208"/>
      <c r="Z2425" s="208"/>
      <c r="AA2425" s="208"/>
    </row>
    <row r="2426" spans="24:27" x14ac:dyDescent="0.2">
      <c r="X2426" s="208"/>
      <c r="Z2426" s="208"/>
      <c r="AA2426" s="208"/>
    </row>
    <row r="2427" spans="24:27" x14ac:dyDescent="0.2">
      <c r="X2427" s="208"/>
      <c r="Z2427" s="208"/>
      <c r="AA2427" s="208"/>
    </row>
    <row r="2428" spans="24:27" x14ac:dyDescent="0.2">
      <c r="X2428" s="208"/>
      <c r="Z2428" s="208"/>
      <c r="AA2428" s="208"/>
    </row>
    <row r="2429" spans="24:27" x14ac:dyDescent="0.2">
      <c r="X2429" s="208"/>
      <c r="Z2429" s="208"/>
      <c r="AA2429" s="208"/>
    </row>
    <row r="2430" spans="24:27" x14ac:dyDescent="0.2">
      <c r="X2430" s="208"/>
      <c r="Z2430" s="208"/>
      <c r="AA2430" s="208"/>
    </row>
    <row r="2431" spans="24:27" x14ac:dyDescent="0.2">
      <c r="X2431" s="208"/>
      <c r="Z2431" s="208"/>
      <c r="AA2431" s="208"/>
    </row>
    <row r="2432" spans="24:27" x14ac:dyDescent="0.2">
      <c r="X2432" s="208"/>
      <c r="Z2432" s="208"/>
      <c r="AA2432" s="208"/>
    </row>
    <row r="2433" spans="24:27" x14ac:dyDescent="0.2">
      <c r="X2433" s="208"/>
      <c r="Z2433" s="208"/>
      <c r="AA2433" s="208"/>
    </row>
    <row r="2434" spans="24:27" x14ac:dyDescent="0.2">
      <c r="X2434" s="208"/>
      <c r="Z2434" s="208"/>
      <c r="AA2434" s="208"/>
    </row>
    <row r="2435" spans="24:27" x14ac:dyDescent="0.2">
      <c r="X2435" s="208"/>
      <c r="Z2435" s="208"/>
      <c r="AA2435" s="208"/>
    </row>
    <row r="2436" spans="24:27" x14ac:dyDescent="0.2">
      <c r="X2436" s="208"/>
      <c r="Z2436" s="208"/>
      <c r="AA2436" s="208"/>
    </row>
    <row r="2437" spans="24:27" x14ac:dyDescent="0.2">
      <c r="X2437" s="208"/>
      <c r="Z2437" s="208"/>
      <c r="AA2437" s="208"/>
    </row>
    <row r="2438" spans="24:27" x14ac:dyDescent="0.2">
      <c r="X2438" s="208"/>
      <c r="Z2438" s="208"/>
      <c r="AA2438" s="208"/>
    </row>
    <row r="2439" spans="24:27" x14ac:dyDescent="0.2">
      <c r="X2439" s="208"/>
      <c r="Z2439" s="208"/>
      <c r="AA2439" s="208"/>
    </row>
    <row r="2440" spans="24:27" x14ac:dyDescent="0.2">
      <c r="X2440" s="208"/>
      <c r="Z2440" s="208"/>
      <c r="AA2440" s="208"/>
    </row>
    <row r="2441" spans="24:27" x14ac:dyDescent="0.2">
      <c r="X2441" s="208"/>
      <c r="Z2441" s="208"/>
      <c r="AA2441" s="208"/>
    </row>
    <row r="2442" spans="24:27" x14ac:dyDescent="0.2">
      <c r="X2442" s="208"/>
      <c r="Z2442" s="208"/>
      <c r="AA2442" s="208"/>
    </row>
    <row r="2443" spans="24:27" x14ac:dyDescent="0.2">
      <c r="X2443" s="208"/>
      <c r="Z2443" s="208"/>
      <c r="AA2443" s="208"/>
    </row>
    <row r="2444" spans="24:27" x14ac:dyDescent="0.2">
      <c r="X2444" s="208"/>
      <c r="Z2444" s="208"/>
      <c r="AA2444" s="208"/>
    </row>
    <row r="2445" spans="24:27" x14ac:dyDescent="0.2">
      <c r="X2445" s="208"/>
      <c r="Z2445" s="208"/>
      <c r="AA2445" s="208"/>
    </row>
    <row r="2446" spans="24:27" x14ac:dyDescent="0.2">
      <c r="X2446" s="208"/>
      <c r="Z2446" s="208"/>
      <c r="AA2446" s="208"/>
    </row>
    <row r="2447" spans="24:27" x14ac:dyDescent="0.2">
      <c r="X2447" s="208"/>
      <c r="Z2447" s="208"/>
      <c r="AA2447" s="208"/>
    </row>
    <row r="2448" spans="24:27" x14ac:dyDescent="0.2">
      <c r="X2448" s="208"/>
      <c r="Z2448" s="208"/>
      <c r="AA2448" s="208"/>
    </row>
    <row r="2449" spans="24:27" x14ac:dyDescent="0.2">
      <c r="X2449" s="208"/>
      <c r="Z2449" s="208"/>
      <c r="AA2449" s="208"/>
    </row>
    <row r="2450" spans="24:27" x14ac:dyDescent="0.2">
      <c r="X2450" s="208"/>
      <c r="Z2450" s="208"/>
      <c r="AA2450" s="208"/>
    </row>
    <row r="2451" spans="24:27" x14ac:dyDescent="0.2">
      <c r="X2451" s="208"/>
      <c r="Z2451" s="208"/>
      <c r="AA2451" s="208"/>
    </row>
    <row r="2452" spans="24:27" x14ac:dyDescent="0.2">
      <c r="X2452" s="208"/>
      <c r="Z2452" s="208"/>
      <c r="AA2452" s="208"/>
    </row>
    <row r="2453" spans="24:27" x14ac:dyDescent="0.2">
      <c r="X2453" s="208"/>
      <c r="Z2453" s="208"/>
      <c r="AA2453" s="208"/>
    </row>
    <row r="2454" spans="24:27" x14ac:dyDescent="0.2">
      <c r="X2454" s="208"/>
      <c r="Z2454" s="208"/>
      <c r="AA2454" s="208"/>
    </row>
    <row r="2455" spans="24:27" x14ac:dyDescent="0.2">
      <c r="X2455" s="208"/>
      <c r="Z2455" s="208"/>
      <c r="AA2455" s="208"/>
    </row>
    <row r="2456" spans="24:27" x14ac:dyDescent="0.2">
      <c r="X2456" s="208"/>
      <c r="Z2456" s="208"/>
      <c r="AA2456" s="208"/>
    </row>
    <row r="2457" spans="24:27" x14ac:dyDescent="0.2">
      <c r="X2457" s="208"/>
      <c r="Z2457" s="208"/>
      <c r="AA2457" s="208"/>
    </row>
    <row r="2458" spans="24:27" x14ac:dyDescent="0.2">
      <c r="X2458" s="208"/>
      <c r="Z2458" s="208"/>
      <c r="AA2458" s="208"/>
    </row>
    <row r="2459" spans="24:27" x14ac:dyDescent="0.2">
      <c r="X2459" s="208"/>
      <c r="Z2459" s="208"/>
      <c r="AA2459" s="208"/>
    </row>
    <row r="2460" spans="24:27" x14ac:dyDescent="0.2">
      <c r="X2460" s="208"/>
      <c r="Z2460" s="208"/>
      <c r="AA2460" s="208"/>
    </row>
    <row r="2461" spans="24:27" x14ac:dyDescent="0.2">
      <c r="X2461" s="208"/>
      <c r="Z2461" s="208"/>
      <c r="AA2461" s="208"/>
    </row>
    <row r="2462" spans="24:27" x14ac:dyDescent="0.2">
      <c r="X2462" s="208"/>
      <c r="Z2462" s="208"/>
      <c r="AA2462" s="208"/>
    </row>
    <row r="2463" spans="24:27" x14ac:dyDescent="0.2">
      <c r="X2463" s="208"/>
      <c r="Z2463" s="208"/>
      <c r="AA2463" s="208"/>
    </row>
    <row r="2464" spans="24:27" x14ac:dyDescent="0.2">
      <c r="X2464" s="208"/>
      <c r="Z2464" s="208"/>
      <c r="AA2464" s="208"/>
    </row>
    <row r="2465" spans="24:27" x14ac:dyDescent="0.2">
      <c r="X2465" s="208"/>
      <c r="Z2465" s="208"/>
      <c r="AA2465" s="208"/>
    </row>
    <row r="2466" spans="24:27" x14ac:dyDescent="0.2">
      <c r="X2466" s="208"/>
      <c r="Z2466" s="208"/>
      <c r="AA2466" s="208"/>
    </row>
    <row r="2467" spans="24:27" x14ac:dyDescent="0.2">
      <c r="X2467" s="208"/>
      <c r="Z2467" s="208"/>
      <c r="AA2467" s="208"/>
    </row>
    <row r="2468" spans="24:27" x14ac:dyDescent="0.2">
      <c r="X2468" s="208"/>
      <c r="Z2468" s="208"/>
      <c r="AA2468" s="208"/>
    </row>
    <row r="2469" spans="24:27" x14ac:dyDescent="0.2">
      <c r="X2469" s="208"/>
      <c r="Z2469" s="208"/>
      <c r="AA2469" s="208"/>
    </row>
    <row r="2470" spans="24:27" x14ac:dyDescent="0.2">
      <c r="X2470" s="208"/>
      <c r="Z2470" s="208"/>
      <c r="AA2470" s="208"/>
    </row>
    <row r="2471" spans="24:27" x14ac:dyDescent="0.2">
      <c r="X2471" s="208"/>
      <c r="Z2471" s="208"/>
      <c r="AA2471" s="208"/>
    </row>
    <row r="2472" spans="24:27" x14ac:dyDescent="0.2">
      <c r="X2472" s="208"/>
      <c r="Z2472" s="208"/>
      <c r="AA2472" s="208"/>
    </row>
    <row r="2473" spans="24:27" x14ac:dyDescent="0.2">
      <c r="X2473" s="208"/>
      <c r="Z2473" s="208"/>
      <c r="AA2473" s="208"/>
    </row>
    <row r="2474" spans="24:27" x14ac:dyDescent="0.2">
      <c r="X2474" s="208"/>
      <c r="Z2474" s="208"/>
      <c r="AA2474" s="208"/>
    </row>
    <row r="2475" spans="24:27" x14ac:dyDescent="0.2">
      <c r="X2475" s="208"/>
      <c r="Z2475" s="208"/>
      <c r="AA2475" s="208"/>
    </row>
    <row r="2476" spans="24:27" x14ac:dyDescent="0.2">
      <c r="X2476" s="208"/>
      <c r="Z2476" s="208"/>
      <c r="AA2476" s="208"/>
    </row>
    <row r="2477" spans="24:27" x14ac:dyDescent="0.2">
      <c r="X2477" s="208"/>
      <c r="Z2477" s="208"/>
      <c r="AA2477" s="208"/>
    </row>
    <row r="2478" spans="24:27" x14ac:dyDescent="0.2">
      <c r="X2478" s="208"/>
      <c r="Z2478" s="208"/>
      <c r="AA2478" s="208"/>
    </row>
    <row r="2479" spans="24:27" x14ac:dyDescent="0.2">
      <c r="X2479" s="208"/>
      <c r="Z2479" s="208"/>
      <c r="AA2479" s="208"/>
    </row>
    <row r="2480" spans="24:27" x14ac:dyDescent="0.2">
      <c r="X2480" s="208"/>
      <c r="Z2480" s="208"/>
      <c r="AA2480" s="208"/>
    </row>
    <row r="2481" spans="24:27" x14ac:dyDescent="0.2">
      <c r="X2481" s="208"/>
      <c r="Z2481" s="208"/>
      <c r="AA2481" s="208"/>
    </row>
    <row r="2482" spans="24:27" x14ac:dyDescent="0.2">
      <c r="X2482" s="208"/>
      <c r="Z2482" s="208"/>
      <c r="AA2482" s="208"/>
    </row>
    <row r="2483" spans="24:27" x14ac:dyDescent="0.2">
      <c r="X2483" s="208"/>
      <c r="Z2483" s="208"/>
      <c r="AA2483" s="208"/>
    </row>
    <row r="2484" spans="24:27" x14ac:dyDescent="0.2">
      <c r="X2484" s="208"/>
      <c r="Z2484" s="208"/>
      <c r="AA2484" s="208"/>
    </row>
    <row r="2485" spans="24:27" x14ac:dyDescent="0.2">
      <c r="X2485" s="208"/>
      <c r="Z2485" s="208"/>
      <c r="AA2485" s="208"/>
    </row>
    <row r="2486" spans="24:27" x14ac:dyDescent="0.2">
      <c r="X2486" s="208"/>
      <c r="Z2486" s="208"/>
      <c r="AA2486" s="208"/>
    </row>
    <row r="2487" spans="24:27" x14ac:dyDescent="0.2">
      <c r="X2487" s="208"/>
      <c r="Z2487" s="208"/>
      <c r="AA2487" s="208"/>
    </row>
    <row r="2488" spans="24:27" x14ac:dyDescent="0.2">
      <c r="X2488" s="208"/>
      <c r="Z2488" s="208"/>
      <c r="AA2488" s="208"/>
    </row>
    <row r="2489" spans="24:27" x14ac:dyDescent="0.2">
      <c r="X2489" s="208"/>
      <c r="Z2489" s="208"/>
      <c r="AA2489" s="208"/>
    </row>
    <row r="2490" spans="24:27" x14ac:dyDescent="0.2">
      <c r="X2490" s="208"/>
      <c r="Z2490" s="208"/>
      <c r="AA2490" s="208"/>
    </row>
    <row r="2491" spans="24:27" x14ac:dyDescent="0.2">
      <c r="X2491" s="208"/>
      <c r="Z2491" s="208"/>
      <c r="AA2491" s="208"/>
    </row>
    <row r="2492" spans="24:27" x14ac:dyDescent="0.2">
      <c r="X2492" s="208"/>
      <c r="Z2492" s="208"/>
      <c r="AA2492" s="208"/>
    </row>
    <row r="2493" spans="24:27" x14ac:dyDescent="0.2">
      <c r="X2493" s="208"/>
      <c r="Z2493" s="208"/>
      <c r="AA2493" s="208"/>
    </row>
    <row r="2494" spans="24:27" x14ac:dyDescent="0.2">
      <c r="X2494" s="208"/>
      <c r="Z2494" s="208"/>
      <c r="AA2494" s="208"/>
    </row>
    <row r="2495" spans="24:27" x14ac:dyDescent="0.2">
      <c r="X2495" s="208"/>
      <c r="Z2495" s="208"/>
      <c r="AA2495" s="208"/>
    </row>
    <row r="2496" spans="24:27" x14ac:dyDescent="0.2">
      <c r="X2496" s="208"/>
      <c r="Z2496" s="208"/>
      <c r="AA2496" s="208"/>
    </row>
    <row r="2497" spans="24:27" x14ac:dyDescent="0.2">
      <c r="X2497" s="208"/>
      <c r="Z2497" s="208"/>
      <c r="AA2497" s="208"/>
    </row>
    <row r="2498" spans="24:27" x14ac:dyDescent="0.2">
      <c r="X2498" s="208"/>
      <c r="Z2498" s="208"/>
      <c r="AA2498" s="208"/>
    </row>
    <row r="2499" spans="24:27" x14ac:dyDescent="0.2">
      <c r="X2499" s="208"/>
      <c r="Z2499" s="208"/>
      <c r="AA2499" s="208"/>
    </row>
    <row r="2500" spans="24:27" x14ac:dyDescent="0.2">
      <c r="X2500" s="208"/>
      <c r="Z2500" s="208"/>
      <c r="AA2500" s="208"/>
    </row>
    <row r="2501" spans="24:27" x14ac:dyDescent="0.2">
      <c r="X2501" s="208"/>
      <c r="Z2501" s="208"/>
      <c r="AA2501" s="208"/>
    </row>
    <row r="2502" spans="24:27" x14ac:dyDescent="0.2">
      <c r="X2502" s="208"/>
      <c r="Z2502" s="208"/>
      <c r="AA2502" s="208"/>
    </row>
    <row r="2503" spans="24:27" x14ac:dyDescent="0.2">
      <c r="X2503" s="208"/>
      <c r="Z2503" s="208"/>
      <c r="AA2503" s="208"/>
    </row>
    <row r="2504" spans="24:27" x14ac:dyDescent="0.2">
      <c r="X2504" s="208"/>
      <c r="Z2504" s="208"/>
      <c r="AA2504" s="208"/>
    </row>
    <row r="2505" spans="24:27" x14ac:dyDescent="0.2">
      <c r="X2505" s="208"/>
      <c r="Z2505" s="208"/>
      <c r="AA2505" s="208"/>
    </row>
    <row r="2506" spans="24:27" x14ac:dyDescent="0.2">
      <c r="X2506" s="208"/>
      <c r="Z2506" s="208"/>
      <c r="AA2506" s="208"/>
    </row>
    <row r="2507" spans="24:27" x14ac:dyDescent="0.2">
      <c r="X2507" s="208"/>
      <c r="Z2507" s="208"/>
      <c r="AA2507" s="208"/>
    </row>
    <row r="2508" spans="24:27" x14ac:dyDescent="0.2">
      <c r="X2508" s="208"/>
      <c r="Z2508" s="208"/>
      <c r="AA2508" s="208"/>
    </row>
    <row r="2509" spans="24:27" x14ac:dyDescent="0.2">
      <c r="X2509" s="208"/>
      <c r="Z2509" s="208"/>
      <c r="AA2509" s="208"/>
    </row>
    <row r="2510" spans="24:27" x14ac:dyDescent="0.2">
      <c r="X2510" s="208"/>
      <c r="Z2510" s="208"/>
      <c r="AA2510" s="208"/>
    </row>
    <row r="2511" spans="24:27" x14ac:dyDescent="0.2">
      <c r="X2511" s="208"/>
      <c r="Z2511" s="208"/>
      <c r="AA2511" s="208"/>
    </row>
    <row r="2512" spans="24:27" x14ac:dyDescent="0.2">
      <c r="X2512" s="208"/>
      <c r="Z2512" s="208"/>
      <c r="AA2512" s="208"/>
    </row>
    <row r="2513" spans="24:27" x14ac:dyDescent="0.2">
      <c r="X2513" s="208"/>
      <c r="Z2513" s="208"/>
      <c r="AA2513" s="208"/>
    </row>
    <row r="2514" spans="24:27" x14ac:dyDescent="0.2">
      <c r="X2514" s="208"/>
      <c r="Z2514" s="208"/>
      <c r="AA2514" s="208"/>
    </row>
    <row r="2515" spans="24:27" x14ac:dyDescent="0.2">
      <c r="X2515" s="208"/>
      <c r="Z2515" s="208"/>
      <c r="AA2515" s="208"/>
    </row>
    <row r="2516" spans="24:27" x14ac:dyDescent="0.2">
      <c r="X2516" s="208"/>
      <c r="Z2516" s="208"/>
      <c r="AA2516" s="208"/>
    </row>
    <row r="2517" spans="24:27" x14ac:dyDescent="0.2">
      <c r="X2517" s="208"/>
      <c r="Z2517" s="208"/>
      <c r="AA2517" s="208"/>
    </row>
    <row r="2518" spans="24:27" x14ac:dyDescent="0.2">
      <c r="X2518" s="208"/>
      <c r="Z2518" s="208"/>
      <c r="AA2518" s="208"/>
    </row>
    <row r="2519" spans="24:27" x14ac:dyDescent="0.2">
      <c r="X2519" s="208"/>
      <c r="Z2519" s="208"/>
      <c r="AA2519" s="208"/>
    </row>
    <row r="2520" spans="24:27" x14ac:dyDescent="0.2">
      <c r="X2520" s="208"/>
      <c r="Z2520" s="208"/>
      <c r="AA2520" s="208"/>
    </row>
    <row r="2521" spans="24:27" x14ac:dyDescent="0.2">
      <c r="X2521" s="208"/>
      <c r="Z2521" s="208"/>
      <c r="AA2521" s="208"/>
    </row>
    <row r="2522" spans="24:27" x14ac:dyDescent="0.2">
      <c r="X2522" s="208"/>
      <c r="Z2522" s="208"/>
      <c r="AA2522" s="208"/>
    </row>
    <row r="2523" spans="24:27" x14ac:dyDescent="0.2">
      <c r="X2523" s="208"/>
      <c r="Z2523" s="208"/>
      <c r="AA2523" s="208"/>
    </row>
    <row r="2524" spans="24:27" x14ac:dyDescent="0.2">
      <c r="X2524" s="208"/>
      <c r="Z2524" s="208"/>
      <c r="AA2524" s="208"/>
    </row>
    <row r="2525" spans="24:27" x14ac:dyDescent="0.2">
      <c r="X2525" s="208"/>
      <c r="Z2525" s="208"/>
      <c r="AA2525" s="208"/>
    </row>
    <row r="2526" spans="24:27" x14ac:dyDescent="0.2">
      <c r="X2526" s="208"/>
      <c r="Z2526" s="208"/>
      <c r="AA2526" s="208"/>
    </row>
    <row r="2527" spans="24:27" x14ac:dyDescent="0.2">
      <c r="X2527" s="208"/>
      <c r="Z2527" s="208"/>
      <c r="AA2527" s="208"/>
    </row>
    <row r="2528" spans="24:27" x14ac:dyDescent="0.2">
      <c r="X2528" s="208"/>
      <c r="Z2528" s="208"/>
      <c r="AA2528" s="208"/>
    </row>
    <row r="2529" spans="24:27" x14ac:dyDescent="0.2">
      <c r="X2529" s="208"/>
      <c r="Z2529" s="208"/>
      <c r="AA2529" s="208"/>
    </row>
    <row r="2530" spans="24:27" x14ac:dyDescent="0.2">
      <c r="X2530" s="208"/>
      <c r="Z2530" s="208"/>
      <c r="AA2530" s="208"/>
    </row>
    <row r="2531" spans="24:27" x14ac:dyDescent="0.2">
      <c r="X2531" s="208"/>
      <c r="Z2531" s="208"/>
      <c r="AA2531" s="208"/>
    </row>
    <row r="2532" spans="24:27" x14ac:dyDescent="0.2">
      <c r="X2532" s="208"/>
      <c r="Z2532" s="208"/>
      <c r="AA2532" s="208"/>
    </row>
    <row r="2533" spans="24:27" x14ac:dyDescent="0.2">
      <c r="X2533" s="208"/>
      <c r="Z2533" s="208"/>
      <c r="AA2533" s="208"/>
    </row>
    <row r="2534" spans="24:27" x14ac:dyDescent="0.2">
      <c r="X2534" s="208"/>
      <c r="Z2534" s="208"/>
      <c r="AA2534" s="208"/>
    </row>
    <row r="2535" spans="24:27" x14ac:dyDescent="0.2">
      <c r="X2535" s="208"/>
      <c r="Z2535" s="208"/>
      <c r="AA2535" s="208"/>
    </row>
    <row r="2536" spans="24:27" x14ac:dyDescent="0.2">
      <c r="X2536" s="208"/>
      <c r="Z2536" s="208"/>
      <c r="AA2536" s="208"/>
    </row>
    <row r="2537" spans="24:27" x14ac:dyDescent="0.2">
      <c r="X2537" s="208"/>
      <c r="Z2537" s="208"/>
      <c r="AA2537" s="208"/>
    </row>
    <row r="2538" spans="24:27" x14ac:dyDescent="0.2">
      <c r="X2538" s="208"/>
      <c r="Z2538" s="208"/>
      <c r="AA2538" s="208"/>
    </row>
    <row r="2539" spans="24:27" x14ac:dyDescent="0.2">
      <c r="X2539" s="208"/>
      <c r="Z2539" s="208"/>
      <c r="AA2539" s="208"/>
    </row>
    <row r="2540" spans="24:27" x14ac:dyDescent="0.2">
      <c r="X2540" s="208"/>
      <c r="Z2540" s="208"/>
      <c r="AA2540" s="208"/>
    </row>
    <row r="2541" spans="24:27" x14ac:dyDescent="0.2">
      <c r="X2541" s="208"/>
      <c r="Z2541" s="208"/>
      <c r="AA2541" s="208"/>
    </row>
    <row r="2542" spans="24:27" x14ac:dyDescent="0.2">
      <c r="X2542" s="208"/>
      <c r="Z2542" s="208"/>
      <c r="AA2542" s="208"/>
    </row>
    <row r="2543" spans="24:27" x14ac:dyDescent="0.2">
      <c r="X2543" s="208"/>
      <c r="Z2543" s="208"/>
      <c r="AA2543" s="208"/>
    </row>
    <row r="2544" spans="24:27" x14ac:dyDescent="0.2">
      <c r="X2544" s="208"/>
      <c r="Z2544" s="208"/>
      <c r="AA2544" s="208"/>
    </row>
    <row r="2545" spans="24:27" x14ac:dyDescent="0.2">
      <c r="X2545" s="208"/>
      <c r="Z2545" s="208"/>
      <c r="AA2545" s="208"/>
    </row>
    <row r="2546" spans="24:27" x14ac:dyDescent="0.2">
      <c r="X2546" s="208"/>
      <c r="Z2546" s="208"/>
      <c r="AA2546" s="208"/>
    </row>
    <row r="2547" spans="24:27" x14ac:dyDescent="0.2">
      <c r="X2547" s="208"/>
      <c r="Z2547" s="208"/>
      <c r="AA2547" s="208"/>
    </row>
    <row r="2548" spans="24:27" x14ac:dyDescent="0.2">
      <c r="X2548" s="208"/>
      <c r="Z2548" s="208"/>
      <c r="AA2548" s="208"/>
    </row>
    <row r="2549" spans="24:27" x14ac:dyDescent="0.2">
      <c r="X2549" s="208"/>
      <c r="Z2549" s="208"/>
      <c r="AA2549" s="208"/>
    </row>
    <row r="2550" spans="24:27" x14ac:dyDescent="0.2">
      <c r="X2550" s="208"/>
      <c r="Z2550" s="208"/>
      <c r="AA2550" s="208"/>
    </row>
    <row r="2551" spans="24:27" x14ac:dyDescent="0.2">
      <c r="X2551" s="208"/>
      <c r="Z2551" s="208"/>
      <c r="AA2551" s="208"/>
    </row>
    <row r="2552" spans="24:27" x14ac:dyDescent="0.2">
      <c r="X2552" s="208"/>
      <c r="Z2552" s="208"/>
      <c r="AA2552" s="208"/>
    </row>
    <row r="2553" spans="24:27" x14ac:dyDescent="0.2">
      <c r="X2553" s="208"/>
      <c r="Z2553" s="208"/>
      <c r="AA2553" s="208"/>
    </row>
    <row r="2554" spans="24:27" x14ac:dyDescent="0.2">
      <c r="X2554" s="208"/>
      <c r="Z2554" s="208"/>
      <c r="AA2554" s="208"/>
    </row>
    <row r="2555" spans="24:27" x14ac:dyDescent="0.2">
      <c r="X2555" s="208"/>
      <c r="Z2555" s="208"/>
      <c r="AA2555" s="208"/>
    </row>
    <row r="2556" spans="24:27" x14ac:dyDescent="0.2">
      <c r="X2556" s="208"/>
      <c r="Z2556" s="208"/>
      <c r="AA2556" s="208"/>
    </row>
    <row r="2557" spans="24:27" x14ac:dyDescent="0.2">
      <c r="X2557" s="208"/>
      <c r="Z2557" s="208"/>
      <c r="AA2557" s="208"/>
    </row>
    <row r="2558" spans="24:27" x14ac:dyDescent="0.2">
      <c r="X2558" s="208"/>
      <c r="Z2558" s="208"/>
      <c r="AA2558" s="208"/>
    </row>
    <row r="2559" spans="24:27" x14ac:dyDescent="0.2">
      <c r="X2559" s="208"/>
      <c r="Z2559" s="208"/>
      <c r="AA2559" s="208"/>
    </row>
    <row r="2560" spans="24:27" x14ac:dyDescent="0.2">
      <c r="X2560" s="208"/>
      <c r="Z2560" s="208"/>
      <c r="AA2560" s="208"/>
    </row>
    <row r="2561" spans="24:27" x14ac:dyDescent="0.2">
      <c r="X2561" s="208"/>
      <c r="Z2561" s="208"/>
      <c r="AA2561" s="208"/>
    </row>
    <row r="2562" spans="24:27" x14ac:dyDescent="0.2">
      <c r="X2562" s="208"/>
      <c r="Z2562" s="208"/>
      <c r="AA2562" s="208"/>
    </row>
    <row r="2563" spans="24:27" x14ac:dyDescent="0.2">
      <c r="X2563" s="208"/>
      <c r="Z2563" s="208"/>
      <c r="AA2563" s="208"/>
    </row>
    <row r="2564" spans="24:27" x14ac:dyDescent="0.2">
      <c r="X2564" s="208"/>
      <c r="Z2564" s="208"/>
      <c r="AA2564" s="208"/>
    </row>
    <row r="2565" spans="24:27" x14ac:dyDescent="0.2">
      <c r="X2565" s="208"/>
      <c r="Z2565" s="208"/>
      <c r="AA2565" s="208"/>
    </row>
    <row r="2566" spans="24:27" x14ac:dyDescent="0.2">
      <c r="X2566" s="208"/>
      <c r="Z2566" s="208"/>
      <c r="AA2566" s="208"/>
    </row>
    <row r="2567" spans="24:27" x14ac:dyDescent="0.2">
      <c r="X2567" s="208"/>
      <c r="Z2567" s="208"/>
      <c r="AA2567" s="208"/>
    </row>
    <row r="2568" spans="24:27" x14ac:dyDescent="0.2">
      <c r="X2568" s="208"/>
      <c r="Z2568" s="208"/>
      <c r="AA2568" s="208"/>
    </row>
    <row r="2569" spans="24:27" x14ac:dyDescent="0.2">
      <c r="X2569" s="208"/>
      <c r="Z2569" s="208"/>
      <c r="AA2569" s="208"/>
    </row>
    <row r="2570" spans="24:27" x14ac:dyDescent="0.2">
      <c r="X2570" s="208"/>
      <c r="Z2570" s="208"/>
      <c r="AA2570" s="208"/>
    </row>
    <row r="2571" spans="24:27" x14ac:dyDescent="0.2">
      <c r="X2571" s="208"/>
      <c r="Z2571" s="208"/>
      <c r="AA2571" s="208"/>
    </row>
    <row r="2572" spans="24:27" x14ac:dyDescent="0.2">
      <c r="X2572" s="208"/>
      <c r="Z2572" s="208"/>
      <c r="AA2572" s="208"/>
    </row>
    <row r="2573" spans="24:27" x14ac:dyDescent="0.2">
      <c r="X2573" s="208"/>
      <c r="Z2573" s="208"/>
      <c r="AA2573" s="208"/>
    </row>
    <row r="2574" spans="24:27" x14ac:dyDescent="0.2">
      <c r="X2574" s="208"/>
      <c r="Z2574" s="208"/>
      <c r="AA2574" s="208"/>
    </row>
    <row r="2575" spans="24:27" x14ac:dyDescent="0.2">
      <c r="X2575" s="208"/>
      <c r="Z2575" s="208"/>
      <c r="AA2575" s="208"/>
    </row>
    <row r="2576" spans="24:27" x14ac:dyDescent="0.2">
      <c r="X2576" s="208"/>
      <c r="Z2576" s="208"/>
      <c r="AA2576" s="208"/>
    </row>
    <row r="2577" spans="24:27" x14ac:dyDescent="0.2">
      <c r="X2577" s="208"/>
      <c r="Z2577" s="208"/>
      <c r="AA2577" s="208"/>
    </row>
    <row r="2578" spans="24:27" x14ac:dyDescent="0.2">
      <c r="X2578" s="208"/>
      <c r="Z2578" s="208"/>
      <c r="AA2578" s="208"/>
    </row>
    <row r="2579" spans="24:27" x14ac:dyDescent="0.2">
      <c r="X2579" s="208"/>
      <c r="Z2579" s="208"/>
      <c r="AA2579" s="208"/>
    </row>
    <row r="2580" spans="24:27" x14ac:dyDescent="0.2">
      <c r="X2580" s="208"/>
      <c r="Z2580" s="208"/>
      <c r="AA2580" s="208"/>
    </row>
    <row r="2581" spans="24:27" x14ac:dyDescent="0.2">
      <c r="X2581" s="208"/>
      <c r="Z2581" s="208"/>
      <c r="AA2581" s="208"/>
    </row>
    <row r="2582" spans="24:27" x14ac:dyDescent="0.2">
      <c r="X2582" s="208"/>
      <c r="Z2582" s="208"/>
      <c r="AA2582" s="208"/>
    </row>
    <row r="2583" spans="24:27" x14ac:dyDescent="0.2">
      <c r="X2583" s="208"/>
      <c r="Z2583" s="208"/>
      <c r="AA2583" s="208"/>
    </row>
    <row r="2584" spans="24:27" x14ac:dyDescent="0.2">
      <c r="X2584" s="208"/>
      <c r="Z2584" s="208"/>
      <c r="AA2584" s="208"/>
    </row>
    <row r="2585" spans="24:27" x14ac:dyDescent="0.2">
      <c r="X2585" s="208"/>
      <c r="Z2585" s="208"/>
      <c r="AA2585" s="208"/>
    </row>
    <row r="2586" spans="24:27" x14ac:dyDescent="0.2">
      <c r="X2586" s="208"/>
      <c r="Z2586" s="208"/>
      <c r="AA2586" s="208"/>
    </row>
    <row r="2587" spans="24:27" x14ac:dyDescent="0.2">
      <c r="X2587" s="208"/>
      <c r="Z2587" s="208"/>
      <c r="AA2587" s="208"/>
    </row>
    <row r="2588" spans="24:27" x14ac:dyDescent="0.2">
      <c r="X2588" s="208"/>
      <c r="Z2588" s="208"/>
      <c r="AA2588" s="208"/>
    </row>
    <row r="2589" spans="24:27" x14ac:dyDescent="0.2">
      <c r="X2589" s="208"/>
      <c r="Z2589" s="208"/>
      <c r="AA2589" s="208"/>
    </row>
    <row r="2590" spans="24:27" x14ac:dyDescent="0.2">
      <c r="X2590" s="208"/>
      <c r="Z2590" s="208"/>
      <c r="AA2590" s="208"/>
    </row>
    <row r="2591" spans="24:27" x14ac:dyDescent="0.2">
      <c r="X2591" s="208"/>
      <c r="Z2591" s="208"/>
      <c r="AA2591" s="208"/>
    </row>
    <row r="2592" spans="24:27" x14ac:dyDescent="0.2">
      <c r="X2592" s="208"/>
      <c r="Z2592" s="208"/>
      <c r="AA2592" s="208"/>
    </row>
    <row r="2593" spans="24:27" x14ac:dyDescent="0.2">
      <c r="X2593" s="208"/>
      <c r="Z2593" s="208"/>
      <c r="AA2593" s="208"/>
    </row>
    <row r="2594" spans="24:27" x14ac:dyDescent="0.2">
      <c r="X2594" s="208"/>
      <c r="Z2594" s="208"/>
      <c r="AA2594" s="208"/>
    </row>
    <row r="2595" spans="24:27" x14ac:dyDescent="0.2">
      <c r="X2595" s="208"/>
      <c r="Z2595" s="208"/>
      <c r="AA2595" s="208"/>
    </row>
    <row r="2596" spans="24:27" x14ac:dyDescent="0.2">
      <c r="X2596" s="208"/>
      <c r="Z2596" s="208"/>
      <c r="AA2596" s="208"/>
    </row>
    <row r="2597" spans="24:27" x14ac:dyDescent="0.2">
      <c r="X2597" s="208"/>
      <c r="Z2597" s="208"/>
      <c r="AA2597" s="208"/>
    </row>
    <row r="2598" spans="24:27" x14ac:dyDescent="0.2">
      <c r="X2598" s="208"/>
      <c r="Z2598" s="208"/>
      <c r="AA2598" s="208"/>
    </row>
    <row r="2599" spans="24:27" x14ac:dyDescent="0.2">
      <c r="X2599" s="208"/>
      <c r="Z2599" s="208"/>
      <c r="AA2599" s="208"/>
    </row>
    <row r="2600" spans="24:27" x14ac:dyDescent="0.2">
      <c r="X2600" s="208"/>
      <c r="Z2600" s="208"/>
      <c r="AA2600" s="208"/>
    </row>
    <row r="2601" spans="24:27" x14ac:dyDescent="0.2">
      <c r="X2601" s="208"/>
      <c r="Z2601" s="208"/>
      <c r="AA2601" s="208"/>
    </row>
    <row r="2602" spans="24:27" x14ac:dyDescent="0.2">
      <c r="X2602" s="208"/>
      <c r="Z2602" s="208"/>
      <c r="AA2602" s="208"/>
    </row>
    <row r="2603" spans="24:27" x14ac:dyDescent="0.2">
      <c r="X2603" s="208"/>
      <c r="Z2603" s="208"/>
      <c r="AA2603" s="208"/>
    </row>
    <row r="2604" spans="24:27" x14ac:dyDescent="0.2">
      <c r="X2604" s="208"/>
      <c r="Z2604" s="208"/>
      <c r="AA2604" s="208"/>
    </row>
    <row r="2605" spans="24:27" x14ac:dyDescent="0.2">
      <c r="X2605" s="208"/>
      <c r="Z2605" s="208"/>
      <c r="AA2605" s="208"/>
    </row>
    <row r="2606" spans="24:27" x14ac:dyDescent="0.2">
      <c r="X2606" s="208"/>
      <c r="Z2606" s="208"/>
      <c r="AA2606" s="208"/>
    </row>
    <row r="2607" spans="24:27" x14ac:dyDescent="0.2">
      <c r="X2607" s="208"/>
      <c r="Z2607" s="208"/>
      <c r="AA2607" s="208"/>
    </row>
    <row r="2608" spans="24:27" x14ac:dyDescent="0.2">
      <c r="X2608" s="208"/>
      <c r="Z2608" s="208"/>
      <c r="AA2608" s="208"/>
    </row>
    <row r="2609" spans="24:27" x14ac:dyDescent="0.2">
      <c r="X2609" s="208"/>
      <c r="Z2609" s="208"/>
      <c r="AA2609" s="208"/>
    </row>
    <row r="2610" spans="24:27" x14ac:dyDescent="0.2">
      <c r="X2610" s="208"/>
      <c r="Z2610" s="208"/>
      <c r="AA2610" s="208"/>
    </row>
    <row r="2611" spans="24:27" x14ac:dyDescent="0.2">
      <c r="X2611" s="208"/>
      <c r="Z2611" s="208"/>
      <c r="AA2611" s="208"/>
    </row>
    <row r="2612" spans="24:27" x14ac:dyDescent="0.2">
      <c r="X2612" s="208"/>
      <c r="Z2612" s="208"/>
      <c r="AA2612" s="208"/>
    </row>
    <row r="2613" spans="24:27" x14ac:dyDescent="0.2">
      <c r="X2613" s="208"/>
      <c r="Z2613" s="208"/>
      <c r="AA2613" s="208"/>
    </row>
    <row r="2614" spans="24:27" x14ac:dyDescent="0.2">
      <c r="X2614" s="208"/>
      <c r="Z2614" s="208"/>
      <c r="AA2614" s="208"/>
    </row>
    <row r="2615" spans="24:27" x14ac:dyDescent="0.2">
      <c r="X2615" s="208"/>
      <c r="Z2615" s="208"/>
      <c r="AA2615" s="208"/>
    </row>
    <row r="2616" spans="24:27" x14ac:dyDescent="0.2">
      <c r="X2616" s="208"/>
      <c r="Z2616" s="208"/>
      <c r="AA2616" s="208"/>
    </row>
    <row r="2617" spans="24:27" x14ac:dyDescent="0.2">
      <c r="X2617" s="208"/>
      <c r="Z2617" s="208"/>
      <c r="AA2617" s="208"/>
    </row>
    <row r="2618" spans="24:27" x14ac:dyDescent="0.2">
      <c r="X2618" s="208"/>
      <c r="Z2618" s="208"/>
      <c r="AA2618" s="208"/>
    </row>
    <row r="2619" spans="24:27" x14ac:dyDescent="0.2">
      <c r="X2619" s="208"/>
      <c r="Z2619" s="208"/>
      <c r="AA2619" s="208"/>
    </row>
    <row r="2620" spans="24:27" x14ac:dyDescent="0.2">
      <c r="X2620" s="208"/>
      <c r="Z2620" s="208"/>
      <c r="AA2620" s="208"/>
    </row>
    <row r="2621" spans="24:27" x14ac:dyDescent="0.2">
      <c r="X2621" s="208"/>
      <c r="Z2621" s="208"/>
      <c r="AA2621" s="208"/>
    </row>
    <row r="2622" spans="24:27" x14ac:dyDescent="0.2">
      <c r="X2622" s="208"/>
      <c r="Z2622" s="208"/>
      <c r="AA2622" s="208"/>
    </row>
    <row r="2623" spans="24:27" x14ac:dyDescent="0.2">
      <c r="X2623" s="208"/>
      <c r="Z2623" s="208"/>
      <c r="AA2623" s="208"/>
    </row>
    <row r="2624" spans="24:27" x14ac:dyDescent="0.2">
      <c r="X2624" s="208"/>
      <c r="Z2624" s="208"/>
      <c r="AA2624" s="208"/>
    </row>
    <row r="2625" spans="24:27" x14ac:dyDescent="0.2">
      <c r="X2625" s="208"/>
      <c r="Z2625" s="208"/>
      <c r="AA2625" s="208"/>
    </row>
    <row r="2626" spans="24:27" x14ac:dyDescent="0.2">
      <c r="X2626" s="208"/>
      <c r="Z2626" s="208"/>
      <c r="AA2626" s="208"/>
    </row>
    <row r="2627" spans="24:27" x14ac:dyDescent="0.2">
      <c r="X2627" s="208"/>
      <c r="Z2627" s="208"/>
      <c r="AA2627" s="208"/>
    </row>
    <row r="2628" spans="24:27" x14ac:dyDescent="0.2">
      <c r="X2628" s="208"/>
      <c r="Z2628" s="208"/>
      <c r="AA2628" s="208"/>
    </row>
    <row r="2629" spans="24:27" x14ac:dyDescent="0.2">
      <c r="X2629" s="208"/>
      <c r="Z2629" s="208"/>
      <c r="AA2629" s="208"/>
    </row>
    <row r="2630" spans="24:27" x14ac:dyDescent="0.2">
      <c r="X2630" s="208"/>
      <c r="Z2630" s="208"/>
      <c r="AA2630" s="208"/>
    </row>
    <row r="2631" spans="24:27" x14ac:dyDescent="0.2">
      <c r="X2631" s="208"/>
      <c r="Z2631" s="208"/>
      <c r="AA2631" s="208"/>
    </row>
    <row r="2632" spans="24:27" x14ac:dyDescent="0.2">
      <c r="X2632" s="208"/>
      <c r="Z2632" s="208"/>
      <c r="AA2632" s="208"/>
    </row>
    <row r="2633" spans="24:27" x14ac:dyDescent="0.2">
      <c r="X2633" s="208"/>
      <c r="Z2633" s="208"/>
      <c r="AA2633" s="208"/>
    </row>
    <row r="2634" spans="24:27" x14ac:dyDescent="0.2">
      <c r="X2634" s="208"/>
      <c r="Z2634" s="208"/>
      <c r="AA2634" s="208"/>
    </row>
    <row r="2635" spans="24:27" x14ac:dyDescent="0.2">
      <c r="X2635" s="208"/>
      <c r="Z2635" s="208"/>
      <c r="AA2635" s="208"/>
    </row>
    <row r="2636" spans="24:27" x14ac:dyDescent="0.2">
      <c r="X2636" s="208"/>
      <c r="Z2636" s="208"/>
      <c r="AA2636" s="208"/>
    </row>
    <row r="2637" spans="24:27" x14ac:dyDescent="0.2">
      <c r="X2637" s="208"/>
      <c r="Z2637" s="208"/>
      <c r="AA2637" s="208"/>
    </row>
    <row r="2638" spans="24:27" x14ac:dyDescent="0.2">
      <c r="X2638" s="208"/>
      <c r="Z2638" s="208"/>
      <c r="AA2638" s="208"/>
    </row>
    <row r="2639" spans="24:27" x14ac:dyDescent="0.2">
      <c r="X2639" s="208"/>
      <c r="Z2639" s="208"/>
      <c r="AA2639" s="208"/>
    </row>
    <row r="2640" spans="24:27" x14ac:dyDescent="0.2">
      <c r="X2640" s="208"/>
      <c r="Z2640" s="208"/>
      <c r="AA2640" s="208"/>
    </row>
    <row r="2641" spans="24:27" x14ac:dyDescent="0.2">
      <c r="X2641" s="208"/>
      <c r="Z2641" s="208"/>
      <c r="AA2641" s="208"/>
    </row>
    <row r="2642" spans="24:27" x14ac:dyDescent="0.2">
      <c r="X2642" s="208"/>
      <c r="Z2642" s="208"/>
      <c r="AA2642" s="208"/>
    </row>
    <row r="2643" spans="24:27" x14ac:dyDescent="0.2">
      <c r="X2643" s="208"/>
      <c r="Z2643" s="208"/>
      <c r="AA2643" s="208"/>
    </row>
    <row r="2644" spans="24:27" x14ac:dyDescent="0.2">
      <c r="X2644" s="208"/>
      <c r="Z2644" s="208"/>
      <c r="AA2644" s="208"/>
    </row>
    <row r="2645" spans="24:27" x14ac:dyDescent="0.2">
      <c r="X2645" s="208"/>
      <c r="Z2645" s="208"/>
      <c r="AA2645" s="208"/>
    </row>
    <row r="2646" spans="24:27" x14ac:dyDescent="0.2">
      <c r="X2646" s="208"/>
      <c r="Z2646" s="208"/>
      <c r="AA2646" s="208"/>
    </row>
    <row r="2647" spans="24:27" x14ac:dyDescent="0.2">
      <c r="X2647" s="208"/>
      <c r="Z2647" s="208"/>
      <c r="AA2647" s="208"/>
    </row>
    <row r="2648" spans="24:27" x14ac:dyDescent="0.2">
      <c r="X2648" s="208"/>
      <c r="Z2648" s="208"/>
      <c r="AA2648" s="208"/>
    </row>
    <row r="2649" spans="24:27" x14ac:dyDescent="0.2">
      <c r="X2649" s="208"/>
      <c r="Z2649" s="208"/>
      <c r="AA2649" s="208"/>
    </row>
    <row r="2650" spans="24:27" x14ac:dyDescent="0.2">
      <c r="X2650" s="208"/>
      <c r="Z2650" s="208"/>
      <c r="AA2650" s="208"/>
    </row>
    <row r="2651" spans="24:27" x14ac:dyDescent="0.2">
      <c r="X2651" s="208"/>
      <c r="Z2651" s="208"/>
      <c r="AA2651" s="208"/>
    </row>
    <row r="2652" spans="24:27" x14ac:dyDescent="0.2">
      <c r="X2652" s="208"/>
      <c r="Z2652" s="208"/>
      <c r="AA2652" s="208"/>
    </row>
    <row r="2653" spans="24:27" x14ac:dyDescent="0.2">
      <c r="X2653" s="208"/>
      <c r="Z2653" s="208"/>
      <c r="AA2653" s="208"/>
    </row>
    <row r="2654" spans="24:27" x14ac:dyDescent="0.2">
      <c r="X2654" s="208"/>
      <c r="Z2654" s="208"/>
      <c r="AA2654" s="208"/>
    </row>
    <row r="2655" spans="24:27" x14ac:dyDescent="0.2">
      <c r="X2655" s="208"/>
      <c r="Z2655" s="208"/>
      <c r="AA2655" s="208"/>
    </row>
    <row r="2656" spans="24:27" x14ac:dyDescent="0.2">
      <c r="X2656" s="208"/>
      <c r="Z2656" s="208"/>
      <c r="AA2656" s="208"/>
    </row>
    <row r="2657" spans="24:27" x14ac:dyDescent="0.2">
      <c r="X2657" s="208"/>
      <c r="Z2657" s="208"/>
      <c r="AA2657" s="208"/>
    </row>
    <row r="2658" spans="24:27" x14ac:dyDescent="0.2">
      <c r="X2658" s="208"/>
      <c r="Z2658" s="208"/>
      <c r="AA2658" s="208"/>
    </row>
    <row r="2659" spans="24:27" x14ac:dyDescent="0.2">
      <c r="X2659" s="208"/>
      <c r="Z2659" s="208"/>
      <c r="AA2659" s="208"/>
    </row>
    <row r="2660" spans="24:27" x14ac:dyDescent="0.2">
      <c r="X2660" s="208"/>
      <c r="Z2660" s="208"/>
      <c r="AA2660" s="208"/>
    </row>
    <row r="2661" spans="24:27" x14ac:dyDescent="0.2">
      <c r="X2661" s="208"/>
      <c r="Z2661" s="208"/>
      <c r="AA2661" s="208"/>
    </row>
    <row r="2662" spans="24:27" x14ac:dyDescent="0.2">
      <c r="X2662" s="208"/>
      <c r="Z2662" s="208"/>
      <c r="AA2662" s="208"/>
    </row>
    <row r="2663" spans="24:27" x14ac:dyDescent="0.2">
      <c r="X2663" s="208"/>
      <c r="Z2663" s="208"/>
      <c r="AA2663" s="208"/>
    </row>
    <row r="2664" spans="24:27" x14ac:dyDescent="0.2">
      <c r="X2664" s="208"/>
      <c r="Z2664" s="208"/>
      <c r="AA2664" s="208"/>
    </row>
    <row r="2665" spans="24:27" x14ac:dyDescent="0.2">
      <c r="X2665" s="208"/>
      <c r="Z2665" s="208"/>
      <c r="AA2665" s="208"/>
    </row>
    <row r="2666" spans="24:27" x14ac:dyDescent="0.2">
      <c r="X2666" s="208"/>
      <c r="Z2666" s="208"/>
      <c r="AA2666" s="208"/>
    </row>
    <row r="2667" spans="24:27" x14ac:dyDescent="0.2">
      <c r="X2667" s="208"/>
      <c r="Z2667" s="208"/>
      <c r="AA2667" s="208"/>
    </row>
    <row r="2668" spans="24:27" x14ac:dyDescent="0.2">
      <c r="X2668" s="208"/>
      <c r="Z2668" s="208"/>
      <c r="AA2668" s="208"/>
    </row>
    <row r="2669" spans="24:27" x14ac:dyDescent="0.2">
      <c r="X2669" s="208"/>
      <c r="Z2669" s="208"/>
      <c r="AA2669" s="208"/>
    </row>
    <row r="2670" spans="24:27" x14ac:dyDescent="0.2">
      <c r="X2670" s="208"/>
      <c r="Z2670" s="208"/>
      <c r="AA2670" s="208"/>
    </row>
    <row r="2671" spans="24:27" x14ac:dyDescent="0.2">
      <c r="X2671" s="208"/>
      <c r="Z2671" s="208"/>
      <c r="AA2671" s="208"/>
    </row>
    <row r="2672" spans="24:27" x14ac:dyDescent="0.2">
      <c r="X2672" s="208"/>
      <c r="Z2672" s="208"/>
      <c r="AA2672" s="208"/>
    </row>
    <row r="2673" spans="24:27" x14ac:dyDescent="0.2">
      <c r="X2673" s="208"/>
      <c r="Z2673" s="208"/>
      <c r="AA2673" s="208"/>
    </row>
    <row r="2674" spans="24:27" x14ac:dyDescent="0.2">
      <c r="X2674" s="208"/>
      <c r="Z2674" s="208"/>
      <c r="AA2674" s="208"/>
    </row>
    <row r="2675" spans="24:27" x14ac:dyDescent="0.2">
      <c r="X2675" s="208"/>
      <c r="Z2675" s="208"/>
      <c r="AA2675" s="208"/>
    </row>
    <row r="2676" spans="24:27" x14ac:dyDescent="0.2">
      <c r="X2676" s="208"/>
      <c r="Z2676" s="208"/>
      <c r="AA2676" s="208"/>
    </row>
    <row r="2677" spans="24:27" x14ac:dyDescent="0.2">
      <c r="X2677" s="208"/>
      <c r="Z2677" s="208"/>
      <c r="AA2677" s="208"/>
    </row>
    <row r="2678" spans="24:27" x14ac:dyDescent="0.2">
      <c r="X2678" s="208"/>
      <c r="Z2678" s="208"/>
      <c r="AA2678" s="208"/>
    </row>
    <row r="2679" spans="24:27" x14ac:dyDescent="0.2">
      <c r="X2679" s="208"/>
      <c r="Z2679" s="208"/>
      <c r="AA2679" s="208"/>
    </row>
    <row r="2680" spans="24:27" x14ac:dyDescent="0.2">
      <c r="X2680" s="208"/>
      <c r="Z2680" s="208"/>
      <c r="AA2680" s="208"/>
    </row>
    <row r="2681" spans="24:27" x14ac:dyDescent="0.2">
      <c r="X2681" s="208"/>
      <c r="Z2681" s="208"/>
      <c r="AA2681" s="208"/>
    </row>
    <row r="2682" spans="24:27" x14ac:dyDescent="0.2">
      <c r="X2682" s="208"/>
      <c r="Z2682" s="208"/>
      <c r="AA2682" s="208"/>
    </row>
    <row r="2683" spans="24:27" x14ac:dyDescent="0.2">
      <c r="X2683" s="208"/>
      <c r="Z2683" s="208"/>
      <c r="AA2683" s="208"/>
    </row>
    <row r="2684" spans="24:27" x14ac:dyDescent="0.2">
      <c r="X2684" s="208"/>
      <c r="Z2684" s="208"/>
      <c r="AA2684" s="208"/>
    </row>
    <row r="2685" spans="24:27" x14ac:dyDescent="0.2">
      <c r="X2685" s="208"/>
      <c r="Z2685" s="208"/>
      <c r="AA2685" s="208"/>
    </row>
    <row r="2686" spans="24:27" x14ac:dyDescent="0.2">
      <c r="X2686" s="208"/>
      <c r="Z2686" s="208"/>
      <c r="AA2686" s="208"/>
    </row>
    <row r="2687" spans="24:27" x14ac:dyDescent="0.2">
      <c r="X2687" s="208"/>
      <c r="Z2687" s="208"/>
      <c r="AA2687" s="208"/>
    </row>
    <row r="2688" spans="24:27" x14ac:dyDescent="0.2">
      <c r="X2688" s="208"/>
      <c r="Z2688" s="208"/>
      <c r="AA2688" s="208"/>
    </row>
    <row r="2689" spans="24:27" x14ac:dyDescent="0.2">
      <c r="X2689" s="208"/>
      <c r="Z2689" s="208"/>
      <c r="AA2689" s="208"/>
    </row>
    <row r="2690" spans="24:27" x14ac:dyDescent="0.2">
      <c r="X2690" s="208"/>
      <c r="Z2690" s="208"/>
      <c r="AA2690" s="208"/>
    </row>
    <row r="2691" spans="24:27" x14ac:dyDescent="0.2">
      <c r="X2691" s="208"/>
      <c r="Z2691" s="208"/>
      <c r="AA2691" s="208"/>
    </row>
    <row r="2692" spans="24:27" x14ac:dyDescent="0.2">
      <c r="X2692" s="208"/>
      <c r="Z2692" s="208"/>
      <c r="AA2692" s="208"/>
    </row>
    <row r="2693" spans="24:27" x14ac:dyDescent="0.2">
      <c r="X2693" s="208"/>
      <c r="Z2693" s="208"/>
      <c r="AA2693" s="208"/>
    </row>
    <row r="2694" spans="24:27" x14ac:dyDescent="0.2">
      <c r="X2694" s="208"/>
      <c r="Z2694" s="208"/>
      <c r="AA2694" s="208"/>
    </row>
    <row r="2695" spans="24:27" x14ac:dyDescent="0.2">
      <c r="X2695" s="208"/>
      <c r="Z2695" s="208"/>
      <c r="AA2695" s="208"/>
    </row>
    <row r="2696" spans="24:27" x14ac:dyDescent="0.2">
      <c r="X2696" s="208"/>
      <c r="Z2696" s="208"/>
      <c r="AA2696" s="208"/>
    </row>
    <row r="2697" spans="24:27" x14ac:dyDescent="0.2">
      <c r="X2697" s="208"/>
      <c r="Z2697" s="208"/>
      <c r="AA2697" s="208"/>
    </row>
    <row r="2698" spans="24:27" x14ac:dyDescent="0.2">
      <c r="X2698" s="208"/>
      <c r="Z2698" s="208"/>
      <c r="AA2698" s="208"/>
    </row>
    <row r="2699" spans="24:27" x14ac:dyDescent="0.2">
      <c r="X2699" s="208"/>
      <c r="Z2699" s="208"/>
      <c r="AA2699" s="208"/>
    </row>
    <row r="2700" spans="24:27" x14ac:dyDescent="0.2">
      <c r="X2700" s="208"/>
      <c r="Z2700" s="208"/>
      <c r="AA2700" s="208"/>
    </row>
    <row r="2701" spans="24:27" x14ac:dyDescent="0.2">
      <c r="X2701" s="208"/>
      <c r="Z2701" s="208"/>
      <c r="AA2701" s="208"/>
    </row>
    <row r="2702" spans="24:27" x14ac:dyDescent="0.2">
      <c r="X2702" s="208"/>
      <c r="Z2702" s="208"/>
      <c r="AA2702" s="208"/>
    </row>
    <row r="2703" spans="24:27" x14ac:dyDescent="0.2">
      <c r="X2703" s="208"/>
      <c r="Z2703" s="208"/>
      <c r="AA2703" s="208"/>
    </row>
    <row r="2704" spans="24:27" x14ac:dyDescent="0.2">
      <c r="X2704" s="208"/>
      <c r="Z2704" s="208"/>
      <c r="AA2704" s="208"/>
    </row>
    <row r="2705" spans="24:27" x14ac:dyDescent="0.2">
      <c r="X2705" s="208"/>
      <c r="Z2705" s="208"/>
      <c r="AA2705" s="208"/>
    </row>
    <row r="2706" spans="24:27" x14ac:dyDescent="0.2">
      <c r="X2706" s="208"/>
      <c r="Z2706" s="208"/>
      <c r="AA2706" s="208"/>
    </row>
    <row r="2707" spans="24:27" x14ac:dyDescent="0.2">
      <c r="X2707" s="208"/>
      <c r="Z2707" s="208"/>
      <c r="AA2707" s="208"/>
    </row>
    <row r="2708" spans="24:27" x14ac:dyDescent="0.2">
      <c r="X2708" s="208"/>
      <c r="Z2708" s="208"/>
      <c r="AA2708" s="208"/>
    </row>
    <row r="2709" spans="24:27" x14ac:dyDescent="0.2">
      <c r="X2709" s="208"/>
      <c r="Z2709" s="208"/>
      <c r="AA2709" s="208"/>
    </row>
    <row r="2710" spans="24:27" x14ac:dyDescent="0.2">
      <c r="X2710" s="208"/>
      <c r="Z2710" s="208"/>
      <c r="AA2710" s="208"/>
    </row>
    <row r="2711" spans="24:27" x14ac:dyDescent="0.2">
      <c r="X2711" s="208"/>
      <c r="Z2711" s="208"/>
      <c r="AA2711" s="208"/>
    </row>
    <row r="2712" spans="24:27" x14ac:dyDescent="0.2">
      <c r="X2712" s="208"/>
      <c r="Z2712" s="208"/>
      <c r="AA2712" s="208"/>
    </row>
    <row r="2713" spans="24:27" x14ac:dyDescent="0.2">
      <c r="X2713" s="208"/>
      <c r="Z2713" s="208"/>
      <c r="AA2713" s="208"/>
    </row>
    <row r="2714" spans="24:27" x14ac:dyDescent="0.2">
      <c r="X2714" s="208"/>
      <c r="Z2714" s="208"/>
      <c r="AA2714" s="208"/>
    </row>
    <row r="2715" spans="24:27" x14ac:dyDescent="0.2">
      <c r="X2715" s="208"/>
      <c r="Z2715" s="208"/>
      <c r="AA2715" s="208"/>
    </row>
    <row r="2716" spans="24:27" x14ac:dyDescent="0.2">
      <c r="X2716" s="208"/>
      <c r="Z2716" s="208"/>
      <c r="AA2716" s="208"/>
    </row>
    <row r="2717" spans="24:27" x14ac:dyDescent="0.2">
      <c r="X2717" s="208"/>
      <c r="Z2717" s="208"/>
      <c r="AA2717" s="208"/>
    </row>
    <row r="2718" spans="24:27" x14ac:dyDescent="0.2">
      <c r="X2718" s="208"/>
      <c r="Z2718" s="208"/>
      <c r="AA2718" s="208"/>
    </row>
    <row r="2719" spans="24:27" x14ac:dyDescent="0.2">
      <c r="X2719" s="208"/>
      <c r="Z2719" s="208"/>
      <c r="AA2719" s="208"/>
    </row>
    <row r="2720" spans="24:27" x14ac:dyDescent="0.2">
      <c r="X2720" s="208"/>
      <c r="Z2720" s="208"/>
      <c r="AA2720" s="208"/>
    </row>
    <row r="2721" spans="24:27" x14ac:dyDescent="0.2">
      <c r="X2721" s="208"/>
      <c r="Z2721" s="208"/>
      <c r="AA2721" s="208"/>
    </row>
    <row r="2722" spans="24:27" x14ac:dyDescent="0.2">
      <c r="X2722" s="208"/>
      <c r="Z2722" s="208"/>
      <c r="AA2722" s="208"/>
    </row>
    <row r="2723" spans="24:27" x14ac:dyDescent="0.2">
      <c r="X2723" s="208"/>
      <c r="Z2723" s="208"/>
      <c r="AA2723" s="208"/>
    </row>
    <row r="2724" spans="24:27" x14ac:dyDescent="0.2">
      <c r="X2724" s="208"/>
      <c r="Z2724" s="208"/>
      <c r="AA2724" s="208"/>
    </row>
    <row r="2725" spans="24:27" x14ac:dyDescent="0.2">
      <c r="X2725" s="208"/>
      <c r="Z2725" s="208"/>
      <c r="AA2725" s="208"/>
    </row>
    <row r="2726" spans="24:27" x14ac:dyDescent="0.2">
      <c r="X2726" s="208"/>
      <c r="Z2726" s="208"/>
      <c r="AA2726" s="208"/>
    </row>
    <row r="2727" spans="24:27" x14ac:dyDescent="0.2">
      <c r="X2727" s="208"/>
      <c r="Z2727" s="208"/>
      <c r="AA2727" s="208"/>
    </row>
    <row r="2728" spans="24:27" x14ac:dyDescent="0.2">
      <c r="X2728" s="208"/>
      <c r="Z2728" s="208"/>
      <c r="AA2728" s="208"/>
    </row>
    <row r="2729" spans="24:27" x14ac:dyDescent="0.2">
      <c r="X2729" s="208"/>
      <c r="Z2729" s="208"/>
      <c r="AA2729" s="208"/>
    </row>
    <row r="2730" spans="24:27" x14ac:dyDescent="0.2">
      <c r="X2730" s="208"/>
      <c r="Z2730" s="208"/>
      <c r="AA2730" s="208"/>
    </row>
    <row r="2731" spans="24:27" x14ac:dyDescent="0.2">
      <c r="X2731" s="208"/>
      <c r="Z2731" s="208"/>
      <c r="AA2731" s="208"/>
    </row>
    <row r="2732" spans="24:27" x14ac:dyDescent="0.2">
      <c r="X2732" s="208"/>
      <c r="Z2732" s="208"/>
      <c r="AA2732" s="208"/>
    </row>
    <row r="2733" spans="24:27" x14ac:dyDescent="0.2">
      <c r="X2733" s="208"/>
      <c r="Z2733" s="208"/>
      <c r="AA2733" s="208"/>
    </row>
    <row r="2734" spans="24:27" x14ac:dyDescent="0.2">
      <c r="X2734" s="208"/>
      <c r="Z2734" s="208"/>
      <c r="AA2734" s="208"/>
    </row>
    <row r="2735" spans="24:27" x14ac:dyDescent="0.2">
      <c r="X2735" s="208"/>
      <c r="Z2735" s="208"/>
      <c r="AA2735" s="208"/>
    </row>
    <row r="2736" spans="24:27" x14ac:dyDescent="0.2">
      <c r="X2736" s="208"/>
      <c r="Z2736" s="208"/>
      <c r="AA2736" s="208"/>
    </row>
    <row r="2737" spans="24:27" x14ac:dyDescent="0.2">
      <c r="X2737" s="208"/>
      <c r="Z2737" s="208"/>
      <c r="AA2737" s="208"/>
    </row>
    <row r="2738" spans="24:27" x14ac:dyDescent="0.2">
      <c r="X2738" s="208"/>
      <c r="Z2738" s="208"/>
      <c r="AA2738" s="208"/>
    </row>
    <row r="2739" spans="24:27" x14ac:dyDescent="0.2">
      <c r="X2739" s="208"/>
      <c r="Z2739" s="208"/>
      <c r="AA2739" s="208"/>
    </row>
    <row r="2740" spans="24:27" x14ac:dyDescent="0.2">
      <c r="X2740" s="208"/>
      <c r="Z2740" s="208"/>
      <c r="AA2740" s="208"/>
    </row>
    <row r="2741" spans="24:27" x14ac:dyDescent="0.2">
      <c r="X2741" s="208"/>
      <c r="Z2741" s="208"/>
      <c r="AA2741" s="208"/>
    </row>
    <row r="2742" spans="24:27" x14ac:dyDescent="0.2">
      <c r="X2742" s="208"/>
      <c r="Z2742" s="208"/>
      <c r="AA2742" s="208"/>
    </row>
    <row r="2743" spans="24:27" x14ac:dyDescent="0.2">
      <c r="X2743" s="208"/>
      <c r="Z2743" s="208"/>
      <c r="AA2743" s="208"/>
    </row>
    <row r="2744" spans="24:27" x14ac:dyDescent="0.2">
      <c r="X2744" s="208"/>
      <c r="Z2744" s="208"/>
      <c r="AA2744" s="208"/>
    </row>
    <row r="2745" spans="24:27" x14ac:dyDescent="0.2">
      <c r="X2745" s="208"/>
      <c r="Z2745" s="208"/>
      <c r="AA2745" s="208"/>
    </row>
    <row r="2746" spans="24:27" x14ac:dyDescent="0.2">
      <c r="X2746" s="208"/>
      <c r="Z2746" s="208"/>
      <c r="AA2746" s="208"/>
    </row>
    <row r="2747" spans="24:27" x14ac:dyDescent="0.2">
      <c r="X2747" s="208"/>
      <c r="Z2747" s="208"/>
      <c r="AA2747" s="208"/>
    </row>
    <row r="2748" spans="24:27" x14ac:dyDescent="0.2">
      <c r="X2748" s="208"/>
      <c r="Z2748" s="208"/>
      <c r="AA2748" s="208"/>
    </row>
    <row r="2749" spans="24:27" x14ac:dyDescent="0.2">
      <c r="X2749" s="208"/>
      <c r="Z2749" s="208"/>
      <c r="AA2749" s="208"/>
    </row>
    <row r="2750" spans="24:27" x14ac:dyDescent="0.2">
      <c r="X2750" s="208"/>
      <c r="Z2750" s="208"/>
      <c r="AA2750" s="208"/>
    </row>
    <row r="2751" spans="24:27" x14ac:dyDescent="0.2">
      <c r="X2751" s="208"/>
      <c r="Z2751" s="208"/>
      <c r="AA2751" s="208"/>
    </row>
    <row r="2752" spans="24:27" x14ac:dyDescent="0.2">
      <c r="X2752" s="208"/>
      <c r="Z2752" s="208"/>
      <c r="AA2752" s="208"/>
    </row>
    <row r="2753" spans="24:27" x14ac:dyDescent="0.2">
      <c r="X2753" s="208"/>
      <c r="Z2753" s="208"/>
      <c r="AA2753" s="208"/>
    </row>
    <row r="2754" spans="24:27" x14ac:dyDescent="0.2">
      <c r="X2754" s="208"/>
      <c r="Z2754" s="208"/>
      <c r="AA2754" s="208"/>
    </row>
    <row r="2755" spans="24:27" x14ac:dyDescent="0.2">
      <c r="X2755" s="208"/>
      <c r="Z2755" s="208"/>
      <c r="AA2755" s="208"/>
    </row>
    <row r="2756" spans="24:27" x14ac:dyDescent="0.2">
      <c r="X2756" s="208"/>
      <c r="Z2756" s="208"/>
      <c r="AA2756" s="208"/>
    </row>
    <row r="2757" spans="24:27" x14ac:dyDescent="0.2">
      <c r="X2757" s="208"/>
      <c r="Z2757" s="208"/>
      <c r="AA2757" s="208"/>
    </row>
    <row r="2758" spans="24:27" x14ac:dyDescent="0.2">
      <c r="X2758" s="208"/>
      <c r="Z2758" s="208"/>
      <c r="AA2758" s="208"/>
    </row>
    <row r="2759" spans="24:27" x14ac:dyDescent="0.2">
      <c r="X2759" s="208"/>
      <c r="Z2759" s="208"/>
      <c r="AA2759" s="208"/>
    </row>
    <row r="2760" spans="24:27" x14ac:dyDescent="0.2">
      <c r="X2760" s="208"/>
      <c r="Z2760" s="208"/>
      <c r="AA2760" s="208"/>
    </row>
    <row r="2761" spans="24:27" x14ac:dyDescent="0.2">
      <c r="X2761" s="208"/>
      <c r="Z2761" s="208"/>
      <c r="AA2761" s="208"/>
    </row>
    <row r="2762" spans="24:27" x14ac:dyDescent="0.2">
      <c r="X2762" s="208"/>
      <c r="Z2762" s="208"/>
      <c r="AA2762" s="208"/>
    </row>
    <row r="2763" spans="24:27" x14ac:dyDescent="0.2">
      <c r="X2763" s="208"/>
      <c r="Z2763" s="208"/>
      <c r="AA2763" s="208"/>
    </row>
    <row r="2764" spans="24:27" x14ac:dyDescent="0.2">
      <c r="X2764" s="208"/>
      <c r="Z2764" s="208"/>
      <c r="AA2764" s="208"/>
    </row>
    <row r="2765" spans="24:27" x14ac:dyDescent="0.2">
      <c r="X2765" s="208"/>
      <c r="Z2765" s="208"/>
      <c r="AA2765" s="208"/>
    </row>
    <row r="2766" spans="24:27" x14ac:dyDescent="0.2">
      <c r="X2766" s="208"/>
      <c r="Z2766" s="208"/>
      <c r="AA2766" s="208"/>
    </row>
    <row r="2767" spans="24:27" x14ac:dyDescent="0.2">
      <c r="X2767" s="208"/>
      <c r="Z2767" s="208"/>
      <c r="AA2767" s="208"/>
    </row>
    <row r="2768" spans="24:27" x14ac:dyDescent="0.2">
      <c r="X2768" s="208"/>
      <c r="Z2768" s="208"/>
      <c r="AA2768" s="208"/>
    </row>
    <row r="2769" spans="24:27" x14ac:dyDescent="0.2">
      <c r="X2769" s="208"/>
      <c r="Z2769" s="208"/>
      <c r="AA2769" s="208"/>
    </row>
    <row r="2770" spans="24:27" x14ac:dyDescent="0.2">
      <c r="X2770" s="208"/>
      <c r="Z2770" s="208"/>
      <c r="AA2770" s="208"/>
    </row>
    <row r="2771" spans="24:27" x14ac:dyDescent="0.2">
      <c r="X2771" s="208"/>
      <c r="Z2771" s="208"/>
      <c r="AA2771" s="208"/>
    </row>
    <row r="2772" spans="24:27" x14ac:dyDescent="0.2">
      <c r="X2772" s="208"/>
      <c r="Z2772" s="208"/>
      <c r="AA2772" s="208"/>
    </row>
    <row r="2773" spans="24:27" x14ac:dyDescent="0.2">
      <c r="X2773" s="208"/>
      <c r="Z2773" s="208"/>
      <c r="AA2773" s="208"/>
    </row>
    <row r="2774" spans="24:27" x14ac:dyDescent="0.2">
      <c r="X2774" s="208"/>
      <c r="Z2774" s="208"/>
      <c r="AA2774" s="208"/>
    </row>
    <row r="2775" spans="24:27" x14ac:dyDescent="0.2">
      <c r="X2775" s="208"/>
      <c r="Z2775" s="208"/>
      <c r="AA2775" s="208"/>
    </row>
    <row r="2776" spans="24:27" x14ac:dyDescent="0.2">
      <c r="X2776" s="208"/>
      <c r="Z2776" s="208"/>
      <c r="AA2776" s="208"/>
    </row>
    <row r="2777" spans="24:27" x14ac:dyDescent="0.2">
      <c r="X2777" s="208"/>
      <c r="Z2777" s="208"/>
      <c r="AA2777" s="208"/>
    </row>
    <row r="2778" spans="24:27" x14ac:dyDescent="0.2">
      <c r="X2778" s="208"/>
      <c r="Z2778" s="208"/>
      <c r="AA2778" s="208"/>
    </row>
    <row r="2779" spans="24:27" x14ac:dyDescent="0.2">
      <c r="X2779" s="208"/>
      <c r="Z2779" s="208"/>
      <c r="AA2779" s="208"/>
    </row>
    <row r="2780" spans="24:27" x14ac:dyDescent="0.2">
      <c r="X2780" s="208"/>
      <c r="Z2780" s="208"/>
      <c r="AA2780" s="208"/>
    </row>
    <row r="2781" spans="24:27" x14ac:dyDescent="0.2">
      <c r="X2781" s="208"/>
      <c r="Z2781" s="208"/>
      <c r="AA2781" s="208"/>
    </row>
    <row r="2782" spans="24:27" x14ac:dyDescent="0.2">
      <c r="X2782" s="208"/>
      <c r="Z2782" s="208"/>
      <c r="AA2782" s="208"/>
    </row>
    <row r="2783" spans="24:27" x14ac:dyDescent="0.2">
      <c r="X2783" s="208"/>
      <c r="Z2783" s="208"/>
      <c r="AA2783" s="208"/>
    </row>
    <row r="2784" spans="24:27" x14ac:dyDescent="0.2">
      <c r="X2784" s="208"/>
      <c r="Z2784" s="208"/>
      <c r="AA2784" s="208"/>
    </row>
    <row r="2785" spans="24:27" x14ac:dyDescent="0.2">
      <c r="X2785" s="208"/>
      <c r="Z2785" s="208"/>
      <c r="AA2785" s="208"/>
    </row>
    <row r="2786" spans="24:27" x14ac:dyDescent="0.2">
      <c r="X2786" s="208"/>
      <c r="Z2786" s="208"/>
      <c r="AA2786" s="208"/>
    </row>
    <row r="2787" spans="24:27" x14ac:dyDescent="0.2">
      <c r="X2787" s="208"/>
      <c r="Z2787" s="208"/>
      <c r="AA2787" s="208"/>
    </row>
    <row r="2788" spans="24:27" x14ac:dyDescent="0.2">
      <c r="X2788" s="208"/>
      <c r="Z2788" s="208"/>
      <c r="AA2788" s="208"/>
    </row>
    <row r="2789" spans="24:27" x14ac:dyDescent="0.2">
      <c r="X2789" s="208"/>
      <c r="Z2789" s="208"/>
      <c r="AA2789" s="208"/>
    </row>
    <row r="2790" spans="24:27" x14ac:dyDescent="0.2">
      <c r="X2790" s="208"/>
      <c r="Z2790" s="208"/>
      <c r="AA2790" s="208"/>
    </row>
    <row r="2791" spans="24:27" x14ac:dyDescent="0.2">
      <c r="X2791" s="208"/>
      <c r="Z2791" s="208"/>
      <c r="AA2791" s="208"/>
    </row>
    <row r="2792" spans="24:27" x14ac:dyDescent="0.2">
      <c r="X2792" s="208"/>
      <c r="Z2792" s="208"/>
      <c r="AA2792" s="208"/>
    </row>
    <row r="2793" spans="24:27" x14ac:dyDescent="0.2">
      <c r="X2793" s="208"/>
      <c r="Z2793" s="208"/>
      <c r="AA2793" s="208"/>
    </row>
    <row r="2794" spans="24:27" x14ac:dyDescent="0.2">
      <c r="X2794" s="208"/>
      <c r="Z2794" s="208"/>
      <c r="AA2794" s="208"/>
    </row>
    <row r="2795" spans="24:27" x14ac:dyDescent="0.2">
      <c r="X2795" s="208"/>
      <c r="Z2795" s="208"/>
      <c r="AA2795" s="208"/>
    </row>
    <row r="2796" spans="24:27" x14ac:dyDescent="0.2">
      <c r="X2796" s="208"/>
      <c r="Z2796" s="208"/>
      <c r="AA2796" s="208"/>
    </row>
    <row r="2797" spans="24:27" x14ac:dyDescent="0.2">
      <c r="X2797" s="208"/>
      <c r="Z2797" s="208"/>
      <c r="AA2797" s="208"/>
    </row>
    <row r="2798" spans="24:27" x14ac:dyDescent="0.2">
      <c r="X2798" s="208"/>
      <c r="Z2798" s="208"/>
      <c r="AA2798" s="208"/>
    </row>
    <row r="2799" spans="24:27" x14ac:dyDescent="0.2">
      <c r="X2799" s="208"/>
      <c r="Z2799" s="208"/>
      <c r="AA2799" s="208"/>
    </row>
    <row r="2800" spans="24:27" x14ac:dyDescent="0.2">
      <c r="X2800" s="208"/>
      <c r="Z2800" s="208"/>
      <c r="AA2800" s="208"/>
    </row>
    <row r="2801" spans="24:27" x14ac:dyDescent="0.2">
      <c r="X2801" s="208"/>
      <c r="Z2801" s="208"/>
      <c r="AA2801" s="208"/>
    </row>
    <row r="2802" spans="24:27" x14ac:dyDescent="0.2">
      <c r="X2802" s="208"/>
      <c r="Z2802" s="208"/>
      <c r="AA2802" s="208"/>
    </row>
    <row r="2803" spans="24:27" x14ac:dyDescent="0.2">
      <c r="X2803" s="208"/>
      <c r="Z2803" s="208"/>
      <c r="AA2803" s="208"/>
    </row>
    <row r="2804" spans="24:27" x14ac:dyDescent="0.2">
      <c r="X2804" s="208"/>
      <c r="Z2804" s="208"/>
      <c r="AA2804" s="208"/>
    </row>
    <row r="2805" spans="24:27" x14ac:dyDescent="0.2">
      <c r="X2805" s="208"/>
      <c r="Z2805" s="208"/>
      <c r="AA2805" s="208"/>
    </row>
    <row r="2806" spans="24:27" x14ac:dyDescent="0.2">
      <c r="X2806" s="208"/>
      <c r="Z2806" s="208"/>
      <c r="AA2806" s="208"/>
    </row>
    <row r="2807" spans="24:27" x14ac:dyDescent="0.2">
      <c r="X2807" s="208"/>
      <c r="Z2807" s="208"/>
      <c r="AA2807" s="208"/>
    </row>
    <row r="2808" spans="24:27" x14ac:dyDescent="0.2">
      <c r="X2808" s="208"/>
      <c r="Z2808" s="208"/>
      <c r="AA2808" s="208"/>
    </row>
    <row r="2809" spans="24:27" x14ac:dyDescent="0.2">
      <c r="X2809" s="208"/>
      <c r="Z2809" s="208"/>
      <c r="AA2809" s="208"/>
    </row>
    <row r="2810" spans="24:27" x14ac:dyDescent="0.2">
      <c r="X2810" s="208"/>
      <c r="Z2810" s="208"/>
      <c r="AA2810" s="208"/>
    </row>
    <row r="2811" spans="24:27" x14ac:dyDescent="0.2">
      <c r="X2811" s="208"/>
      <c r="Z2811" s="208"/>
      <c r="AA2811" s="208"/>
    </row>
    <row r="2812" spans="24:27" x14ac:dyDescent="0.2">
      <c r="X2812" s="208"/>
      <c r="Z2812" s="208"/>
      <c r="AA2812" s="208"/>
    </row>
    <row r="2813" spans="24:27" x14ac:dyDescent="0.2">
      <c r="X2813" s="208"/>
      <c r="Z2813" s="208"/>
      <c r="AA2813" s="208"/>
    </row>
    <row r="2814" spans="24:27" x14ac:dyDescent="0.2">
      <c r="X2814" s="208"/>
      <c r="Z2814" s="208"/>
      <c r="AA2814" s="208"/>
    </row>
    <row r="2815" spans="24:27" x14ac:dyDescent="0.2">
      <c r="X2815" s="208"/>
      <c r="Z2815" s="208"/>
      <c r="AA2815" s="208"/>
    </row>
    <row r="2816" spans="24:27" x14ac:dyDescent="0.2">
      <c r="X2816" s="208"/>
      <c r="Z2816" s="208"/>
      <c r="AA2816" s="208"/>
    </row>
    <row r="2817" spans="24:27" x14ac:dyDescent="0.2">
      <c r="X2817" s="208"/>
      <c r="Z2817" s="208"/>
      <c r="AA2817" s="208"/>
    </row>
    <row r="2818" spans="24:27" x14ac:dyDescent="0.2">
      <c r="X2818" s="208"/>
      <c r="Z2818" s="208"/>
      <c r="AA2818" s="208"/>
    </row>
    <row r="2819" spans="24:27" x14ac:dyDescent="0.2">
      <c r="X2819" s="208"/>
      <c r="Z2819" s="208"/>
      <c r="AA2819" s="208"/>
    </row>
    <row r="2820" spans="24:27" x14ac:dyDescent="0.2">
      <c r="X2820" s="208"/>
      <c r="Z2820" s="208"/>
      <c r="AA2820" s="208"/>
    </row>
    <row r="2821" spans="24:27" x14ac:dyDescent="0.2">
      <c r="X2821" s="208"/>
      <c r="Z2821" s="208"/>
      <c r="AA2821" s="208"/>
    </row>
    <row r="2822" spans="24:27" x14ac:dyDescent="0.2">
      <c r="X2822" s="208"/>
      <c r="Z2822" s="208"/>
      <c r="AA2822" s="208"/>
    </row>
    <row r="2823" spans="24:27" x14ac:dyDescent="0.2">
      <c r="X2823" s="208"/>
      <c r="Z2823" s="208"/>
      <c r="AA2823" s="208"/>
    </row>
    <row r="2824" spans="24:27" x14ac:dyDescent="0.2">
      <c r="X2824" s="208"/>
      <c r="Z2824" s="208"/>
      <c r="AA2824" s="208"/>
    </row>
    <row r="2825" spans="24:27" x14ac:dyDescent="0.2">
      <c r="X2825" s="208"/>
      <c r="Z2825" s="208"/>
      <c r="AA2825" s="208"/>
    </row>
    <row r="2826" spans="24:27" x14ac:dyDescent="0.2">
      <c r="X2826" s="208"/>
      <c r="Z2826" s="208"/>
      <c r="AA2826" s="208"/>
    </row>
    <row r="2827" spans="24:27" x14ac:dyDescent="0.2">
      <c r="X2827" s="208"/>
      <c r="Z2827" s="208"/>
      <c r="AA2827" s="208"/>
    </row>
    <row r="2828" spans="24:27" x14ac:dyDescent="0.2">
      <c r="X2828" s="208"/>
      <c r="Z2828" s="208"/>
      <c r="AA2828" s="208"/>
    </row>
    <row r="2829" spans="24:27" x14ac:dyDescent="0.2">
      <c r="X2829" s="208"/>
      <c r="Z2829" s="208"/>
      <c r="AA2829" s="208"/>
    </row>
    <row r="2830" spans="24:27" x14ac:dyDescent="0.2">
      <c r="X2830" s="208"/>
      <c r="Z2830" s="208"/>
      <c r="AA2830" s="208"/>
    </row>
    <row r="2831" spans="24:27" x14ac:dyDescent="0.2">
      <c r="X2831" s="208"/>
      <c r="Z2831" s="208"/>
      <c r="AA2831" s="208"/>
    </row>
    <row r="2832" spans="24:27" x14ac:dyDescent="0.2">
      <c r="X2832" s="208"/>
      <c r="Z2832" s="208"/>
      <c r="AA2832" s="208"/>
    </row>
    <row r="2833" spans="24:27" x14ac:dyDescent="0.2">
      <c r="X2833" s="208"/>
      <c r="Z2833" s="208"/>
      <c r="AA2833" s="208"/>
    </row>
    <row r="2834" spans="24:27" x14ac:dyDescent="0.2">
      <c r="X2834" s="208"/>
      <c r="Z2834" s="208"/>
      <c r="AA2834" s="208"/>
    </row>
    <row r="2835" spans="24:27" x14ac:dyDescent="0.2">
      <c r="X2835" s="208"/>
      <c r="Z2835" s="208"/>
      <c r="AA2835" s="208"/>
    </row>
    <row r="2836" spans="24:27" x14ac:dyDescent="0.2">
      <c r="X2836" s="208"/>
      <c r="Z2836" s="208"/>
      <c r="AA2836" s="208"/>
    </row>
    <row r="2837" spans="24:27" x14ac:dyDescent="0.2">
      <c r="X2837" s="208"/>
      <c r="Z2837" s="208"/>
      <c r="AA2837" s="208"/>
    </row>
    <row r="2838" spans="24:27" x14ac:dyDescent="0.2">
      <c r="X2838" s="208"/>
      <c r="Z2838" s="208"/>
      <c r="AA2838" s="208"/>
    </row>
    <row r="2839" spans="24:27" x14ac:dyDescent="0.2">
      <c r="X2839" s="208"/>
      <c r="Z2839" s="208"/>
      <c r="AA2839" s="208"/>
    </row>
    <row r="2840" spans="24:27" x14ac:dyDescent="0.2">
      <c r="X2840" s="208"/>
      <c r="Z2840" s="208"/>
      <c r="AA2840" s="208"/>
    </row>
    <row r="2841" spans="24:27" x14ac:dyDescent="0.2">
      <c r="X2841" s="208"/>
      <c r="Z2841" s="208"/>
      <c r="AA2841" s="208"/>
    </row>
    <row r="2842" spans="24:27" x14ac:dyDescent="0.2">
      <c r="X2842" s="208"/>
      <c r="Z2842" s="208"/>
      <c r="AA2842" s="208"/>
    </row>
    <row r="2843" spans="24:27" x14ac:dyDescent="0.2">
      <c r="X2843" s="208"/>
      <c r="Z2843" s="208"/>
      <c r="AA2843" s="208"/>
    </row>
    <row r="2844" spans="24:27" x14ac:dyDescent="0.2">
      <c r="X2844" s="208"/>
      <c r="Z2844" s="208"/>
      <c r="AA2844" s="208"/>
    </row>
    <row r="2845" spans="24:27" x14ac:dyDescent="0.2">
      <c r="X2845" s="208"/>
      <c r="Z2845" s="208"/>
      <c r="AA2845" s="208"/>
    </row>
    <row r="2846" spans="24:27" x14ac:dyDescent="0.2">
      <c r="X2846" s="208"/>
      <c r="Z2846" s="208"/>
      <c r="AA2846" s="208"/>
    </row>
    <row r="2847" spans="24:27" x14ac:dyDescent="0.2">
      <c r="X2847" s="208"/>
      <c r="Z2847" s="208"/>
      <c r="AA2847" s="208"/>
    </row>
    <row r="2848" spans="24:27" x14ac:dyDescent="0.2">
      <c r="X2848" s="208"/>
      <c r="Z2848" s="208"/>
      <c r="AA2848" s="208"/>
    </row>
    <row r="2849" spans="24:27" x14ac:dyDescent="0.2">
      <c r="X2849" s="208"/>
      <c r="Z2849" s="208"/>
      <c r="AA2849" s="208"/>
    </row>
    <row r="2850" spans="24:27" x14ac:dyDescent="0.2">
      <c r="X2850" s="208"/>
      <c r="Z2850" s="208"/>
      <c r="AA2850" s="208"/>
    </row>
    <row r="2851" spans="24:27" x14ac:dyDescent="0.2">
      <c r="X2851" s="208"/>
      <c r="Z2851" s="208"/>
      <c r="AA2851" s="208"/>
    </row>
    <row r="2852" spans="24:27" x14ac:dyDescent="0.2">
      <c r="X2852" s="208"/>
      <c r="Z2852" s="208"/>
      <c r="AA2852" s="208"/>
    </row>
    <row r="2853" spans="24:27" x14ac:dyDescent="0.2">
      <c r="X2853" s="208"/>
      <c r="Z2853" s="208"/>
      <c r="AA2853" s="208"/>
    </row>
    <row r="2854" spans="24:27" x14ac:dyDescent="0.2">
      <c r="X2854" s="208"/>
      <c r="Z2854" s="208"/>
      <c r="AA2854" s="208"/>
    </row>
    <row r="2855" spans="24:27" x14ac:dyDescent="0.2">
      <c r="X2855" s="208"/>
      <c r="Z2855" s="208"/>
      <c r="AA2855" s="208"/>
    </row>
    <row r="2856" spans="24:27" x14ac:dyDescent="0.2">
      <c r="X2856" s="208"/>
      <c r="Z2856" s="208"/>
      <c r="AA2856" s="208"/>
    </row>
    <row r="2857" spans="24:27" x14ac:dyDescent="0.2">
      <c r="X2857" s="208"/>
      <c r="Z2857" s="208"/>
      <c r="AA2857" s="208"/>
    </row>
    <row r="2858" spans="24:27" x14ac:dyDescent="0.2">
      <c r="X2858" s="208"/>
      <c r="Z2858" s="208"/>
      <c r="AA2858" s="208"/>
    </row>
    <row r="2859" spans="24:27" x14ac:dyDescent="0.2">
      <c r="X2859" s="208"/>
      <c r="Z2859" s="208"/>
      <c r="AA2859" s="208"/>
    </row>
    <row r="2860" spans="24:27" x14ac:dyDescent="0.2">
      <c r="X2860" s="208"/>
      <c r="Z2860" s="208"/>
      <c r="AA2860" s="208"/>
    </row>
    <row r="2861" spans="24:27" x14ac:dyDescent="0.2">
      <c r="X2861" s="208"/>
      <c r="Z2861" s="208"/>
      <c r="AA2861" s="208"/>
    </row>
    <row r="2862" spans="24:27" x14ac:dyDescent="0.2">
      <c r="X2862" s="208"/>
      <c r="Z2862" s="208"/>
      <c r="AA2862" s="208"/>
    </row>
    <row r="2863" spans="24:27" x14ac:dyDescent="0.2">
      <c r="X2863" s="208"/>
      <c r="Z2863" s="208"/>
      <c r="AA2863" s="208"/>
    </row>
    <row r="2864" spans="24:27" x14ac:dyDescent="0.2">
      <c r="X2864" s="208"/>
      <c r="Z2864" s="208"/>
      <c r="AA2864" s="208"/>
    </row>
    <row r="2865" spans="24:27" x14ac:dyDescent="0.2">
      <c r="X2865" s="208"/>
      <c r="Z2865" s="208"/>
      <c r="AA2865" s="208"/>
    </row>
    <row r="2866" spans="24:27" x14ac:dyDescent="0.2">
      <c r="X2866" s="208"/>
      <c r="Z2866" s="208"/>
      <c r="AA2866" s="208"/>
    </row>
    <row r="2867" spans="24:27" x14ac:dyDescent="0.2">
      <c r="X2867" s="208"/>
      <c r="Z2867" s="208"/>
      <c r="AA2867" s="208"/>
    </row>
    <row r="2868" spans="24:27" x14ac:dyDescent="0.2">
      <c r="X2868" s="208"/>
      <c r="Z2868" s="208"/>
      <c r="AA2868" s="208"/>
    </row>
    <row r="2869" spans="24:27" x14ac:dyDescent="0.2">
      <c r="X2869" s="208"/>
      <c r="Z2869" s="208"/>
      <c r="AA2869" s="208"/>
    </row>
    <row r="2870" spans="24:27" x14ac:dyDescent="0.2">
      <c r="X2870" s="208"/>
      <c r="Z2870" s="208"/>
      <c r="AA2870" s="208"/>
    </row>
    <row r="2871" spans="24:27" x14ac:dyDescent="0.2">
      <c r="X2871" s="208"/>
      <c r="Z2871" s="208"/>
      <c r="AA2871" s="208"/>
    </row>
    <row r="2872" spans="24:27" x14ac:dyDescent="0.2">
      <c r="X2872" s="208"/>
      <c r="Z2872" s="208"/>
      <c r="AA2872" s="208"/>
    </row>
    <row r="2873" spans="24:27" x14ac:dyDescent="0.2">
      <c r="X2873" s="208"/>
      <c r="Z2873" s="208"/>
      <c r="AA2873" s="208"/>
    </row>
    <row r="2874" spans="24:27" x14ac:dyDescent="0.2">
      <c r="X2874" s="208"/>
      <c r="Z2874" s="208"/>
      <c r="AA2874" s="208"/>
    </row>
    <row r="2875" spans="24:27" x14ac:dyDescent="0.2">
      <c r="X2875" s="208"/>
      <c r="Z2875" s="208"/>
      <c r="AA2875" s="208"/>
    </row>
    <row r="2876" spans="24:27" x14ac:dyDescent="0.2">
      <c r="X2876" s="208"/>
      <c r="Z2876" s="208"/>
      <c r="AA2876" s="208"/>
    </row>
    <row r="2877" spans="24:27" x14ac:dyDescent="0.2">
      <c r="X2877" s="208"/>
      <c r="Z2877" s="208"/>
      <c r="AA2877" s="208"/>
    </row>
    <row r="2878" spans="24:27" x14ac:dyDescent="0.2">
      <c r="X2878" s="208"/>
      <c r="Z2878" s="208"/>
      <c r="AA2878" s="208"/>
    </row>
    <row r="2879" spans="24:27" x14ac:dyDescent="0.2">
      <c r="X2879" s="208"/>
      <c r="Z2879" s="208"/>
      <c r="AA2879" s="208"/>
    </row>
    <row r="2880" spans="24:27" x14ac:dyDescent="0.2">
      <c r="X2880" s="208"/>
      <c r="Z2880" s="208"/>
      <c r="AA2880" s="208"/>
    </row>
    <row r="2881" spans="24:27" x14ac:dyDescent="0.2">
      <c r="X2881" s="208"/>
      <c r="Z2881" s="208"/>
      <c r="AA2881" s="208"/>
    </row>
    <row r="2882" spans="24:27" x14ac:dyDescent="0.2">
      <c r="X2882" s="208"/>
      <c r="Z2882" s="208"/>
      <c r="AA2882" s="208"/>
    </row>
    <row r="2883" spans="24:27" x14ac:dyDescent="0.2">
      <c r="X2883" s="208"/>
      <c r="Z2883" s="208"/>
      <c r="AA2883" s="208"/>
    </row>
    <row r="2884" spans="24:27" x14ac:dyDescent="0.2">
      <c r="X2884" s="208"/>
      <c r="Z2884" s="208"/>
      <c r="AA2884" s="208"/>
    </row>
    <row r="2885" spans="24:27" x14ac:dyDescent="0.2">
      <c r="X2885" s="208"/>
      <c r="Z2885" s="208"/>
      <c r="AA2885" s="208"/>
    </row>
    <row r="2886" spans="24:27" x14ac:dyDescent="0.2">
      <c r="X2886" s="208"/>
      <c r="Z2886" s="208"/>
      <c r="AA2886" s="208"/>
    </row>
    <row r="2887" spans="24:27" x14ac:dyDescent="0.2">
      <c r="X2887" s="208"/>
      <c r="Z2887" s="208"/>
      <c r="AA2887" s="208"/>
    </row>
    <row r="2888" spans="24:27" x14ac:dyDescent="0.2">
      <c r="X2888" s="208"/>
      <c r="Z2888" s="208"/>
      <c r="AA2888" s="208"/>
    </row>
    <row r="2889" spans="24:27" x14ac:dyDescent="0.2">
      <c r="X2889" s="208"/>
      <c r="Z2889" s="208"/>
      <c r="AA2889" s="208"/>
    </row>
    <row r="2890" spans="24:27" x14ac:dyDescent="0.2">
      <c r="X2890" s="208"/>
      <c r="Z2890" s="208"/>
      <c r="AA2890" s="208"/>
    </row>
    <row r="2891" spans="24:27" x14ac:dyDescent="0.2">
      <c r="X2891" s="208"/>
      <c r="Z2891" s="208"/>
      <c r="AA2891" s="208"/>
    </row>
    <row r="2892" spans="24:27" x14ac:dyDescent="0.2">
      <c r="X2892" s="208"/>
      <c r="Z2892" s="208"/>
      <c r="AA2892" s="208"/>
    </row>
    <row r="2893" spans="24:27" x14ac:dyDescent="0.2">
      <c r="X2893" s="208"/>
      <c r="Z2893" s="208"/>
      <c r="AA2893" s="208"/>
    </row>
    <row r="2894" spans="24:27" x14ac:dyDescent="0.2">
      <c r="X2894" s="208"/>
      <c r="Z2894" s="208"/>
      <c r="AA2894" s="208"/>
    </row>
    <row r="2895" spans="24:27" x14ac:dyDescent="0.2">
      <c r="X2895" s="208"/>
      <c r="Z2895" s="208"/>
      <c r="AA2895" s="208"/>
    </row>
    <row r="2896" spans="24:27" x14ac:dyDescent="0.2">
      <c r="X2896" s="208"/>
      <c r="Z2896" s="208"/>
      <c r="AA2896" s="208"/>
    </row>
    <row r="2897" spans="24:27" x14ac:dyDescent="0.2">
      <c r="X2897" s="208"/>
      <c r="Z2897" s="208"/>
      <c r="AA2897" s="208"/>
    </row>
    <row r="2898" spans="24:27" x14ac:dyDescent="0.2">
      <c r="X2898" s="208"/>
      <c r="Z2898" s="208"/>
      <c r="AA2898" s="208"/>
    </row>
    <row r="2899" spans="24:27" x14ac:dyDescent="0.2">
      <c r="X2899" s="208"/>
      <c r="Z2899" s="208"/>
      <c r="AA2899" s="208"/>
    </row>
    <row r="2900" spans="24:27" x14ac:dyDescent="0.2">
      <c r="X2900" s="208"/>
      <c r="Z2900" s="208"/>
      <c r="AA2900" s="208"/>
    </row>
    <row r="2901" spans="24:27" x14ac:dyDescent="0.2">
      <c r="X2901" s="208"/>
      <c r="Z2901" s="208"/>
      <c r="AA2901" s="208"/>
    </row>
    <row r="2902" spans="24:27" x14ac:dyDescent="0.2">
      <c r="X2902" s="208"/>
      <c r="Z2902" s="208"/>
      <c r="AA2902" s="208"/>
    </row>
    <row r="2903" spans="24:27" x14ac:dyDescent="0.2">
      <c r="X2903" s="208"/>
      <c r="Z2903" s="208"/>
      <c r="AA2903" s="208"/>
    </row>
    <row r="2904" spans="24:27" x14ac:dyDescent="0.2">
      <c r="X2904" s="208"/>
      <c r="Z2904" s="208"/>
      <c r="AA2904" s="208"/>
    </row>
    <row r="2905" spans="24:27" x14ac:dyDescent="0.2">
      <c r="X2905" s="208"/>
      <c r="Z2905" s="208"/>
      <c r="AA2905" s="208"/>
    </row>
    <row r="2906" spans="24:27" x14ac:dyDescent="0.2">
      <c r="X2906" s="208"/>
      <c r="Z2906" s="208"/>
      <c r="AA2906" s="208"/>
    </row>
    <row r="2907" spans="24:27" x14ac:dyDescent="0.2">
      <c r="X2907" s="208"/>
      <c r="Z2907" s="208"/>
      <c r="AA2907" s="208"/>
    </row>
    <row r="2908" spans="24:27" x14ac:dyDescent="0.2">
      <c r="X2908" s="208"/>
      <c r="Z2908" s="208"/>
      <c r="AA2908" s="208"/>
    </row>
    <row r="2909" spans="24:27" x14ac:dyDescent="0.2">
      <c r="X2909" s="208"/>
      <c r="Z2909" s="208"/>
      <c r="AA2909" s="208"/>
    </row>
    <row r="2910" spans="24:27" x14ac:dyDescent="0.2">
      <c r="X2910" s="208"/>
      <c r="Z2910" s="208"/>
      <c r="AA2910" s="208"/>
    </row>
    <row r="2911" spans="24:27" x14ac:dyDescent="0.2">
      <c r="X2911" s="208"/>
      <c r="Z2911" s="208"/>
      <c r="AA2911" s="208"/>
    </row>
    <row r="2912" spans="24:27" x14ac:dyDescent="0.2">
      <c r="X2912" s="208"/>
      <c r="Z2912" s="208"/>
      <c r="AA2912" s="208"/>
    </row>
    <row r="2913" spans="24:27" x14ac:dyDescent="0.2">
      <c r="X2913" s="208"/>
      <c r="Z2913" s="208"/>
      <c r="AA2913" s="208"/>
    </row>
    <row r="2914" spans="24:27" x14ac:dyDescent="0.2">
      <c r="X2914" s="208"/>
      <c r="Z2914" s="208"/>
      <c r="AA2914" s="208"/>
    </row>
    <row r="2915" spans="24:27" x14ac:dyDescent="0.2">
      <c r="X2915" s="208"/>
      <c r="Z2915" s="208"/>
      <c r="AA2915" s="208"/>
    </row>
    <row r="2916" spans="24:27" x14ac:dyDescent="0.2">
      <c r="X2916" s="208"/>
      <c r="Z2916" s="208"/>
      <c r="AA2916" s="208"/>
    </row>
    <row r="2917" spans="24:27" x14ac:dyDescent="0.2">
      <c r="X2917" s="208"/>
      <c r="Z2917" s="208"/>
      <c r="AA2917" s="208"/>
    </row>
    <row r="2918" spans="24:27" x14ac:dyDescent="0.2">
      <c r="X2918" s="208"/>
      <c r="Z2918" s="208"/>
      <c r="AA2918" s="208"/>
    </row>
    <row r="2919" spans="24:27" x14ac:dyDescent="0.2">
      <c r="X2919" s="208"/>
      <c r="Z2919" s="208"/>
      <c r="AA2919" s="208"/>
    </row>
    <row r="2920" spans="24:27" x14ac:dyDescent="0.2">
      <c r="X2920" s="208"/>
      <c r="Z2920" s="208"/>
      <c r="AA2920" s="208"/>
    </row>
    <row r="2921" spans="24:27" x14ac:dyDescent="0.2">
      <c r="X2921" s="208"/>
      <c r="Z2921" s="208"/>
      <c r="AA2921" s="208"/>
    </row>
    <row r="2922" spans="24:27" x14ac:dyDescent="0.2">
      <c r="X2922" s="208"/>
      <c r="Z2922" s="208"/>
      <c r="AA2922" s="208"/>
    </row>
    <row r="2923" spans="24:27" x14ac:dyDescent="0.2">
      <c r="X2923" s="208"/>
      <c r="Z2923" s="208"/>
      <c r="AA2923" s="208"/>
    </row>
    <row r="2924" spans="24:27" x14ac:dyDescent="0.2">
      <c r="X2924" s="208"/>
      <c r="Z2924" s="208"/>
      <c r="AA2924" s="208"/>
    </row>
    <row r="2925" spans="24:27" x14ac:dyDescent="0.2">
      <c r="X2925" s="208"/>
      <c r="Z2925" s="208"/>
      <c r="AA2925" s="208"/>
    </row>
    <row r="2926" spans="24:27" x14ac:dyDescent="0.2">
      <c r="X2926" s="208"/>
      <c r="Z2926" s="208"/>
      <c r="AA2926" s="208"/>
    </row>
    <row r="2927" spans="24:27" x14ac:dyDescent="0.2">
      <c r="X2927" s="208"/>
      <c r="Z2927" s="208"/>
      <c r="AA2927" s="208"/>
    </row>
    <row r="2928" spans="24:27" x14ac:dyDescent="0.2">
      <c r="X2928" s="208"/>
      <c r="Z2928" s="208"/>
      <c r="AA2928" s="208"/>
    </row>
    <row r="2929" spans="24:27" x14ac:dyDescent="0.2">
      <c r="X2929" s="208"/>
      <c r="Z2929" s="208"/>
      <c r="AA2929" s="208"/>
    </row>
    <row r="2930" spans="24:27" x14ac:dyDescent="0.2">
      <c r="X2930" s="208"/>
      <c r="Z2930" s="208"/>
      <c r="AA2930" s="208"/>
    </row>
    <row r="2931" spans="24:27" x14ac:dyDescent="0.2">
      <c r="X2931" s="208"/>
      <c r="Z2931" s="208"/>
      <c r="AA2931" s="208"/>
    </row>
    <row r="2932" spans="24:27" x14ac:dyDescent="0.2">
      <c r="X2932" s="208"/>
      <c r="Z2932" s="208"/>
      <c r="AA2932" s="208"/>
    </row>
    <row r="2933" spans="24:27" x14ac:dyDescent="0.2">
      <c r="X2933" s="208"/>
      <c r="Z2933" s="208"/>
      <c r="AA2933" s="208"/>
    </row>
    <row r="2934" spans="24:27" x14ac:dyDescent="0.2">
      <c r="X2934" s="208"/>
      <c r="Z2934" s="208"/>
      <c r="AA2934" s="208"/>
    </row>
    <row r="2935" spans="24:27" x14ac:dyDescent="0.2">
      <c r="X2935" s="208"/>
      <c r="Z2935" s="208"/>
      <c r="AA2935" s="208"/>
    </row>
    <row r="2936" spans="24:27" x14ac:dyDescent="0.2">
      <c r="X2936" s="208"/>
      <c r="Z2936" s="208"/>
      <c r="AA2936" s="208"/>
    </row>
    <row r="2937" spans="24:27" x14ac:dyDescent="0.2">
      <c r="X2937" s="208"/>
      <c r="Z2937" s="208"/>
      <c r="AA2937" s="208"/>
    </row>
    <row r="2938" spans="24:27" x14ac:dyDescent="0.2">
      <c r="X2938" s="208"/>
      <c r="Z2938" s="208"/>
      <c r="AA2938" s="208"/>
    </row>
    <row r="2939" spans="24:27" x14ac:dyDescent="0.2">
      <c r="X2939" s="208"/>
      <c r="Z2939" s="208"/>
      <c r="AA2939" s="208"/>
    </row>
    <row r="2940" spans="24:27" x14ac:dyDescent="0.2">
      <c r="X2940" s="208"/>
      <c r="Z2940" s="208"/>
      <c r="AA2940" s="208"/>
    </row>
    <row r="2941" spans="24:27" x14ac:dyDescent="0.2">
      <c r="X2941" s="208"/>
      <c r="Z2941" s="208"/>
      <c r="AA2941" s="208"/>
    </row>
    <row r="2942" spans="24:27" x14ac:dyDescent="0.2">
      <c r="X2942" s="208"/>
      <c r="Z2942" s="208"/>
      <c r="AA2942" s="208"/>
    </row>
    <row r="2943" spans="24:27" x14ac:dyDescent="0.2">
      <c r="X2943" s="208"/>
      <c r="Z2943" s="208"/>
      <c r="AA2943" s="208"/>
    </row>
    <row r="2944" spans="24:27" x14ac:dyDescent="0.2">
      <c r="X2944" s="208"/>
      <c r="Z2944" s="208"/>
      <c r="AA2944" s="208"/>
    </row>
    <row r="2945" spans="24:27" x14ac:dyDescent="0.2">
      <c r="X2945" s="208"/>
      <c r="Z2945" s="208"/>
      <c r="AA2945" s="208"/>
    </row>
    <row r="2946" spans="24:27" x14ac:dyDescent="0.2">
      <c r="X2946" s="208"/>
      <c r="Z2946" s="208"/>
      <c r="AA2946" s="208"/>
    </row>
    <row r="2947" spans="24:27" x14ac:dyDescent="0.2">
      <c r="X2947" s="208"/>
      <c r="Z2947" s="208"/>
      <c r="AA2947" s="208"/>
    </row>
    <row r="2948" spans="24:27" x14ac:dyDescent="0.2">
      <c r="X2948" s="208"/>
      <c r="Z2948" s="208"/>
      <c r="AA2948" s="208"/>
    </row>
    <row r="2949" spans="24:27" x14ac:dyDescent="0.2">
      <c r="X2949" s="208"/>
      <c r="Z2949" s="208"/>
      <c r="AA2949" s="208"/>
    </row>
    <row r="2950" spans="24:27" x14ac:dyDescent="0.2">
      <c r="X2950" s="208"/>
      <c r="Z2950" s="208"/>
      <c r="AA2950" s="208"/>
    </row>
    <row r="2951" spans="24:27" x14ac:dyDescent="0.2">
      <c r="X2951" s="208"/>
      <c r="Z2951" s="208"/>
      <c r="AA2951" s="208"/>
    </row>
    <row r="2952" spans="24:27" x14ac:dyDescent="0.2">
      <c r="X2952" s="208"/>
      <c r="Z2952" s="208"/>
      <c r="AA2952" s="208"/>
    </row>
    <row r="2953" spans="24:27" x14ac:dyDescent="0.2">
      <c r="X2953" s="208"/>
      <c r="Z2953" s="208"/>
      <c r="AA2953" s="208"/>
    </row>
    <row r="2954" spans="24:27" x14ac:dyDescent="0.2">
      <c r="X2954" s="208"/>
      <c r="Z2954" s="208"/>
      <c r="AA2954" s="208"/>
    </row>
    <row r="2955" spans="24:27" x14ac:dyDescent="0.2">
      <c r="X2955" s="208"/>
      <c r="Z2955" s="208"/>
      <c r="AA2955" s="208"/>
    </row>
    <row r="2956" spans="24:27" x14ac:dyDescent="0.2">
      <c r="X2956" s="208"/>
      <c r="Z2956" s="208"/>
      <c r="AA2956" s="208"/>
    </row>
    <row r="2957" spans="24:27" x14ac:dyDescent="0.2">
      <c r="X2957" s="208"/>
      <c r="Z2957" s="208"/>
      <c r="AA2957" s="208"/>
    </row>
    <row r="2958" spans="24:27" x14ac:dyDescent="0.2">
      <c r="X2958" s="208"/>
      <c r="Z2958" s="208"/>
      <c r="AA2958" s="208"/>
    </row>
    <row r="2959" spans="24:27" x14ac:dyDescent="0.2">
      <c r="X2959" s="208"/>
      <c r="Z2959" s="208"/>
      <c r="AA2959" s="208"/>
    </row>
    <row r="2960" spans="24:27" x14ac:dyDescent="0.2">
      <c r="X2960" s="208"/>
      <c r="Z2960" s="208"/>
      <c r="AA2960" s="208"/>
    </row>
    <row r="2961" spans="24:27" x14ac:dyDescent="0.2">
      <c r="X2961" s="208"/>
      <c r="Z2961" s="208"/>
      <c r="AA2961" s="208"/>
    </row>
    <row r="2962" spans="24:27" x14ac:dyDescent="0.2">
      <c r="X2962" s="208"/>
      <c r="Z2962" s="208"/>
      <c r="AA2962" s="208"/>
    </row>
    <row r="2963" spans="24:27" x14ac:dyDescent="0.2">
      <c r="X2963" s="208"/>
      <c r="Z2963" s="208"/>
      <c r="AA2963" s="208"/>
    </row>
    <row r="2964" spans="24:27" x14ac:dyDescent="0.2">
      <c r="X2964" s="208"/>
      <c r="Z2964" s="208"/>
      <c r="AA2964" s="208"/>
    </row>
    <row r="2965" spans="24:27" x14ac:dyDescent="0.2">
      <c r="X2965" s="208"/>
      <c r="Z2965" s="208"/>
      <c r="AA2965" s="208"/>
    </row>
    <row r="2966" spans="24:27" x14ac:dyDescent="0.2">
      <c r="X2966" s="208"/>
      <c r="Z2966" s="208"/>
      <c r="AA2966" s="208"/>
    </row>
    <row r="2967" spans="24:27" x14ac:dyDescent="0.2">
      <c r="X2967" s="208"/>
      <c r="Z2967" s="208"/>
      <c r="AA2967" s="208"/>
    </row>
    <row r="2968" spans="24:27" x14ac:dyDescent="0.2">
      <c r="X2968" s="208"/>
      <c r="Z2968" s="208"/>
      <c r="AA2968" s="208"/>
    </row>
    <row r="2969" spans="24:27" x14ac:dyDescent="0.2">
      <c r="X2969" s="208"/>
      <c r="Z2969" s="208"/>
      <c r="AA2969" s="208"/>
    </row>
    <row r="2970" spans="24:27" x14ac:dyDescent="0.2">
      <c r="X2970" s="208"/>
      <c r="Z2970" s="208"/>
      <c r="AA2970" s="208"/>
    </row>
    <row r="2971" spans="24:27" x14ac:dyDescent="0.2">
      <c r="X2971" s="208"/>
      <c r="Z2971" s="208"/>
      <c r="AA2971" s="208"/>
    </row>
    <row r="2972" spans="24:27" x14ac:dyDescent="0.2">
      <c r="X2972" s="208"/>
      <c r="Z2972" s="208"/>
      <c r="AA2972" s="208"/>
    </row>
    <row r="2973" spans="24:27" x14ac:dyDescent="0.2">
      <c r="X2973" s="208"/>
      <c r="Z2973" s="208"/>
      <c r="AA2973" s="208"/>
    </row>
    <row r="2974" spans="24:27" x14ac:dyDescent="0.2">
      <c r="X2974" s="208"/>
      <c r="Z2974" s="208"/>
      <c r="AA2974" s="208"/>
    </row>
    <row r="2975" spans="24:27" x14ac:dyDescent="0.2">
      <c r="X2975" s="208"/>
      <c r="Z2975" s="208"/>
      <c r="AA2975" s="208"/>
    </row>
    <row r="2976" spans="24:27" x14ac:dyDescent="0.2">
      <c r="X2976" s="208"/>
      <c r="Z2976" s="208"/>
      <c r="AA2976" s="208"/>
    </row>
    <row r="2977" spans="24:27" x14ac:dyDescent="0.2">
      <c r="X2977" s="208"/>
      <c r="Z2977" s="208"/>
      <c r="AA2977" s="208"/>
    </row>
    <row r="2978" spans="24:27" x14ac:dyDescent="0.2">
      <c r="X2978" s="208"/>
      <c r="Z2978" s="208"/>
      <c r="AA2978" s="208"/>
    </row>
    <row r="2979" spans="24:27" x14ac:dyDescent="0.2">
      <c r="X2979" s="208"/>
      <c r="Z2979" s="208"/>
      <c r="AA2979" s="208"/>
    </row>
    <row r="2980" spans="24:27" x14ac:dyDescent="0.2">
      <c r="X2980" s="208"/>
      <c r="Z2980" s="208"/>
      <c r="AA2980" s="208"/>
    </row>
    <row r="2981" spans="24:27" x14ac:dyDescent="0.2">
      <c r="X2981" s="208"/>
      <c r="Z2981" s="208"/>
      <c r="AA2981" s="208"/>
    </row>
    <row r="2982" spans="24:27" x14ac:dyDescent="0.2">
      <c r="X2982" s="208"/>
      <c r="Z2982" s="208"/>
      <c r="AA2982" s="208"/>
    </row>
    <row r="2983" spans="24:27" x14ac:dyDescent="0.2">
      <c r="X2983" s="208"/>
      <c r="Z2983" s="208"/>
      <c r="AA2983" s="208"/>
    </row>
    <row r="2984" spans="24:27" x14ac:dyDescent="0.2">
      <c r="X2984" s="208"/>
      <c r="Z2984" s="208"/>
      <c r="AA2984" s="208"/>
    </row>
    <row r="2985" spans="24:27" x14ac:dyDescent="0.2">
      <c r="X2985" s="208"/>
      <c r="Z2985" s="208"/>
      <c r="AA2985" s="208"/>
    </row>
    <row r="2986" spans="24:27" x14ac:dyDescent="0.2">
      <c r="X2986" s="208"/>
      <c r="Z2986" s="208"/>
      <c r="AA2986" s="208"/>
    </row>
    <row r="2987" spans="24:27" x14ac:dyDescent="0.2">
      <c r="X2987" s="208"/>
      <c r="Z2987" s="208"/>
      <c r="AA2987" s="208"/>
    </row>
    <row r="2988" spans="24:27" x14ac:dyDescent="0.2">
      <c r="X2988" s="208"/>
      <c r="Z2988" s="208"/>
      <c r="AA2988" s="208"/>
    </row>
    <row r="2989" spans="24:27" x14ac:dyDescent="0.2">
      <c r="X2989" s="208"/>
      <c r="Z2989" s="208"/>
      <c r="AA2989" s="208"/>
    </row>
    <row r="2990" spans="24:27" x14ac:dyDescent="0.2">
      <c r="X2990" s="208"/>
      <c r="Z2990" s="208"/>
      <c r="AA2990" s="208"/>
    </row>
    <row r="2991" spans="24:27" x14ac:dyDescent="0.2">
      <c r="X2991" s="208"/>
      <c r="Z2991" s="208"/>
      <c r="AA2991" s="208"/>
    </row>
    <row r="2992" spans="24:27" x14ac:dyDescent="0.2">
      <c r="X2992" s="208"/>
      <c r="Z2992" s="208"/>
      <c r="AA2992" s="208"/>
    </row>
    <row r="2993" spans="24:27" x14ac:dyDescent="0.2">
      <c r="X2993" s="208"/>
      <c r="Z2993" s="208"/>
      <c r="AA2993" s="208"/>
    </row>
    <row r="2994" spans="24:27" x14ac:dyDescent="0.2">
      <c r="X2994" s="208"/>
      <c r="Z2994" s="208"/>
      <c r="AA2994" s="208"/>
    </row>
    <row r="2995" spans="24:27" x14ac:dyDescent="0.2">
      <c r="X2995" s="208"/>
      <c r="Z2995" s="208"/>
      <c r="AA2995" s="208"/>
    </row>
    <row r="2996" spans="24:27" x14ac:dyDescent="0.2">
      <c r="X2996" s="208"/>
      <c r="Z2996" s="208"/>
      <c r="AA2996" s="208"/>
    </row>
    <row r="2997" spans="24:27" x14ac:dyDescent="0.2">
      <c r="X2997" s="208"/>
      <c r="Z2997" s="208"/>
      <c r="AA2997" s="208"/>
    </row>
    <row r="2998" spans="24:27" x14ac:dyDescent="0.2">
      <c r="X2998" s="208"/>
      <c r="Z2998" s="208"/>
      <c r="AA2998" s="208"/>
    </row>
    <row r="2999" spans="24:27" x14ac:dyDescent="0.2">
      <c r="X2999" s="208"/>
      <c r="Z2999" s="208"/>
      <c r="AA2999" s="208"/>
    </row>
    <row r="3000" spans="24:27" x14ac:dyDescent="0.2">
      <c r="X3000" s="208"/>
      <c r="Z3000" s="208"/>
      <c r="AA3000" s="208"/>
    </row>
    <row r="3001" spans="24:27" x14ac:dyDescent="0.2">
      <c r="X3001" s="208"/>
      <c r="Z3001" s="208"/>
      <c r="AA3001" s="208"/>
    </row>
    <row r="3002" spans="24:27" x14ac:dyDescent="0.2">
      <c r="X3002" s="208"/>
      <c r="Z3002" s="208"/>
      <c r="AA3002" s="208"/>
    </row>
    <row r="3003" spans="24:27" x14ac:dyDescent="0.2">
      <c r="X3003" s="208"/>
      <c r="Z3003" s="208"/>
      <c r="AA3003" s="208"/>
    </row>
    <row r="3004" spans="24:27" x14ac:dyDescent="0.2">
      <c r="X3004" s="208"/>
      <c r="Z3004" s="208"/>
      <c r="AA3004" s="208"/>
    </row>
    <row r="3005" spans="24:27" x14ac:dyDescent="0.2">
      <c r="X3005" s="208"/>
      <c r="Z3005" s="208"/>
      <c r="AA3005" s="208"/>
    </row>
    <row r="3006" spans="24:27" x14ac:dyDescent="0.2">
      <c r="X3006" s="208"/>
      <c r="Z3006" s="208"/>
      <c r="AA3006" s="208"/>
    </row>
    <row r="3007" spans="24:27" x14ac:dyDescent="0.2">
      <c r="X3007" s="208"/>
      <c r="Z3007" s="208"/>
      <c r="AA3007" s="208"/>
    </row>
    <row r="3008" spans="24:27" x14ac:dyDescent="0.2">
      <c r="X3008" s="208"/>
      <c r="Z3008" s="208"/>
      <c r="AA3008" s="208"/>
    </row>
    <row r="3009" spans="24:27" x14ac:dyDescent="0.2">
      <c r="X3009" s="208"/>
      <c r="Z3009" s="208"/>
      <c r="AA3009" s="208"/>
    </row>
    <row r="3010" spans="24:27" x14ac:dyDescent="0.2">
      <c r="X3010" s="208"/>
      <c r="Z3010" s="208"/>
      <c r="AA3010" s="208"/>
    </row>
    <row r="3011" spans="24:27" x14ac:dyDescent="0.2">
      <c r="X3011" s="208"/>
      <c r="Z3011" s="208"/>
      <c r="AA3011" s="208"/>
    </row>
    <row r="3012" spans="24:27" x14ac:dyDescent="0.2">
      <c r="X3012" s="208"/>
      <c r="Z3012" s="208"/>
      <c r="AA3012" s="208"/>
    </row>
    <row r="3013" spans="24:27" x14ac:dyDescent="0.2">
      <c r="X3013" s="208"/>
      <c r="Z3013" s="208"/>
      <c r="AA3013" s="208"/>
    </row>
    <row r="3014" spans="24:27" x14ac:dyDescent="0.2">
      <c r="X3014" s="208"/>
      <c r="Z3014" s="208"/>
      <c r="AA3014" s="208"/>
    </row>
    <row r="3015" spans="24:27" x14ac:dyDescent="0.2">
      <c r="X3015" s="208"/>
      <c r="Z3015" s="208"/>
      <c r="AA3015" s="208"/>
    </row>
    <row r="3016" spans="24:27" x14ac:dyDescent="0.2">
      <c r="X3016" s="208"/>
      <c r="Z3016" s="208"/>
      <c r="AA3016" s="208"/>
    </row>
    <row r="3017" spans="24:27" x14ac:dyDescent="0.2">
      <c r="X3017" s="208"/>
      <c r="Z3017" s="208"/>
      <c r="AA3017" s="208"/>
    </row>
    <row r="3018" spans="24:27" x14ac:dyDescent="0.2">
      <c r="X3018" s="208"/>
      <c r="Z3018" s="208"/>
      <c r="AA3018" s="208"/>
    </row>
    <row r="3019" spans="24:27" x14ac:dyDescent="0.2">
      <c r="X3019" s="208"/>
      <c r="Z3019" s="208"/>
      <c r="AA3019" s="208"/>
    </row>
    <row r="3020" spans="24:27" x14ac:dyDescent="0.2">
      <c r="X3020" s="208"/>
      <c r="Z3020" s="208"/>
      <c r="AA3020" s="208"/>
    </row>
    <row r="3021" spans="24:27" x14ac:dyDescent="0.2">
      <c r="X3021" s="208"/>
      <c r="Z3021" s="208"/>
      <c r="AA3021" s="208"/>
    </row>
    <row r="3022" spans="24:27" x14ac:dyDescent="0.2">
      <c r="X3022" s="208"/>
      <c r="Z3022" s="208"/>
      <c r="AA3022" s="208"/>
    </row>
    <row r="3023" spans="24:27" x14ac:dyDescent="0.2">
      <c r="X3023" s="208"/>
      <c r="Z3023" s="208"/>
      <c r="AA3023" s="208"/>
    </row>
    <row r="3024" spans="24:27" x14ac:dyDescent="0.2">
      <c r="X3024" s="208"/>
      <c r="Z3024" s="208"/>
      <c r="AA3024" s="208"/>
    </row>
    <row r="3025" spans="24:27" x14ac:dyDescent="0.2">
      <c r="X3025" s="208"/>
      <c r="Z3025" s="208"/>
      <c r="AA3025" s="208"/>
    </row>
    <row r="3026" spans="24:27" x14ac:dyDescent="0.2">
      <c r="X3026" s="208"/>
      <c r="Z3026" s="208"/>
      <c r="AA3026" s="208"/>
    </row>
    <row r="3027" spans="24:27" x14ac:dyDescent="0.2">
      <c r="X3027" s="208"/>
      <c r="Z3027" s="208"/>
      <c r="AA3027" s="208"/>
    </row>
    <row r="3028" spans="24:27" x14ac:dyDescent="0.2">
      <c r="X3028" s="208"/>
      <c r="Z3028" s="208"/>
      <c r="AA3028" s="208"/>
    </row>
    <row r="3029" spans="24:27" x14ac:dyDescent="0.2">
      <c r="X3029" s="208"/>
      <c r="Z3029" s="208"/>
      <c r="AA3029" s="208"/>
    </row>
    <row r="3030" spans="24:27" x14ac:dyDescent="0.2">
      <c r="X3030" s="208"/>
      <c r="Z3030" s="208"/>
      <c r="AA3030" s="208"/>
    </row>
    <row r="3031" spans="24:27" x14ac:dyDescent="0.2">
      <c r="X3031" s="208"/>
      <c r="Z3031" s="208"/>
      <c r="AA3031" s="208"/>
    </row>
    <row r="3032" spans="24:27" x14ac:dyDescent="0.2">
      <c r="X3032" s="208"/>
      <c r="Z3032" s="208"/>
      <c r="AA3032" s="208"/>
    </row>
    <row r="3033" spans="24:27" x14ac:dyDescent="0.2">
      <c r="X3033" s="208"/>
      <c r="Z3033" s="208"/>
      <c r="AA3033" s="208"/>
    </row>
    <row r="3034" spans="24:27" x14ac:dyDescent="0.2">
      <c r="X3034" s="208"/>
      <c r="Z3034" s="208"/>
      <c r="AA3034" s="208"/>
    </row>
    <row r="3035" spans="24:27" x14ac:dyDescent="0.2">
      <c r="X3035" s="208"/>
      <c r="Z3035" s="208"/>
      <c r="AA3035" s="208"/>
    </row>
    <row r="3036" spans="24:27" x14ac:dyDescent="0.2">
      <c r="X3036" s="208"/>
      <c r="Z3036" s="208"/>
      <c r="AA3036" s="208"/>
    </row>
    <row r="3037" spans="24:27" x14ac:dyDescent="0.2">
      <c r="X3037" s="208"/>
      <c r="Z3037" s="208"/>
      <c r="AA3037" s="208"/>
    </row>
    <row r="3038" spans="24:27" x14ac:dyDescent="0.2">
      <c r="X3038" s="208"/>
      <c r="Z3038" s="208"/>
      <c r="AA3038" s="208"/>
    </row>
    <row r="3039" spans="24:27" x14ac:dyDescent="0.2">
      <c r="X3039" s="208"/>
      <c r="Z3039" s="208"/>
      <c r="AA3039" s="208"/>
    </row>
    <row r="3040" spans="24:27" x14ac:dyDescent="0.2">
      <c r="X3040" s="208"/>
      <c r="Z3040" s="208"/>
      <c r="AA3040" s="208"/>
    </row>
    <row r="3041" spans="24:27" x14ac:dyDescent="0.2">
      <c r="X3041" s="208"/>
      <c r="Z3041" s="208"/>
      <c r="AA3041" s="208"/>
    </row>
    <row r="3042" spans="24:27" x14ac:dyDescent="0.2">
      <c r="X3042" s="208"/>
      <c r="Z3042" s="208"/>
      <c r="AA3042" s="208"/>
    </row>
    <row r="3043" spans="24:27" x14ac:dyDescent="0.2">
      <c r="X3043" s="208"/>
      <c r="Z3043" s="208"/>
      <c r="AA3043" s="208"/>
    </row>
    <row r="3044" spans="24:27" x14ac:dyDescent="0.2">
      <c r="X3044" s="208"/>
      <c r="Z3044" s="208"/>
      <c r="AA3044" s="208"/>
    </row>
    <row r="3045" spans="24:27" x14ac:dyDescent="0.2">
      <c r="X3045" s="208"/>
      <c r="Z3045" s="208"/>
      <c r="AA3045" s="208"/>
    </row>
    <row r="3046" spans="24:27" x14ac:dyDescent="0.2">
      <c r="X3046" s="208"/>
      <c r="Z3046" s="208"/>
      <c r="AA3046" s="208"/>
    </row>
    <row r="3047" spans="24:27" x14ac:dyDescent="0.2">
      <c r="X3047" s="208"/>
      <c r="Z3047" s="208"/>
      <c r="AA3047" s="208"/>
    </row>
    <row r="3048" spans="24:27" x14ac:dyDescent="0.2">
      <c r="X3048" s="208"/>
      <c r="Z3048" s="208"/>
      <c r="AA3048" s="208"/>
    </row>
    <row r="3049" spans="24:27" x14ac:dyDescent="0.2">
      <c r="X3049" s="208"/>
      <c r="Z3049" s="208"/>
      <c r="AA3049" s="208"/>
    </row>
    <row r="3050" spans="24:27" x14ac:dyDescent="0.2">
      <c r="X3050" s="208"/>
      <c r="Z3050" s="208"/>
      <c r="AA3050" s="208"/>
    </row>
    <row r="3051" spans="24:27" x14ac:dyDescent="0.2">
      <c r="X3051" s="208"/>
      <c r="Z3051" s="208"/>
      <c r="AA3051" s="208"/>
    </row>
    <row r="3052" spans="24:27" x14ac:dyDescent="0.2">
      <c r="X3052" s="208"/>
      <c r="Z3052" s="208"/>
      <c r="AA3052" s="208"/>
    </row>
    <row r="3053" spans="24:27" x14ac:dyDescent="0.2">
      <c r="X3053" s="208"/>
      <c r="Z3053" s="208"/>
      <c r="AA3053" s="208"/>
    </row>
    <row r="3054" spans="24:27" x14ac:dyDescent="0.2">
      <c r="X3054" s="208"/>
      <c r="Z3054" s="208"/>
      <c r="AA3054" s="208"/>
    </row>
    <row r="3055" spans="24:27" x14ac:dyDescent="0.2">
      <c r="X3055" s="208"/>
      <c r="Z3055" s="208"/>
      <c r="AA3055" s="208"/>
    </row>
    <row r="3056" spans="24:27" x14ac:dyDescent="0.2">
      <c r="X3056" s="208"/>
      <c r="Z3056" s="208"/>
      <c r="AA3056" s="208"/>
    </row>
    <row r="3057" spans="24:27" x14ac:dyDescent="0.2">
      <c r="X3057" s="208"/>
      <c r="Z3057" s="208"/>
      <c r="AA3057" s="208"/>
    </row>
    <row r="3058" spans="24:27" x14ac:dyDescent="0.2">
      <c r="X3058" s="208"/>
      <c r="Z3058" s="208"/>
      <c r="AA3058" s="208"/>
    </row>
    <row r="3059" spans="24:27" x14ac:dyDescent="0.2">
      <c r="X3059" s="208"/>
      <c r="Z3059" s="208"/>
      <c r="AA3059" s="208"/>
    </row>
    <row r="3060" spans="24:27" x14ac:dyDescent="0.2">
      <c r="X3060" s="208"/>
      <c r="Z3060" s="208"/>
      <c r="AA3060" s="208"/>
    </row>
    <row r="3061" spans="24:27" x14ac:dyDescent="0.2">
      <c r="X3061" s="208"/>
      <c r="Z3061" s="208"/>
      <c r="AA3061" s="208"/>
    </row>
    <row r="3062" spans="24:27" x14ac:dyDescent="0.2">
      <c r="X3062" s="208"/>
      <c r="Z3062" s="208"/>
      <c r="AA3062" s="208"/>
    </row>
    <row r="3063" spans="24:27" x14ac:dyDescent="0.2">
      <c r="X3063" s="208"/>
      <c r="Z3063" s="208"/>
      <c r="AA3063" s="208"/>
    </row>
    <row r="3064" spans="24:27" x14ac:dyDescent="0.2">
      <c r="X3064" s="208"/>
      <c r="Z3064" s="208"/>
      <c r="AA3064" s="208"/>
    </row>
    <row r="3065" spans="24:27" x14ac:dyDescent="0.2">
      <c r="X3065" s="208"/>
      <c r="Z3065" s="208"/>
      <c r="AA3065" s="208"/>
    </row>
    <row r="3066" spans="24:27" x14ac:dyDescent="0.2">
      <c r="X3066" s="208"/>
      <c r="Z3066" s="208"/>
      <c r="AA3066" s="208"/>
    </row>
    <row r="3067" spans="24:27" x14ac:dyDescent="0.2">
      <c r="X3067" s="208"/>
      <c r="Z3067" s="208"/>
      <c r="AA3067" s="208"/>
    </row>
    <row r="3068" spans="24:27" x14ac:dyDescent="0.2">
      <c r="X3068" s="208"/>
      <c r="Z3068" s="208"/>
      <c r="AA3068" s="208"/>
    </row>
    <row r="3069" spans="24:27" x14ac:dyDescent="0.2">
      <c r="X3069" s="208"/>
      <c r="Z3069" s="208"/>
      <c r="AA3069" s="208"/>
    </row>
    <row r="3070" spans="24:27" x14ac:dyDescent="0.2">
      <c r="X3070" s="208"/>
      <c r="Z3070" s="208"/>
      <c r="AA3070" s="208"/>
    </row>
    <row r="3071" spans="24:27" x14ac:dyDescent="0.2">
      <c r="X3071" s="208"/>
      <c r="Z3071" s="208"/>
      <c r="AA3071" s="208"/>
    </row>
    <row r="3072" spans="24:27" x14ac:dyDescent="0.2">
      <c r="X3072" s="208"/>
      <c r="Z3072" s="208"/>
      <c r="AA3072" s="208"/>
    </row>
    <row r="3073" spans="24:27" x14ac:dyDescent="0.2">
      <c r="X3073" s="208"/>
      <c r="Z3073" s="208"/>
      <c r="AA3073" s="208"/>
    </row>
    <row r="3074" spans="24:27" x14ac:dyDescent="0.2">
      <c r="X3074" s="208"/>
      <c r="Z3074" s="208"/>
      <c r="AA3074" s="208"/>
    </row>
    <row r="3075" spans="24:27" x14ac:dyDescent="0.2">
      <c r="X3075" s="208"/>
      <c r="Z3075" s="208"/>
      <c r="AA3075" s="208"/>
    </row>
    <row r="3076" spans="24:27" x14ac:dyDescent="0.2">
      <c r="X3076" s="208"/>
      <c r="Z3076" s="208"/>
      <c r="AA3076" s="208"/>
    </row>
    <row r="3077" spans="24:27" x14ac:dyDescent="0.2">
      <c r="X3077" s="208"/>
      <c r="Z3077" s="208"/>
      <c r="AA3077" s="208"/>
    </row>
    <row r="3078" spans="24:27" x14ac:dyDescent="0.2">
      <c r="X3078" s="208"/>
      <c r="Z3078" s="208"/>
      <c r="AA3078" s="208"/>
    </row>
    <row r="3079" spans="24:27" x14ac:dyDescent="0.2">
      <c r="X3079" s="208"/>
      <c r="Z3079" s="208"/>
      <c r="AA3079" s="208"/>
    </row>
    <row r="3080" spans="24:27" x14ac:dyDescent="0.2">
      <c r="X3080" s="208"/>
      <c r="Z3080" s="208"/>
      <c r="AA3080" s="208"/>
    </row>
    <row r="3081" spans="24:27" x14ac:dyDescent="0.2">
      <c r="X3081" s="208"/>
      <c r="Z3081" s="208"/>
      <c r="AA3081" s="208"/>
    </row>
    <row r="3082" spans="24:27" x14ac:dyDescent="0.2">
      <c r="X3082" s="208"/>
      <c r="Z3082" s="208"/>
      <c r="AA3082" s="208"/>
    </row>
    <row r="3083" spans="24:27" x14ac:dyDescent="0.2">
      <c r="X3083" s="208"/>
      <c r="Z3083" s="208"/>
      <c r="AA3083" s="208"/>
    </row>
    <row r="3084" spans="24:27" x14ac:dyDescent="0.2">
      <c r="X3084" s="208"/>
      <c r="Z3084" s="208"/>
      <c r="AA3084" s="208"/>
    </row>
    <row r="3085" spans="24:27" x14ac:dyDescent="0.2">
      <c r="X3085" s="208"/>
      <c r="Z3085" s="208"/>
      <c r="AA3085" s="208"/>
    </row>
    <row r="3086" spans="24:27" x14ac:dyDescent="0.2">
      <c r="X3086" s="208"/>
      <c r="Z3086" s="208"/>
      <c r="AA3086" s="208"/>
    </row>
    <row r="3087" spans="24:27" x14ac:dyDescent="0.2">
      <c r="X3087" s="208"/>
      <c r="Z3087" s="208"/>
      <c r="AA3087" s="208"/>
    </row>
    <row r="3088" spans="24:27" x14ac:dyDescent="0.2">
      <c r="X3088" s="208"/>
      <c r="Z3088" s="208"/>
      <c r="AA3088" s="208"/>
    </row>
    <row r="3089" spans="24:27" x14ac:dyDescent="0.2">
      <c r="X3089" s="208"/>
      <c r="Z3089" s="208"/>
      <c r="AA3089" s="208"/>
    </row>
    <row r="3090" spans="24:27" x14ac:dyDescent="0.2">
      <c r="X3090" s="208"/>
      <c r="Z3090" s="208"/>
      <c r="AA3090" s="208"/>
    </row>
    <row r="3091" spans="24:27" x14ac:dyDescent="0.2">
      <c r="X3091" s="208"/>
      <c r="Z3091" s="208"/>
      <c r="AA3091" s="208"/>
    </row>
    <row r="3092" spans="24:27" x14ac:dyDescent="0.2">
      <c r="X3092" s="208"/>
      <c r="Z3092" s="208"/>
      <c r="AA3092" s="208"/>
    </row>
    <row r="3093" spans="24:27" x14ac:dyDescent="0.2">
      <c r="X3093" s="208"/>
      <c r="Z3093" s="208"/>
      <c r="AA3093" s="208"/>
    </row>
    <row r="3094" spans="24:27" x14ac:dyDescent="0.2">
      <c r="X3094" s="208"/>
      <c r="Z3094" s="208"/>
      <c r="AA3094" s="208"/>
    </row>
    <row r="3095" spans="24:27" x14ac:dyDescent="0.2">
      <c r="X3095" s="208"/>
      <c r="Z3095" s="208"/>
      <c r="AA3095" s="208"/>
    </row>
    <row r="3096" spans="24:27" x14ac:dyDescent="0.2">
      <c r="X3096" s="208"/>
      <c r="Z3096" s="208"/>
      <c r="AA3096" s="208"/>
    </row>
    <row r="3097" spans="24:27" x14ac:dyDescent="0.2">
      <c r="X3097" s="208"/>
      <c r="Z3097" s="208"/>
      <c r="AA3097" s="208"/>
    </row>
    <row r="3098" spans="24:27" x14ac:dyDescent="0.2">
      <c r="X3098" s="208"/>
      <c r="Z3098" s="208"/>
      <c r="AA3098" s="208"/>
    </row>
    <row r="3099" spans="24:27" x14ac:dyDescent="0.2">
      <c r="X3099" s="208"/>
      <c r="Z3099" s="208"/>
      <c r="AA3099" s="208"/>
    </row>
    <row r="3100" spans="24:27" x14ac:dyDescent="0.2">
      <c r="X3100" s="208"/>
      <c r="Z3100" s="208"/>
      <c r="AA3100" s="208"/>
    </row>
    <row r="3101" spans="24:27" x14ac:dyDescent="0.2">
      <c r="X3101" s="208"/>
      <c r="Z3101" s="208"/>
      <c r="AA3101" s="208"/>
    </row>
    <row r="3102" spans="24:27" x14ac:dyDescent="0.2">
      <c r="X3102" s="208"/>
      <c r="Z3102" s="208"/>
      <c r="AA3102" s="208"/>
    </row>
    <row r="3103" spans="24:27" x14ac:dyDescent="0.2">
      <c r="X3103" s="208"/>
      <c r="Z3103" s="208"/>
      <c r="AA3103" s="208"/>
    </row>
    <row r="3104" spans="24:27" x14ac:dyDescent="0.2">
      <c r="X3104" s="208"/>
      <c r="Z3104" s="208"/>
      <c r="AA3104" s="208"/>
    </row>
    <row r="3105" spans="24:27" x14ac:dyDescent="0.2">
      <c r="X3105" s="208"/>
      <c r="Z3105" s="208"/>
      <c r="AA3105" s="208"/>
    </row>
    <row r="3106" spans="24:27" x14ac:dyDescent="0.2">
      <c r="X3106" s="208"/>
      <c r="Z3106" s="208"/>
      <c r="AA3106" s="208"/>
    </row>
    <row r="3107" spans="24:27" x14ac:dyDescent="0.2">
      <c r="X3107" s="208"/>
      <c r="Z3107" s="208"/>
      <c r="AA3107" s="208"/>
    </row>
    <row r="3108" spans="24:27" x14ac:dyDescent="0.2">
      <c r="X3108" s="208"/>
      <c r="Z3108" s="208"/>
      <c r="AA3108" s="208"/>
    </row>
    <row r="3109" spans="24:27" x14ac:dyDescent="0.2">
      <c r="X3109" s="208"/>
      <c r="Z3109" s="208"/>
      <c r="AA3109" s="208"/>
    </row>
    <row r="3110" spans="24:27" x14ac:dyDescent="0.2">
      <c r="X3110" s="208"/>
      <c r="Z3110" s="208"/>
      <c r="AA3110" s="208"/>
    </row>
    <row r="3111" spans="24:27" x14ac:dyDescent="0.2">
      <c r="X3111" s="208"/>
      <c r="Z3111" s="208"/>
      <c r="AA3111" s="208"/>
    </row>
    <row r="3112" spans="24:27" x14ac:dyDescent="0.2">
      <c r="X3112" s="208"/>
      <c r="Z3112" s="208"/>
      <c r="AA3112" s="208"/>
    </row>
    <row r="3113" spans="24:27" x14ac:dyDescent="0.2">
      <c r="X3113" s="208"/>
      <c r="Z3113" s="208"/>
      <c r="AA3113" s="208"/>
    </row>
    <row r="3114" spans="24:27" x14ac:dyDescent="0.2">
      <c r="X3114" s="208"/>
      <c r="Z3114" s="208"/>
      <c r="AA3114" s="208"/>
    </row>
    <row r="3115" spans="24:27" x14ac:dyDescent="0.2">
      <c r="X3115" s="208"/>
      <c r="Z3115" s="208"/>
      <c r="AA3115" s="208"/>
    </row>
    <row r="3116" spans="24:27" x14ac:dyDescent="0.2">
      <c r="X3116" s="208"/>
      <c r="Z3116" s="208"/>
      <c r="AA3116" s="208"/>
    </row>
    <row r="3117" spans="24:27" x14ac:dyDescent="0.2">
      <c r="X3117" s="208"/>
      <c r="Z3117" s="208"/>
      <c r="AA3117" s="208"/>
    </row>
    <row r="3118" spans="24:27" x14ac:dyDescent="0.2">
      <c r="X3118" s="208"/>
      <c r="Z3118" s="208"/>
      <c r="AA3118" s="208"/>
    </row>
    <row r="3119" spans="24:27" x14ac:dyDescent="0.2">
      <c r="X3119" s="208"/>
      <c r="Z3119" s="208"/>
      <c r="AA3119" s="208"/>
    </row>
    <row r="3120" spans="24:27" x14ac:dyDescent="0.2">
      <c r="X3120" s="208"/>
      <c r="Z3120" s="208"/>
      <c r="AA3120" s="208"/>
    </row>
    <row r="3121" spans="24:27" x14ac:dyDescent="0.2">
      <c r="X3121" s="208"/>
      <c r="Z3121" s="208"/>
      <c r="AA3121" s="208"/>
    </row>
    <row r="3122" spans="24:27" x14ac:dyDescent="0.2">
      <c r="X3122" s="208"/>
      <c r="Z3122" s="208"/>
      <c r="AA3122" s="208"/>
    </row>
    <row r="3123" spans="24:27" x14ac:dyDescent="0.2">
      <c r="X3123" s="208"/>
      <c r="Z3123" s="208"/>
      <c r="AA3123" s="208"/>
    </row>
    <row r="3124" spans="24:27" x14ac:dyDescent="0.2">
      <c r="X3124" s="208"/>
      <c r="Z3124" s="208"/>
      <c r="AA3124" s="208"/>
    </row>
    <row r="3125" spans="24:27" x14ac:dyDescent="0.2">
      <c r="X3125" s="208"/>
      <c r="Z3125" s="208"/>
      <c r="AA3125" s="208"/>
    </row>
    <row r="3126" spans="24:27" x14ac:dyDescent="0.2">
      <c r="X3126" s="208"/>
      <c r="Z3126" s="208"/>
      <c r="AA3126" s="208"/>
    </row>
    <row r="3127" spans="24:27" x14ac:dyDescent="0.2">
      <c r="X3127" s="208"/>
      <c r="Z3127" s="208"/>
      <c r="AA3127" s="208"/>
    </row>
    <row r="3128" spans="24:27" x14ac:dyDescent="0.2">
      <c r="X3128" s="208"/>
      <c r="Z3128" s="208"/>
      <c r="AA3128" s="208"/>
    </row>
    <row r="3129" spans="24:27" x14ac:dyDescent="0.2">
      <c r="X3129" s="208"/>
      <c r="Z3129" s="208"/>
      <c r="AA3129" s="208"/>
    </row>
    <row r="3130" spans="24:27" x14ac:dyDescent="0.2">
      <c r="X3130" s="208"/>
      <c r="Z3130" s="208"/>
      <c r="AA3130" s="208"/>
    </row>
    <row r="3131" spans="24:27" x14ac:dyDescent="0.2">
      <c r="X3131" s="208"/>
      <c r="Z3131" s="208"/>
      <c r="AA3131" s="208"/>
    </row>
    <row r="3132" spans="24:27" x14ac:dyDescent="0.2">
      <c r="X3132" s="208"/>
      <c r="Z3132" s="208"/>
      <c r="AA3132" s="208"/>
    </row>
    <row r="3133" spans="24:27" x14ac:dyDescent="0.2">
      <c r="X3133" s="208"/>
      <c r="Z3133" s="208"/>
      <c r="AA3133" s="208"/>
    </row>
    <row r="3134" spans="24:27" x14ac:dyDescent="0.2">
      <c r="X3134" s="208"/>
      <c r="Z3134" s="208"/>
      <c r="AA3134" s="208"/>
    </row>
    <row r="3135" spans="24:27" x14ac:dyDescent="0.2">
      <c r="X3135" s="208"/>
      <c r="Z3135" s="208"/>
      <c r="AA3135" s="208"/>
    </row>
    <row r="3136" spans="24:27" x14ac:dyDescent="0.2">
      <c r="X3136" s="208"/>
      <c r="Z3136" s="208"/>
      <c r="AA3136" s="208"/>
    </row>
    <row r="3137" spans="24:27" x14ac:dyDescent="0.2">
      <c r="X3137" s="208"/>
      <c r="Z3137" s="208"/>
      <c r="AA3137" s="208"/>
    </row>
    <row r="3138" spans="24:27" x14ac:dyDescent="0.2">
      <c r="X3138" s="208"/>
      <c r="Z3138" s="208"/>
      <c r="AA3138" s="208"/>
    </row>
    <row r="3139" spans="24:27" x14ac:dyDescent="0.2">
      <c r="X3139" s="208"/>
      <c r="Z3139" s="208"/>
      <c r="AA3139" s="208"/>
    </row>
    <row r="3140" spans="24:27" x14ac:dyDescent="0.2">
      <c r="X3140" s="208"/>
      <c r="Z3140" s="208"/>
      <c r="AA3140" s="208"/>
    </row>
    <row r="3141" spans="24:27" x14ac:dyDescent="0.2">
      <c r="X3141" s="208"/>
      <c r="Z3141" s="208"/>
      <c r="AA3141" s="208"/>
    </row>
    <row r="3142" spans="24:27" x14ac:dyDescent="0.2">
      <c r="X3142" s="208"/>
      <c r="Z3142" s="208"/>
      <c r="AA3142" s="208"/>
    </row>
    <row r="3143" spans="24:27" x14ac:dyDescent="0.2">
      <c r="X3143" s="208"/>
      <c r="Z3143" s="208"/>
      <c r="AA3143" s="208"/>
    </row>
    <row r="3144" spans="24:27" x14ac:dyDescent="0.2">
      <c r="X3144" s="208"/>
      <c r="Z3144" s="208"/>
      <c r="AA3144" s="208"/>
    </row>
    <row r="3145" spans="24:27" x14ac:dyDescent="0.2">
      <c r="X3145" s="208"/>
      <c r="Z3145" s="208"/>
      <c r="AA3145" s="208"/>
    </row>
    <row r="3146" spans="24:27" x14ac:dyDescent="0.2">
      <c r="X3146" s="208"/>
      <c r="Z3146" s="208"/>
      <c r="AA3146" s="208"/>
    </row>
    <row r="3147" spans="24:27" x14ac:dyDescent="0.2">
      <c r="X3147" s="208"/>
      <c r="Z3147" s="208"/>
      <c r="AA3147" s="208"/>
    </row>
    <row r="3148" spans="24:27" x14ac:dyDescent="0.2">
      <c r="X3148" s="208"/>
      <c r="Z3148" s="208"/>
      <c r="AA3148" s="208"/>
    </row>
    <row r="3149" spans="24:27" x14ac:dyDescent="0.2">
      <c r="X3149" s="208"/>
      <c r="Z3149" s="208"/>
      <c r="AA3149" s="208"/>
    </row>
    <row r="3150" spans="24:27" x14ac:dyDescent="0.2">
      <c r="X3150" s="208"/>
      <c r="Z3150" s="208"/>
      <c r="AA3150" s="208"/>
    </row>
    <row r="3151" spans="24:27" x14ac:dyDescent="0.2">
      <c r="X3151" s="208"/>
      <c r="Z3151" s="208"/>
      <c r="AA3151" s="208"/>
    </row>
    <row r="3152" spans="24:27" x14ac:dyDescent="0.2">
      <c r="X3152" s="208"/>
      <c r="Z3152" s="208"/>
      <c r="AA3152" s="208"/>
    </row>
    <row r="3153" spans="24:27" x14ac:dyDescent="0.2">
      <c r="X3153" s="208"/>
      <c r="Z3153" s="208"/>
      <c r="AA3153" s="208"/>
    </row>
    <row r="3154" spans="24:27" x14ac:dyDescent="0.2">
      <c r="X3154" s="208"/>
      <c r="Z3154" s="208"/>
      <c r="AA3154" s="208"/>
    </row>
    <row r="3155" spans="24:27" x14ac:dyDescent="0.2">
      <c r="X3155" s="208"/>
      <c r="Z3155" s="208"/>
      <c r="AA3155" s="208"/>
    </row>
    <row r="3156" spans="24:27" x14ac:dyDescent="0.2">
      <c r="X3156" s="208"/>
      <c r="Z3156" s="208"/>
      <c r="AA3156" s="208"/>
    </row>
    <row r="3157" spans="24:27" x14ac:dyDescent="0.2">
      <c r="X3157" s="208"/>
      <c r="Z3157" s="208"/>
      <c r="AA3157" s="208"/>
    </row>
    <row r="3158" spans="24:27" x14ac:dyDescent="0.2">
      <c r="X3158" s="208"/>
      <c r="Z3158" s="208"/>
      <c r="AA3158" s="208"/>
    </row>
    <row r="3159" spans="24:27" x14ac:dyDescent="0.2">
      <c r="X3159" s="208"/>
      <c r="Z3159" s="208"/>
      <c r="AA3159" s="208"/>
    </row>
    <row r="3160" spans="24:27" x14ac:dyDescent="0.2">
      <c r="X3160" s="208"/>
      <c r="Z3160" s="208"/>
      <c r="AA3160" s="208"/>
    </row>
    <row r="3161" spans="24:27" x14ac:dyDescent="0.2">
      <c r="X3161" s="208"/>
      <c r="Z3161" s="208"/>
      <c r="AA3161" s="208"/>
    </row>
    <row r="3162" spans="24:27" x14ac:dyDescent="0.2">
      <c r="X3162" s="208"/>
      <c r="Z3162" s="208"/>
      <c r="AA3162" s="208"/>
    </row>
    <row r="3163" spans="24:27" x14ac:dyDescent="0.2">
      <c r="X3163" s="208"/>
      <c r="Z3163" s="208"/>
      <c r="AA3163" s="208"/>
    </row>
    <row r="3164" spans="24:27" x14ac:dyDescent="0.2">
      <c r="X3164" s="208"/>
      <c r="Z3164" s="208"/>
      <c r="AA3164" s="208"/>
    </row>
    <row r="3165" spans="24:27" x14ac:dyDescent="0.2">
      <c r="X3165" s="208"/>
      <c r="Z3165" s="208"/>
      <c r="AA3165" s="208"/>
    </row>
    <row r="3166" spans="24:27" x14ac:dyDescent="0.2">
      <c r="X3166" s="208"/>
      <c r="Z3166" s="208"/>
      <c r="AA3166" s="208"/>
    </row>
    <row r="3167" spans="24:27" x14ac:dyDescent="0.2">
      <c r="X3167" s="208"/>
      <c r="Z3167" s="208"/>
      <c r="AA3167" s="208"/>
    </row>
    <row r="3168" spans="24:27" x14ac:dyDescent="0.2">
      <c r="X3168" s="208"/>
      <c r="Z3168" s="208"/>
      <c r="AA3168" s="208"/>
    </row>
    <row r="3169" spans="24:27" x14ac:dyDescent="0.2">
      <c r="X3169" s="208"/>
      <c r="Z3169" s="208"/>
      <c r="AA3169" s="208"/>
    </row>
    <row r="3170" spans="24:27" x14ac:dyDescent="0.2">
      <c r="X3170" s="208"/>
      <c r="Z3170" s="208"/>
      <c r="AA3170" s="208"/>
    </row>
    <row r="3171" spans="24:27" x14ac:dyDescent="0.2">
      <c r="X3171" s="208"/>
      <c r="Z3171" s="208"/>
      <c r="AA3171" s="208"/>
    </row>
    <row r="3172" spans="24:27" x14ac:dyDescent="0.2">
      <c r="X3172" s="208"/>
      <c r="Z3172" s="208"/>
      <c r="AA3172" s="208"/>
    </row>
    <row r="3173" spans="24:27" x14ac:dyDescent="0.2">
      <c r="X3173" s="208"/>
      <c r="Z3173" s="208"/>
      <c r="AA3173" s="208"/>
    </row>
    <row r="3174" spans="24:27" x14ac:dyDescent="0.2">
      <c r="X3174" s="208"/>
      <c r="Z3174" s="208"/>
      <c r="AA3174" s="208"/>
    </row>
    <row r="3175" spans="24:27" x14ac:dyDescent="0.2">
      <c r="X3175" s="208"/>
      <c r="Z3175" s="208"/>
      <c r="AA3175" s="208"/>
    </row>
    <row r="3176" spans="24:27" x14ac:dyDescent="0.2">
      <c r="X3176" s="208"/>
      <c r="Z3176" s="208"/>
      <c r="AA3176" s="208"/>
    </row>
    <row r="3177" spans="24:27" x14ac:dyDescent="0.2">
      <c r="X3177" s="208"/>
      <c r="Z3177" s="208"/>
      <c r="AA3177" s="208"/>
    </row>
    <row r="3178" spans="24:27" x14ac:dyDescent="0.2">
      <c r="X3178" s="208"/>
      <c r="Z3178" s="208"/>
      <c r="AA3178" s="208"/>
    </row>
    <row r="3179" spans="24:27" x14ac:dyDescent="0.2">
      <c r="X3179" s="208"/>
      <c r="Z3179" s="208"/>
      <c r="AA3179" s="208"/>
    </row>
    <row r="3180" spans="24:27" x14ac:dyDescent="0.2">
      <c r="X3180" s="208"/>
      <c r="Z3180" s="208"/>
      <c r="AA3180" s="208"/>
    </row>
    <row r="3181" spans="24:27" x14ac:dyDescent="0.2">
      <c r="X3181" s="208"/>
      <c r="Z3181" s="208"/>
      <c r="AA3181" s="208"/>
    </row>
    <row r="3182" spans="24:27" x14ac:dyDescent="0.2">
      <c r="X3182" s="208"/>
      <c r="Z3182" s="208"/>
      <c r="AA3182" s="208"/>
    </row>
    <row r="3183" spans="24:27" x14ac:dyDescent="0.2">
      <c r="X3183" s="208"/>
      <c r="Z3183" s="208"/>
      <c r="AA3183" s="208"/>
    </row>
    <row r="3184" spans="24:27" x14ac:dyDescent="0.2">
      <c r="X3184" s="208"/>
      <c r="Z3184" s="208"/>
      <c r="AA3184" s="208"/>
    </row>
    <row r="3185" spans="24:27" x14ac:dyDescent="0.2">
      <c r="X3185" s="208"/>
      <c r="Z3185" s="208"/>
      <c r="AA3185" s="208"/>
    </row>
    <row r="3186" spans="24:27" x14ac:dyDescent="0.2">
      <c r="X3186" s="208"/>
      <c r="Z3186" s="208"/>
      <c r="AA3186" s="208"/>
    </row>
    <row r="3187" spans="24:27" x14ac:dyDescent="0.2">
      <c r="X3187" s="208"/>
      <c r="Z3187" s="208"/>
      <c r="AA3187" s="208"/>
    </row>
    <row r="3188" spans="24:27" x14ac:dyDescent="0.2">
      <c r="X3188" s="208"/>
      <c r="Z3188" s="208"/>
      <c r="AA3188" s="208"/>
    </row>
    <row r="3189" spans="24:27" x14ac:dyDescent="0.2">
      <c r="X3189" s="208"/>
      <c r="Z3189" s="208"/>
      <c r="AA3189" s="208"/>
    </row>
    <row r="3190" spans="24:27" x14ac:dyDescent="0.2">
      <c r="X3190" s="208"/>
      <c r="Z3190" s="208"/>
      <c r="AA3190" s="208"/>
    </row>
    <row r="3191" spans="24:27" x14ac:dyDescent="0.2">
      <c r="X3191" s="208"/>
      <c r="Z3191" s="208"/>
      <c r="AA3191" s="208"/>
    </row>
    <row r="3192" spans="24:27" x14ac:dyDescent="0.2">
      <c r="X3192" s="208"/>
      <c r="Z3192" s="208"/>
      <c r="AA3192" s="208"/>
    </row>
    <row r="3193" spans="24:27" x14ac:dyDescent="0.2">
      <c r="X3193" s="208"/>
      <c r="Z3193" s="208"/>
      <c r="AA3193" s="208"/>
    </row>
    <row r="3194" spans="24:27" x14ac:dyDescent="0.2">
      <c r="X3194" s="208"/>
      <c r="Z3194" s="208"/>
      <c r="AA3194" s="208"/>
    </row>
    <row r="3195" spans="24:27" x14ac:dyDescent="0.2">
      <c r="X3195" s="208"/>
      <c r="Z3195" s="208"/>
      <c r="AA3195" s="208"/>
    </row>
    <row r="3196" spans="24:27" x14ac:dyDescent="0.2">
      <c r="X3196" s="208"/>
      <c r="Z3196" s="208"/>
      <c r="AA3196" s="208"/>
    </row>
    <row r="3197" spans="24:27" x14ac:dyDescent="0.2">
      <c r="X3197" s="208"/>
      <c r="Z3197" s="208"/>
      <c r="AA3197" s="208"/>
    </row>
    <row r="3198" spans="24:27" x14ac:dyDescent="0.2">
      <c r="X3198" s="208"/>
      <c r="Z3198" s="208"/>
      <c r="AA3198" s="208"/>
    </row>
    <row r="3199" spans="24:27" x14ac:dyDescent="0.2">
      <c r="X3199" s="208"/>
      <c r="Z3199" s="208"/>
      <c r="AA3199" s="208"/>
    </row>
    <row r="3200" spans="24:27" x14ac:dyDescent="0.2">
      <c r="X3200" s="208"/>
      <c r="Z3200" s="208"/>
      <c r="AA3200" s="208"/>
    </row>
    <row r="3201" spans="24:27" x14ac:dyDescent="0.2">
      <c r="X3201" s="208"/>
      <c r="Z3201" s="208"/>
      <c r="AA3201" s="208"/>
    </row>
    <row r="3202" spans="24:27" x14ac:dyDescent="0.2">
      <c r="X3202" s="208"/>
      <c r="Z3202" s="208"/>
      <c r="AA3202" s="208"/>
    </row>
    <row r="3203" spans="24:27" x14ac:dyDescent="0.2">
      <c r="X3203" s="208"/>
      <c r="Z3203" s="208"/>
      <c r="AA3203" s="208"/>
    </row>
    <row r="3204" spans="24:27" x14ac:dyDescent="0.2">
      <c r="X3204" s="208"/>
      <c r="Z3204" s="208"/>
      <c r="AA3204" s="208"/>
    </row>
    <row r="3205" spans="24:27" x14ac:dyDescent="0.2">
      <c r="X3205" s="208"/>
      <c r="Z3205" s="208"/>
      <c r="AA3205" s="208"/>
    </row>
    <row r="3206" spans="24:27" x14ac:dyDescent="0.2">
      <c r="X3206" s="208"/>
      <c r="Z3206" s="208"/>
      <c r="AA3206" s="208"/>
    </row>
    <row r="3207" spans="24:27" x14ac:dyDescent="0.2">
      <c r="X3207" s="208"/>
      <c r="Z3207" s="208"/>
      <c r="AA3207" s="208"/>
    </row>
    <row r="3208" spans="24:27" x14ac:dyDescent="0.2">
      <c r="X3208" s="208"/>
      <c r="Z3208" s="208"/>
      <c r="AA3208" s="208"/>
    </row>
    <row r="3209" spans="24:27" x14ac:dyDescent="0.2">
      <c r="X3209" s="208"/>
      <c r="Z3209" s="208"/>
      <c r="AA3209" s="208"/>
    </row>
    <row r="3210" spans="24:27" x14ac:dyDescent="0.2">
      <c r="X3210" s="208"/>
      <c r="Z3210" s="208"/>
      <c r="AA3210" s="208"/>
    </row>
    <row r="3211" spans="24:27" x14ac:dyDescent="0.2">
      <c r="X3211" s="208"/>
      <c r="Z3211" s="208"/>
      <c r="AA3211" s="208"/>
    </row>
    <row r="3212" spans="24:27" x14ac:dyDescent="0.2">
      <c r="X3212" s="208"/>
      <c r="Z3212" s="208"/>
      <c r="AA3212" s="208"/>
    </row>
    <row r="3213" spans="24:27" x14ac:dyDescent="0.2">
      <c r="X3213" s="208"/>
      <c r="Z3213" s="208"/>
      <c r="AA3213" s="208"/>
    </row>
    <row r="3214" spans="24:27" x14ac:dyDescent="0.2">
      <c r="X3214" s="208"/>
      <c r="Z3214" s="208"/>
      <c r="AA3214" s="208"/>
    </row>
    <row r="3215" spans="24:27" x14ac:dyDescent="0.2">
      <c r="X3215" s="208"/>
      <c r="Z3215" s="208"/>
      <c r="AA3215" s="208"/>
    </row>
    <row r="3216" spans="24:27" x14ac:dyDescent="0.2">
      <c r="X3216" s="208"/>
      <c r="Z3216" s="208"/>
      <c r="AA3216" s="208"/>
    </row>
    <row r="3217" spans="24:27" x14ac:dyDescent="0.2">
      <c r="X3217" s="208"/>
      <c r="Z3217" s="208"/>
      <c r="AA3217" s="208"/>
    </row>
    <row r="3218" spans="24:27" x14ac:dyDescent="0.2">
      <c r="X3218" s="208"/>
      <c r="Z3218" s="208"/>
      <c r="AA3218" s="208"/>
    </row>
    <row r="3219" spans="24:27" x14ac:dyDescent="0.2">
      <c r="X3219" s="208"/>
      <c r="Z3219" s="208"/>
      <c r="AA3219" s="208"/>
    </row>
    <row r="3220" spans="24:27" x14ac:dyDescent="0.2">
      <c r="X3220" s="208"/>
      <c r="Z3220" s="208"/>
      <c r="AA3220" s="208"/>
    </row>
    <row r="3221" spans="24:27" x14ac:dyDescent="0.2">
      <c r="X3221" s="208"/>
      <c r="Z3221" s="208"/>
      <c r="AA3221" s="208"/>
    </row>
    <row r="3222" spans="24:27" x14ac:dyDescent="0.2">
      <c r="X3222" s="208"/>
      <c r="Z3222" s="208"/>
      <c r="AA3222" s="208"/>
    </row>
    <row r="3223" spans="24:27" x14ac:dyDescent="0.2">
      <c r="X3223" s="208"/>
      <c r="Z3223" s="208"/>
      <c r="AA3223" s="208"/>
    </row>
    <row r="3224" spans="24:27" x14ac:dyDescent="0.2">
      <c r="X3224" s="208"/>
      <c r="Z3224" s="208"/>
      <c r="AA3224" s="208"/>
    </row>
    <row r="3225" spans="24:27" x14ac:dyDescent="0.2">
      <c r="X3225" s="208"/>
      <c r="Z3225" s="208"/>
      <c r="AA3225" s="208"/>
    </row>
    <row r="3226" spans="24:27" x14ac:dyDescent="0.2">
      <c r="X3226" s="208"/>
      <c r="Z3226" s="208"/>
      <c r="AA3226" s="208"/>
    </row>
    <row r="3227" spans="24:27" x14ac:dyDescent="0.2">
      <c r="X3227" s="208"/>
      <c r="Z3227" s="208"/>
      <c r="AA3227" s="208"/>
    </row>
    <row r="3228" spans="24:27" x14ac:dyDescent="0.2">
      <c r="X3228" s="208"/>
      <c r="Z3228" s="208"/>
      <c r="AA3228" s="208"/>
    </row>
    <row r="3229" spans="24:27" x14ac:dyDescent="0.2">
      <c r="X3229" s="208"/>
      <c r="Z3229" s="208"/>
      <c r="AA3229" s="208"/>
    </row>
    <row r="3230" spans="24:27" x14ac:dyDescent="0.2">
      <c r="X3230" s="208"/>
      <c r="Z3230" s="208"/>
      <c r="AA3230" s="208"/>
    </row>
    <row r="3231" spans="24:27" x14ac:dyDescent="0.2">
      <c r="X3231" s="208"/>
      <c r="Z3231" s="208"/>
      <c r="AA3231" s="208"/>
    </row>
    <row r="3232" spans="24:27" x14ac:dyDescent="0.2">
      <c r="X3232" s="208"/>
      <c r="Z3232" s="208"/>
      <c r="AA3232" s="208"/>
    </row>
    <row r="3233" spans="24:27" x14ac:dyDescent="0.2">
      <c r="X3233" s="208"/>
      <c r="Z3233" s="208"/>
      <c r="AA3233" s="208"/>
    </row>
    <row r="3234" spans="24:27" x14ac:dyDescent="0.2">
      <c r="X3234" s="208"/>
      <c r="Z3234" s="208"/>
      <c r="AA3234" s="208"/>
    </row>
    <row r="3235" spans="24:27" x14ac:dyDescent="0.2">
      <c r="X3235" s="208"/>
      <c r="Z3235" s="208"/>
      <c r="AA3235" s="208"/>
    </row>
    <row r="3236" spans="24:27" x14ac:dyDescent="0.2">
      <c r="X3236" s="208"/>
      <c r="Z3236" s="208"/>
      <c r="AA3236" s="208"/>
    </row>
    <row r="3237" spans="24:27" x14ac:dyDescent="0.2">
      <c r="X3237" s="208"/>
      <c r="Z3237" s="208"/>
      <c r="AA3237" s="208"/>
    </row>
    <row r="3238" spans="24:27" x14ac:dyDescent="0.2">
      <c r="X3238" s="208"/>
      <c r="Z3238" s="208"/>
      <c r="AA3238" s="208"/>
    </row>
    <row r="3239" spans="24:27" x14ac:dyDescent="0.2">
      <c r="X3239" s="208"/>
      <c r="Z3239" s="208"/>
      <c r="AA3239" s="208"/>
    </row>
    <row r="3240" spans="24:27" x14ac:dyDescent="0.2">
      <c r="X3240" s="208"/>
      <c r="Z3240" s="208"/>
      <c r="AA3240" s="208"/>
    </row>
    <row r="3241" spans="24:27" x14ac:dyDescent="0.2">
      <c r="X3241" s="208"/>
      <c r="Z3241" s="208"/>
      <c r="AA3241" s="208"/>
    </row>
    <row r="3242" spans="24:27" x14ac:dyDescent="0.2">
      <c r="X3242" s="208"/>
      <c r="Z3242" s="208"/>
      <c r="AA3242" s="208"/>
    </row>
    <row r="3243" spans="24:27" x14ac:dyDescent="0.2">
      <c r="X3243" s="208"/>
      <c r="Z3243" s="208"/>
      <c r="AA3243" s="208"/>
    </row>
    <row r="3244" spans="24:27" x14ac:dyDescent="0.2">
      <c r="X3244" s="208"/>
      <c r="Z3244" s="208"/>
      <c r="AA3244" s="208"/>
    </row>
    <row r="3245" spans="24:27" x14ac:dyDescent="0.2">
      <c r="X3245" s="208"/>
      <c r="Z3245" s="208"/>
      <c r="AA3245" s="208"/>
    </row>
    <row r="3246" spans="24:27" x14ac:dyDescent="0.2">
      <c r="X3246" s="208"/>
      <c r="Z3246" s="208"/>
      <c r="AA3246" s="208"/>
    </row>
    <row r="3247" spans="24:27" x14ac:dyDescent="0.2">
      <c r="X3247" s="208"/>
      <c r="Z3247" s="208"/>
      <c r="AA3247" s="208"/>
    </row>
    <row r="3248" spans="24:27" x14ac:dyDescent="0.2">
      <c r="X3248" s="208"/>
      <c r="Z3248" s="208"/>
      <c r="AA3248" s="208"/>
    </row>
    <row r="3249" spans="24:27" x14ac:dyDescent="0.2">
      <c r="X3249" s="208"/>
      <c r="Z3249" s="208"/>
      <c r="AA3249" s="208"/>
    </row>
    <row r="3250" spans="24:27" x14ac:dyDescent="0.2">
      <c r="X3250" s="208"/>
      <c r="Z3250" s="208"/>
      <c r="AA3250" s="208"/>
    </row>
    <row r="3251" spans="24:27" x14ac:dyDescent="0.2">
      <c r="X3251" s="208"/>
      <c r="Z3251" s="208"/>
      <c r="AA3251" s="208"/>
    </row>
    <row r="3252" spans="24:27" x14ac:dyDescent="0.2">
      <c r="X3252" s="208"/>
      <c r="Z3252" s="208"/>
      <c r="AA3252" s="208"/>
    </row>
    <row r="3253" spans="24:27" x14ac:dyDescent="0.2">
      <c r="X3253" s="208"/>
      <c r="Z3253" s="208"/>
      <c r="AA3253" s="208"/>
    </row>
    <row r="3254" spans="24:27" x14ac:dyDescent="0.2">
      <c r="X3254" s="208"/>
      <c r="Z3254" s="208"/>
      <c r="AA3254" s="208"/>
    </row>
    <row r="3255" spans="24:27" x14ac:dyDescent="0.2">
      <c r="X3255" s="208"/>
      <c r="Z3255" s="208"/>
      <c r="AA3255" s="208"/>
    </row>
    <row r="3256" spans="24:27" x14ac:dyDescent="0.2">
      <c r="X3256" s="208"/>
      <c r="Z3256" s="208"/>
      <c r="AA3256" s="208"/>
    </row>
    <row r="3257" spans="24:27" x14ac:dyDescent="0.2">
      <c r="X3257" s="208"/>
      <c r="Z3257" s="208"/>
      <c r="AA3257" s="208"/>
    </row>
    <row r="3258" spans="24:27" x14ac:dyDescent="0.2">
      <c r="X3258" s="208"/>
      <c r="Z3258" s="208"/>
      <c r="AA3258" s="208"/>
    </row>
    <row r="3259" spans="24:27" x14ac:dyDescent="0.2">
      <c r="X3259" s="208"/>
      <c r="Z3259" s="208"/>
      <c r="AA3259" s="208"/>
    </row>
    <row r="3260" spans="24:27" x14ac:dyDescent="0.2">
      <c r="X3260" s="208"/>
      <c r="Z3260" s="208"/>
      <c r="AA3260" s="208"/>
    </row>
    <row r="3261" spans="24:27" x14ac:dyDescent="0.2">
      <c r="X3261" s="208"/>
      <c r="Z3261" s="208"/>
      <c r="AA3261" s="208"/>
    </row>
    <row r="3262" spans="24:27" x14ac:dyDescent="0.2">
      <c r="X3262" s="208"/>
      <c r="Z3262" s="208"/>
      <c r="AA3262" s="208"/>
    </row>
    <row r="3263" spans="24:27" x14ac:dyDescent="0.2">
      <c r="X3263" s="208"/>
      <c r="Z3263" s="208"/>
      <c r="AA3263" s="208"/>
    </row>
    <row r="3264" spans="24:27" x14ac:dyDescent="0.2">
      <c r="X3264" s="208"/>
      <c r="Z3264" s="208"/>
      <c r="AA3264" s="208"/>
    </row>
    <row r="3265" spans="24:27" x14ac:dyDescent="0.2">
      <c r="X3265" s="208"/>
      <c r="Z3265" s="208"/>
      <c r="AA3265" s="208"/>
    </row>
    <row r="3266" spans="24:27" x14ac:dyDescent="0.2">
      <c r="X3266" s="208"/>
      <c r="Z3266" s="208"/>
      <c r="AA3266" s="208"/>
    </row>
    <row r="3267" spans="24:27" x14ac:dyDescent="0.2">
      <c r="X3267" s="208"/>
      <c r="Z3267" s="208"/>
      <c r="AA3267" s="208"/>
    </row>
    <row r="3268" spans="24:27" x14ac:dyDescent="0.2">
      <c r="X3268" s="208"/>
      <c r="Z3268" s="208"/>
      <c r="AA3268" s="208"/>
    </row>
    <row r="3269" spans="24:27" x14ac:dyDescent="0.2">
      <c r="X3269" s="208"/>
      <c r="Z3269" s="208"/>
      <c r="AA3269" s="208"/>
    </row>
    <row r="3270" spans="24:27" x14ac:dyDescent="0.2">
      <c r="X3270" s="208"/>
      <c r="Z3270" s="208"/>
      <c r="AA3270" s="208"/>
    </row>
    <row r="3271" spans="24:27" x14ac:dyDescent="0.2">
      <c r="X3271" s="208"/>
      <c r="Z3271" s="208"/>
      <c r="AA3271" s="208"/>
    </row>
    <row r="3272" spans="24:27" x14ac:dyDescent="0.2">
      <c r="X3272" s="208"/>
      <c r="Z3272" s="208"/>
      <c r="AA3272" s="208"/>
    </row>
    <row r="3273" spans="24:27" x14ac:dyDescent="0.2">
      <c r="X3273" s="208"/>
      <c r="Z3273" s="208"/>
      <c r="AA3273" s="208"/>
    </row>
    <row r="3274" spans="24:27" x14ac:dyDescent="0.2">
      <c r="X3274" s="208"/>
      <c r="Z3274" s="208"/>
      <c r="AA3274" s="208"/>
    </row>
    <row r="3275" spans="24:27" x14ac:dyDescent="0.2">
      <c r="X3275" s="208"/>
      <c r="Z3275" s="208"/>
      <c r="AA3275" s="208"/>
    </row>
    <row r="3276" spans="24:27" x14ac:dyDescent="0.2">
      <c r="X3276" s="208"/>
      <c r="Z3276" s="208"/>
      <c r="AA3276" s="208"/>
    </row>
    <row r="3277" spans="24:27" x14ac:dyDescent="0.2">
      <c r="X3277" s="208"/>
      <c r="Z3277" s="208"/>
      <c r="AA3277" s="208"/>
    </row>
    <row r="3278" spans="24:27" x14ac:dyDescent="0.2">
      <c r="X3278" s="208"/>
      <c r="Z3278" s="208"/>
      <c r="AA3278" s="208"/>
    </row>
    <row r="3279" spans="24:27" x14ac:dyDescent="0.2">
      <c r="X3279" s="208"/>
      <c r="Z3279" s="208"/>
      <c r="AA3279" s="208"/>
    </row>
    <row r="3280" spans="24:27" x14ac:dyDescent="0.2">
      <c r="X3280" s="208"/>
      <c r="Z3280" s="208"/>
      <c r="AA3280" s="208"/>
    </row>
    <row r="3281" spans="24:27" x14ac:dyDescent="0.2">
      <c r="X3281" s="208"/>
      <c r="Z3281" s="208"/>
      <c r="AA3281" s="208"/>
    </row>
    <row r="3282" spans="24:27" x14ac:dyDescent="0.2">
      <c r="X3282" s="208"/>
      <c r="Z3282" s="208"/>
      <c r="AA3282" s="208"/>
    </row>
    <row r="3283" spans="24:27" x14ac:dyDescent="0.2">
      <c r="X3283" s="208"/>
      <c r="Z3283" s="208"/>
      <c r="AA3283" s="208"/>
    </row>
    <row r="3284" spans="24:27" x14ac:dyDescent="0.2">
      <c r="X3284" s="208"/>
      <c r="Z3284" s="208"/>
      <c r="AA3284" s="208"/>
    </row>
    <row r="3285" spans="24:27" x14ac:dyDescent="0.2">
      <c r="X3285" s="208"/>
      <c r="Z3285" s="208"/>
      <c r="AA3285" s="208"/>
    </row>
    <row r="3286" spans="24:27" x14ac:dyDescent="0.2">
      <c r="X3286" s="208"/>
      <c r="Z3286" s="208"/>
      <c r="AA3286" s="208"/>
    </row>
    <row r="3287" spans="24:27" x14ac:dyDescent="0.2">
      <c r="X3287" s="208"/>
      <c r="Z3287" s="208"/>
      <c r="AA3287" s="208"/>
    </row>
    <row r="3288" spans="24:27" x14ac:dyDescent="0.2">
      <c r="X3288" s="208"/>
      <c r="Z3288" s="208"/>
      <c r="AA3288" s="208"/>
    </row>
    <row r="3289" spans="24:27" x14ac:dyDescent="0.2">
      <c r="X3289" s="208"/>
      <c r="Z3289" s="208"/>
      <c r="AA3289" s="208"/>
    </row>
    <row r="3290" spans="24:27" x14ac:dyDescent="0.2">
      <c r="X3290" s="208"/>
      <c r="Z3290" s="208"/>
      <c r="AA3290" s="208"/>
    </row>
    <row r="3291" spans="24:27" x14ac:dyDescent="0.2">
      <c r="X3291" s="208"/>
      <c r="Z3291" s="208"/>
      <c r="AA3291" s="208"/>
    </row>
    <row r="3292" spans="24:27" x14ac:dyDescent="0.2">
      <c r="X3292" s="208"/>
      <c r="Z3292" s="208"/>
      <c r="AA3292" s="208"/>
    </row>
    <row r="3293" spans="24:27" x14ac:dyDescent="0.2">
      <c r="X3293" s="208"/>
      <c r="Z3293" s="208"/>
      <c r="AA3293" s="208"/>
    </row>
    <row r="3294" spans="24:27" x14ac:dyDescent="0.2">
      <c r="X3294" s="208"/>
      <c r="Z3294" s="208"/>
      <c r="AA3294" s="208"/>
    </row>
    <row r="3295" spans="24:27" x14ac:dyDescent="0.2">
      <c r="X3295" s="208"/>
      <c r="Z3295" s="208"/>
      <c r="AA3295" s="208"/>
    </row>
    <row r="3296" spans="24:27" x14ac:dyDescent="0.2">
      <c r="X3296" s="208"/>
      <c r="Z3296" s="208"/>
      <c r="AA3296" s="208"/>
    </row>
    <row r="3297" spans="24:27" x14ac:dyDescent="0.2">
      <c r="X3297" s="208"/>
      <c r="Z3297" s="208"/>
      <c r="AA3297" s="208"/>
    </row>
    <row r="3298" spans="24:27" x14ac:dyDescent="0.2">
      <c r="X3298" s="208"/>
      <c r="Z3298" s="208"/>
      <c r="AA3298" s="208"/>
    </row>
    <row r="3299" spans="24:27" x14ac:dyDescent="0.2">
      <c r="X3299" s="208"/>
      <c r="Z3299" s="208"/>
      <c r="AA3299" s="208"/>
    </row>
    <row r="3300" spans="24:27" x14ac:dyDescent="0.2">
      <c r="X3300" s="208"/>
      <c r="Z3300" s="208"/>
      <c r="AA3300" s="208"/>
    </row>
    <row r="3301" spans="24:27" x14ac:dyDescent="0.2">
      <c r="X3301" s="208"/>
      <c r="Z3301" s="208"/>
      <c r="AA3301" s="208"/>
    </row>
    <row r="3302" spans="24:27" x14ac:dyDescent="0.2">
      <c r="X3302" s="208"/>
      <c r="Z3302" s="208"/>
      <c r="AA3302" s="208"/>
    </row>
    <row r="3303" spans="24:27" x14ac:dyDescent="0.2">
      <c r="X3303" s="208"/>
      <c r="Z3303" s="208"/>
      <c r="AA3303" s="208"/>
    </row>
    <row r="3304" spans="24:27" x14ac:dyDescent="0.2">
      <c r="X3304" s="208"/>
      <c r="Z3304" s="208"/>
      <c r="AA3304" s="208"/>
    </row>
    <row r="3305" spans="24:27" x14ac:dyDescent="0.2">
      <c r="X3305" s="208"/>
      <c r="Z3305" s="208"/>
      <c r="AA3305" s="208"/>
    </row>
    <row r="3306" spans="24:27" x14ac:dyDescent="0.2">
      <c r="X3306" s="208"/>
      <c r="Z3306" s="208"/>
      <c r="AA3306" s="208"/>
    </row>
    <row r="3307" spans="24:27" x14ac:dyDescent="0.2">
      <c r="X3307" s="208"/>
      <c r="Z3307" s="208"/>
      <c r="AA3307" s="208"/>
    </row>
    <row r="3308" spans="24:27" x14ac:dyDescent="0.2">
      <c r="X3308" s="208"/>
      <c r="Z3308" s="208"/>
      <c r="AA3308" s="208"/>
    </row>
    <row r="3309" spans="24:27" x14ac:dyDescent="0.2">
      <c r="X3309" s="208"/>
      <c r="Z3309" s="208"/>
      <c r="AA3309" s="208"/>
    </row>
    <row r="3310" spans="24:27" x14ac:dyDescent="0.2">
      <c r="X3310" s="208"/>
      <c r="Z3310" s="208"/>
      <c r="AA3310" s="208"/>
    </row>
    <row r="3311" spans="24:27" x14ac:dyDescent="0.2">
      <c r="X3311" s="208"/>
      <c r="Z3311" s="208"/>
      <c r="AA3311" s="208"/>
    </row>
    <row r="3312" spans="24:27" x14ac:dyDescent="0.2">
      <c r="X3312" s="208"/>
      <c r="Z3312" s="208"/>
      <c r="AA3312" s="208"/>
    </row>
    <row r="3313" spans="24:27" x14ac:dyDescent="0.2">
      <c r="X3313" s="208"/>
      <c r="Z3313" s="208"/>
      <c r="AA3313" s="208"/>
    </row>
    <row r="3314" spans="24:27" x14ac:dyDescent="0.2">
      <c r="X3314" s="208"/>
      <c r="Z3314" s="208"/>
      <c r="AA3314" s="208"/>
    </row>
    <row r="3315" spans="24:27" x14ac:dyDescent="0.2">
      <c r="X3315" s="208"/>
      <c r="Z3315" s="208"/>
      <c r="AA3315" s="208"/>
    </row>
    <row r="3316" spans="24:27" x14ac:dyDescent="0.2">
      <c r="X3316" s="208"/>
      <c r="Z3316" s="208"/>
      <c r="AA3316" s="208"/>
    </row>
    <row r="3317" spans="24:27" x14ac:dyDescent="0.2">
      <c r="X3317" s="208"/>
      <c r="Z3317" s="208"/>
      <c r="AA3317" s="208"/>
    </row>
    <row r="3318" spans="24:27" x14ac:dyDescent="0.2">
      <c r="X3318" s="208"/>
      <c r="Z3318" s="208"/>
      <c r="AA3318" s="208"/>
    </row>
    <row r="3319" spans="24:27" x14ac:dyDescent="0.2">
      <c r="X3319" s="208"/>
      <c r="Z3319" s="208"/>
      <c r="AA3319" s="208"/>
    </row>
    <row r="3320" spans="24:27" x14ac:dyDescent="0.2">
      <c r="X3320" s="208"/>
      <c r="Z3320" s="208"/>
      <c r="AA3320" s="208"/>
    </row>
    <row r="3321" spans="24:27" x14ac:dyDescent="0.2">
      <c r="X3321" s="208"/>
      <c r="Z3321" s="208"/>
      <c r="AA3321" s="208"/>
    </row>
    <row r="3322" spans="24:27" x14ac:dyDescent="0.2">
      <c r="X3322" s="208"/>
      <c r="Z3322" s="208"/>
      <c r="AA3322" s="208"/>
    </row>
    <row r="3323" spans="24:27" x14ac:dyDescent="0.2">
      <c r="X3323" s="208"/>
      <c r="Z3323" s="208"/>
      <c r="AA3323" s="208"/>
    </row>
    <row r="3324" spans="24:27" x14ac:dyDescent="0.2">
      <c r="X3324" s="208"/>
      <c r="Z3324" s="208"/>
      <c r="AA3324" s="208"/>
    </row>
    <row r="3325" spans="24:27" x14ac:dyDescent="0.2">
      <c r="X3325" s="208"/>
      <c r="Z3325" s="208"/>
      <c r="AA3325" s="208"/>
    </row>
    <row r="3326" spans="24:27" x14ac:dyDescent="0.2">
      <c r="X3326" s="208"/>
      <c r="Z3326" s="208"/>
      <c r="AA3326" s="208"/>
    </row>
    <row r="3327" spans="24:27" x14ac:dyDescent="0.2">
      <c r="X3327" s="208"/>
      <c r="Z3327" s="208"/>
      <c r="AA3327" s="208"/>
    </row>
    <row r="3328" spans="24:27" x14ac:dyDescent="0.2">
      <c r="X3328" s="208"/>
      <c r="Z3328" s="208"/>
      <c r="AA3328" s="208"/>
    </row>
    <row r="3329" spans="24:27" x14ac:dyDescent="0.2">
      <c r="X3329" s="208"/>
      <c r="Z3329" s="208"/>
      <c r="AA3329" s="208"/>
    </row>
    <row r="3330" spans="24:27" x14ac:dyDescent="0.2">
      <c r="X3330" s="208"/>
      <c r="Z3330" s="208"/>
      <c r="AA3330" s="208"/>
    </row>
    <row r="3331" spans="24:27" x14ac:dyDescent="0.2">
      <c r="X3331" s="208"/>
      <c r="Z3331" s="208"/>
      <c r="AA3331" s="208"/>
    </row>
    <row r="3332" spans="24:27" x14ac:dyDescent="0.2">
      <c r="X3332" s="208"/>
      <c r="Z3332" s="208"/>
      <c r="AA3332" s="208"/>
    </row>
    <row r="3333" spans="24:27" x14ac:dyDescent="0.2">
      <c r="X3333" s="208"/>
      <c r="Z3333" s="208"/>
      <c r="AA3333" s="208"/>
    </row>
    <row r="3334" spans="24:27" x14ac:dyDescent="0.2">
      <c r="X3334" s="208"/>
      <c r="Z3334" s="208"/>
      <c r="AA3334" s="208"/>
    </row>
    <row r="3335" spans="24:27" x14ac:dyDescent="0.2">
      <c r="X3335" s="208"/>
      <c r="Z3335" s="208"/>
      <c r="AA3335" s="208"/>
    </row>
    <row r="3336" spans="24:27" x14ac:dyDescent="0.2">
      <c r="X3336" s="208"/>
      <c r="Z3336" s="208"/>
      <c r="AA3336" s="208"/>
    </row>
    <row r="3337" spans="24:27" x14ac:dyDescent="0.2">
      <c r="X3337" s="208"/>
      <c r="Z3337" s="208"/>
      <c r="AA3337" s="208"/>
    </row>
    <row r="3338" spans="24:27" x14ac:dyDescent="0.2">
      <c r="X3338" s="208"/>
      <c r="Z3338" s="208"/>
      <c r="AA3338" s="208"/>
    </row>
    <row r="3339" spans="24:27" x14ac:dyDescent="0.2">
      <c r="X3339" s="208"/>
      <c r="Z3339" s="208"/>
      <c r="AA3339" s="208"/>
    </row>
    <row r="3340" spans="24:27" x14ac:dyDescent="0.2">
      <c r="X3340" s="208"/>
      <c r="Z3340" s="208"/>
      <c r="AA3340" s="208"/>
    </row>
    <row r="3341" spans="24:27" x14ac:dyDescent="0.2">
      <c r="X3341" s="208"/>
      <c r="Z3341" s="208"/>
      <c r="AA3341" s="208"/>
    </row>
    <row r="3342" spans="24:27" x14ac:dyDescent="0.2">
      <c r="X3342" s="208"/>
      <c r="Z3342" s="208"/>
      <c r="AA3342" s="208"/>
    </row>
    <row r="3343" spans="24:27" x14ac:dyDescent="0.2">
      <c r="X3343" s="208"/>
      <c r="Z3343" s="208"/>
      <c r="AA3343" s="208"/>
    </row>
    <row r="3344" spans="24:27" x14ac:dyDescent="0.2">
      <c r="X3344" s="208"/>
      <c r="Z3344" s="208"/>
      <c r="AA3344" s="208"/>
    </row>
    <row r="3345" spans="24:27" x14ac:dyDescent="0.2">
      <c r="X3345" s="208"/>
      <c r="Z3345" s="208"/>
      <c r="AA3345" s="208"/>
    </row>
    <row r="3346" spans="24:27" x14ac:dyDescent="0.2">
      <c r="X3346" s="208"/>
      <c r="Z3346" s="208"/>
      <c r="AA3346" s="208"/>
    </row>
    <row r="3347" spans="24:27" x14ac:dyDescent="0.2">
      <c r="X3347" s="208"/>
      <c r="Z3347" s="208"/>
      <c r="AA3347" s="208"/>
    </row>
    <row r="3348" spans="24:27" x14ac:dyDescent="0.2">
      <c r="X3348" s="208"/>
      <c r="Z3348" s="208"/>
      <c r="AA3348" s="208"/>
    </row>
    <row r="3349" spans="24:27" x14ac:dyDescent="0.2">
      <c r="X3349" s="208"/>
      <c r="Z3349" s="208"/>
      <c r="AA3349" s="208"/>
    </row>
    <row r="3350" spans="24:27" x14ac:dyDescent="0.2">
      <c r="X3350" s="208"/>
      <c r="Z3350" s="208"/>
      <c r="AA3350" s="208"/>
    </row>
    <row r="3351" spans="24:27" x14ac:dyDescent="0.2">
      <c r="X3351" s="208"/>
      <c r="Z3351" s="208"/>
      <c r="AA3351" s="208"/>
    </row>
    <row r="3352" spans="24:27" x14ac:dyDescent="0.2">
      <c r="X3352" s="208"/>
      <c r="Z3352" s="208"/>
      <c r="AA3352" s="208"/>
    </row>
    <row r="3353" spans="24:27" x14ac:dyDescent="0.2">
      <c r="X3353" s="208"/>
      <c r="Z3353" s="208"/>
      <c r="AA3353" s="208"/>
    </row>
    <row r="3354" spans="24:27" x14ac:dyDescent="0.2">
      <c r="X3354" s="208"/>
      <c r="Z3354" s="208"/>
      <c r="AA3354" s="208"/>
    </row>
    <row r="3355" spans="24:27" x14ac:dyDescent="0.2">
      <c r="X3355" s="208"/>
      <c r="Z3355" s="208"/>
      <c r="AA3355" s="208"/>
    </row>
    <row r="3356" spans="24:27" x14ac:dyDescent="0.2">
      <c r="X3356" s="208"/>
      <c r="Z3356" s="208"/>
      <c r="AA3356" s="208"/>
    </row>
    <row r="3357" spans="24:27" x14ac:dyDescent="0.2">
      <c r="X3357" s="208"/>
      <c r="Z3357" s="208"/>
      <c r="AA3357" s="208"/>
    </row>
    <row r="3358" spans="24:27" x14ac:dyDescent="0.2">
      <c r="X3358" s="208"/>
      <c r="Z3358" s="208"/>
      <c r="AA3358" s="208"/>
    </row>
    <row r="3359" spans="24:27" x14ac:dyDescent="0.2">
      <c r="X3359" s="208"/>
      <c r="Z3359" s="208"/>
      <c r="AA3359" s="208"/>
    </row>
    <row r="3360" spans="24:27" x14ac:dyDescent="0.2">
      <c r="X3360" s="208"/>
      <c r="Z3360" s="208"/>
      <c r="AA3360" s="208"/>
    </row>
    <row r="3361" spans="24:27" x14ac:dyDescent="0.2">
      <c r="X3361" s="208"/>
      <c r="Z3361" s="208"/>
      <c r="AA3361" s="208"/>
    </row>
    <row r="3362" spans="24:27" x14ac:dyDescent="0.2">
      <c r="X3362" s="208"/>
      <c r="Z3362" s="208"/>
      <c r="AA3362" s="208"/>
    </row>
    <row r="3363" spans="24:27" x14ac:dyDescent="0.2">
      <c r="X3363" s="208"/>
      <c r="Z3363" s="208"/>
      <c r="AA3363" s="208"/>
    </row>
    <row r="3364" spans="24:27" x14ac:dyDescent="0.2">
      <c r="X3364" s="208"/>
      <c r="Z3364" s="208"/>
      <c r="AA3364" s="208"/>
    </row>
    <row r="3365" spans="24:27" x14ac:dyDescent="0.2">
      <c r="X3365" s="208"/>
      <c r="Z3365" s="208"/>
      <c r="AA3365" s="208"/>
    </row>
    <row r="3366" spans="24:27" x14ac:dyDescent="0.2">
      <c r="X3366" s="208"/>
      <c r="Z3366" s="208"/>
      <c r="AA3366" s="208"/>
    </row>
    <row r="3367" spans="24:27" x14ac:dyDescent="0.2">
      <c r="X3367" s="208"/>
      <c r="Z3367" s="208"/>
      <c r="AA3367" s="208"/>
    </row>
    <row r="3368" spans="24:27" x14ac:dyDescent="0.2">
      <c r="X3368" s="208"/>
      <c r="Z3368" s="208"/>
      <c r="AA3368" s="208"/>
    </row>
    <row r="3369" spans="24:27" x14ac:dyDescent="0.2">
      <c r="X3369" s="208"/>
      <c r="Z3369" s="208"/>
      <c r="AA3369" s="208"/>
    </row>
    <row r="3370" spans="24:27" x14ac:dyDescent="0.2">
      <c r="X3370" s="208"/>
      <c r="Z3370" s="208"/>
      <c r="AA3370" s="208"/>
    </row>
    <row r="3371" spans="24:27" x14ac:dyDescent="0.2">
      <c r="X3371" s="208"/>
      <c r="Z3371" s="208"/>
      <c r="AA3371" s="208"/>
    </row>
    <row r="3372" spans="24:27" x14ac:dyDescent="0.2">
      <c r="X3372" s="208"/>
      <c r="Z3372" s="208"/>
      <c r="AA3372" s="208"/>
    </row>
    <row r="3373" spans="24:27" x14ac:dyDescent="0.2">
      <c r="X3373" s="208"/>
      <c r="Z3373" s="208"/>
      <c r="AA3373" s="208"/>
    </row>
    <row r="3374" spans="24:27" x14ac:dyDescent="0.2">
      <c r="X3374" s="208"/>
      <c r="Z3374" s="208"/>
      <c r="AA3374" s="208"/>
    </row>
    <row r="3375" spans="24:27" x14ac:dyDescent="0.2">
      <c r="X3375" s="208"/>
      <c r="Z3375" s="208"/>
      <c r="AA3375" s="208"/>
    </row>
    <row r="3376" spans="24:27" x14ac:dyDescent="0.2">
      <c r="X3376" s="208"/>
      <c r="Z3376" s="208"/>
      <c r="AA3376" s="208"/>
    </row>
    <row r="3377" spans="24:27" x14ac:dyDescent="0.2">
      <c r="X3377" s="208"/>
      <c r="Z3377" s="208"/>
      <c r="AA3377" s="208"/>
    </row>
    <row r="3378" spans="24:27" x14ac:dyDescent="0.2">
      <c r="X3378" s="208"/>
      <c r="Z3378" s="208"/>
      <c r="AA3378" s="208"/>
    </row>
    <row r="3379" spans="24:27" x14ac:dyDescent="0.2">
      <c r="X3379" s="208"/>
      <c r="Z3379" s="208"/>
      <c r="AA3379" s="208"/>
    </row>
    <row r="3380" spans="24:27" x14ac:dyDescent="0.2">
      <c r="X3380" s="208"/>
      <c r="Z3380" s="208"/>
      <c r="AA3380" s="208"/>
    </row>
    <row r="3381" spans="24:27" x14ac:dyDescent="0.2">
      <c r="X3381" s="208"/>
      <c r="Z3381" s="208"/>
      <c r="AA3381" s="208"/>
    </row>
    <row r="3382" spans="24:27" x14ac:dyDescent="0.2">
      <c r="X3382" s="208"/>
      <c r="Z3382" s="208"/>
      <c r="AA3382" s="208"/>
    </row>
    <row r="3383" spans="24:27" x14ac:dyDescent="0.2">
      <c r="X3383" s="208"/>
      <c r="Z3383" s="208"/>
      <c r="AA3383" s="208"/>
    </row>
    <row r="3384" spans="24:27" x14ac:dyDescent="0.2">
      <c r="X3384" s="208"/>
      <c r="Z3384" s="208"/>
      <c r="AA3384" s="208"/>
    </row>
    <row r="3385" spans="24:27" x14ac:dyDescent="0.2">
      <c r="X3385" s="208"/>
      <c r="Z3385" s="208"/>
      <c r="AA3385" s="208"/>
    </row>
    <row r="3386" spans="24:27" x14ac:dyDescent="0.2">
      <c r="X3386" s="208"/>
      <c r="Z3386" s="208"/>
      <c r="AA3386" s="208"/>
    </row>
    <row r="3387" spans="24:27" x14ac:dyDescent="0.2">
      <c r="X3387" s="208"/>
      <c r="Z3387" s="208"/>
      <c r="AA3387" s="208"/>
    </row>
    <row r="3388" spans="24:27" x14ac:dyDescent="0.2">
      <c r="X3388" s="208"/>
      <c r="Z3388" s="208"/>
      <c r="AA3388" s="208"/>
    </row>
    <row r="3389" spans="24:27" x14ac:dyDescent="0.2">
      <c r="X3389" s="208"/>
      <c r="Z3389" s="208"/>
      <c r="AA3389" s="208"/>
    </row>
    <row r="3390" spans="24:27" x14ac:dyDescent="0.2">
      <c r="X3390" s="208"/>
      <c r="Z3390" s="208"/>
      <c r="AA3390" s="208"/>
    </row>
    <row r="3391" spans="24:27" x14ac:dyDescent="0.2">
      <c r="X3391" s="208"/>
      <c r="Z3391" s="208"/>
      <c r="AA3391" s="208"/>
    </row>
    <row r="3392" spans="24:27" x14ac:dyDescent="0.2">
      <c r="X3392" s="208"/>
      <c r="Z3392" s="208"/>
      <c r="AA3392" s="208"/>
    </row>
    <row r="3393" spans="24:27" x14ac:dyDescent="0.2">
      <c r="X3393" s="208"/>
      <c r="Z3393" s="208"/>
      <c r="AA3393" s="208"/>
    </row>
    <row r="3394" spans="24:27" x14ac:dyDescent="0.2">
      <c r="X3394" s="208"/>
      <c r="Z3394" s="208"/>
      <c r="AA3394" s="208"/>
    </row>
    <row r="3395" spans="24:27" x14ac:dyDescent="0.2">
      <c r="X3395" s="208"/>
      <c r="Z3395" s="208"/>
      <c r="AA3395" s="208"/>
    </row>
    <row r="3396" spans="24:27" x14ac:dyDescent="0.2">
      <c r="X3396" s="208"/>
      <c r="Z3396" s="208"/>
      <c r="AA3396" s="208"/>
    </row>
    <row r="3397" spans="24:27" x14ac:dyDescent="0.2">
      <c r="X3397" s="208"/>
      <c r="Z3397" s="208"/>
      <c r="AA3397" s="208"/>
    </row>
    <row r="3398" spans="24:27" x14ac:dyDescent="0.2">
      <c r="X3398" s="208"/>
      <c r="Z3398" s="208"/>
      <c r="AA3398" s="208"/>
    </row>
    <row r="3399" spans="24:27" x14ac:dyDescent="0.2">
      <c r="X3399" s="208"/>
      <c r="Z3399" s="208"/>
      <c r="AA3399" s="208"/>
    </row>
    <row r="3400" spans="24:27" x14ac:dyDescent="0.2">
      <c r="X3400" s="208"/>
      <c r="Z3400" s="208"/>
      <c r="AA3400" s="208"/>
    </row>
    <row r="3401" spans="24:27" x14ac:dyDescent="0.2">
      <c r="X3401" s="208"/>
      <c r="Z3401" s="208"/>
      <c r="AA3401" s="208"/>
    </row>
    <row r="3402" spans="24:27" x14ac:dyDescent="0.2">
      <c r="X3402" s="208"/>
      <c r="Z3402" s="208"/>
      <c r="AA3402" s="208"/>
    </row>
    <row r="3403" spans="24:27" x14ac:dyDescent="0.2">
      <c r="X3403" s="208"/>
      <c r="Z3403" s="208"/>
      <c r="AA3403" s="208"/>
    </row>
    <row r="3404" spans="24:27" x14ac:dyDescent="0.2">
      <c r="X3404" s="208"/>
      <c r="Z3404" s="208"/>
      <c r="AA3404" s="208"/>
    </row>
    <row r="3405" spans="24:27" x14ac:dyDescent="0.2">
      <c r="X3405" s="208"/>
      <c r="Z3405" s="208"/>
      <c r="AA3405" s="208"/>
    </row>
    <row r="3406" spans="24:27" x14ac:dyDescent="0.2">
      <c r="X3406" s="208"/>
      <c r="Z3406" s="208"/>
      <c r="AA3406" s="208"/>
    </row>
    <row r="3407" spans="24:27" x14ac:dyDescent="0.2">
      <c r="X3407" s="208"/>
      <c r="Z3407" s="208"/>
      <c r="AA3407" s="208"/>
    </row>
    <row r="3408" spans="24:27" x14ac:dyDescent="0.2">
      <c r="X3408" s="208"/>
      <c r="Z3408" s="208"/>
      <c r="AA3408" s="208"/>
    </row>
    <row r="3409" spans="24:27" x14ac:dyDescent="0.2">
      <c r="X3409" s="208"/>
      <c r="Z3409" s="208"/>
      <c r="AA3409" s="208"/>
    </row>
    <row r="3410" spans="24:27" x14ac:dyDescent="0.2">
      <c r="X3410" s="208"/>
      <c r="Z3410" s="208"/>
      <c r="AA3410" s="208"/>
    </row>
    <row r="3411" spans="24:27" x14ac:dyDescent="0.2">
      <c r="X3411" s="208"/>
      <c r="Z3411" s="208"/>
      <c r="AA3411" s="208"/>
    </row>
    <row r="3412" spans="24:27" x14ac:dyDescent="0.2">
      <c r="X3412" s="208"/>
      <c r="Z3412" s="208"/>
      <c r="AA3412" s="208"/>
    </row>
    <row r="3413" spans="24:27" x14ac:dyDescent="0.2">
      <c r="X3413" s="208"/>
      <c r="Z3413" s="208"/>
      <c r="AA3413" s="208"/>
    </row>
    <row r="3414" spans="24:27" x14ac:dyDescent="0.2">
      <c r="X3414" s="208"/>
      <c r="Z3414" s="208"/>
      <c r="AA3414" s="208"/>
    </row>
    <row r="3415" spans="24:27" x14ac:dyDescent="0.2">
      <c r="X3415" s="208"/>
      <c r="Z3415" s="208"/>
      <c r="AA3415" s="208"/>
    </row>
    <row r="3416" spans="24:27" x14ac:dyDescent="0.2">
      <c r="X3416" s="208"/>
      <c r="Z3416" s="208"/>
      <c r="AA3416" s="208"/>
    </row>
    <row r="3417" spans="24:27" x14ac:dyDescent="0.2">
      <c r="X3417" s="208"/>
      <c r="Z3417" s="208"/>
      <c r="AA3417" s="208"/>
    </row>
    <row r="3418" spans="24:27" x14ac:dyDescent="0.2">
      <c r="X3418" s="208"/>
      <c r="Z3418" s="208"/>
      <c r="AA3418" s="208"/>
    </row>
    <row r="3419" spans="24:27" x14ac:dyDescent="0.2">
      <c r="X3419" s="208"/>
      <c r="Z3419" s="208"/>
      <c r="AA3419" s="208"/>
    </row>
    <row r="3420" spans="24:27" x14ac:dyDescent="0.2">
      <c r="X3420" s="208"/>
      <c r="Z3420" s="208"/>
      <c r="AA3420" s="208"/>
    </row>
    <row r="3421" spans="24:27" x14ac:dyDescent="0.2">
      <c r="X3421" s="208"/>
      <c r="Z3421" s="208"/>
      <c r="AA3421" s="208"/>
    </row>
    <row r="3422" spans="24:27" x14ac:dyDescent="0.2">
      <c r="X3422" s="208"/>
      <c r="Z3422" s="208"/>
      <c r="AA3422" s="208"/>
    </row>
    <row r="3423" spans="24:27" x14ac:dyDescent="0.2">
      <c r="X3423" s="208"/>
      <c r="Z3423" s="208"/>
      <c r="AA3423" s="208"/>
    </row>
    <row r="3424" spans="24:27" x14ac:dyDescent="0.2">
      <c r="X3424" s="208"/>
      <c r="Z3424" s="208"/>
      <c r="AA3424" s="208"/>
    </row>
    <row r="3425" spans="24:27" x14ac:dyDescent="0.2">
      <c r="X3425" s="208"/>
      <c r="Z3425" s="208"/>
      <c r="AA3425" s="208"/>
    </row>
    <row r="3426" spans="24:27" x14ac:dyDescent="0.2">
      <c r="X3426" s="208"/>
      <c r="Z3426" s="208"/>
      <c r="AA3426" s="208"/>
    </row>
    <row r="3427" spans="24:27" x14ac:dyDescent="0.2">
      <c r="X3427" s="208"/>
      <c r="Z3427" s="208"/>
      <c r="AA3427" s="208"/>
    </row>
    <row r="3428" spans="24:27" x14ac:dyDescent="0.2">
      <c r="X3428" s="208"/>
      <c r="Z3428" s="208"/>
      <c r="AA3428" s="208"/>
    </row>
    <row r="3429" spans="24:27" x14ac:dyDescent="0.2">
      <c r="X3429" s="208"/>
      <c r="Z3429" s="208"/>
      <c r="AA3429" s="208"/>
    </row>
    <row r="3430" spans="24:27" x14ac:dyDescent="0.2">
      <c r="X3430" s="208"/>
      <c r="Z3430" s="208"/>
      <c r="AA3430" s="208"/>
    </row>
    <row r="3431" spans="24:27" x14ac:dyDescent="0.2">
      <c r="X3431" s="208"/>
      <c r="Z3431" s="208"/>
      <c r="AA3431" s="208"/>
    </row>
    <row r="3432" spans="24:27" x14ac:dyDescent="0.2">
      <c r="X3432" s="208"/>
      <c r="Z3432" s="208"/>
      <c r="AA3432" s="208"/>
    </row>
    <row r="3433" spans="24:27" x14ac:dyDescent="0.2">
      <c r="X3433" s="208"/>
      <c r="Z3433" s="208"/>
      <c r="AA3433" s="208"/>
    </row>
    <row r="3434" spans="24:27" x14ac:dyDescent="0.2">
      <c r="X3434" s="208"/>
      <c r="Z3434" s="208"/>
      <c r="AA3434" s="208"/>
    </row>
    <row r="3435" spans="24:27" x14ac:dyDescent="0.2">
      <c r="X3435" s="208"/>
      <c r="Z3435" s="208"/>
      <c r="AA3435" s="208"/>
    </row>
    <row r="3436" spans="24:27" x14ac:dyDescent="0.2">
      <c r="X3436" s="208"/>
      <c r="Z3436" s="208"/>
      <c r="AA3436" s="208"/>
    </row>
    <row r="3437" spans="24:27" x14ac:dyDescent="0.2">
      <c r="X3437" s="208"/>
      <c r="Z3437" s="208"/>
      <c r="AA3437" s="208"/>
    </row>
    <row r="3438" spans="24:27" x14ac:dyDescent="0.2">
      <c r="X3438" s="208"/>
      <c r="Z3438" s="208"/>
      <c r="AA3438" s="208"/>
    </row>
    <row r="3439" spans="24:27" x14ac:dyDescent="0.2">
      <c r="X3439" s="208"/>
      <c r="Z3439" s="208"/>
      <c r="AA3439" s="208"/>
    </row>
    <row r="3440" spans="24:27" x14ac:dyDescent="0.2">
      <c r="X3440" s="208"/>
      <c r="Z3440" s="208"/>
      <c r="AA3440" s="208"/>
    </row>
    <row r="3441" spans="24:27" x14ac:dyDescent="0.2">
      <c r="X3441" s="208"/>
      <c r="Z3441" s="208"/>
      <c r="AA3441" s="208"/>
    </row>
    <row r="3442" spans="24:27" x14ac:dyDescent="0.2">
      <c r="X3442" s="208"/>
      <c r="Z3442" s="208"/>
      <c r="AA3442" s="208"/>
    </row>
    <row r="3443" spans="24:27" x14ac:dyDescent="0.2">
      <c r="X3443" s="208"/>
      <c r="Z3443" s="208"/>
      <c r="AA3443" s="208"/>
    </row>
    <row r="3444" spans="24:27" x14ac:dyDescent="0.2">
      <c r="X3444" s="208"/>
      <c r="Z3444" s="208"/>
      <c r="AA3444" s="208"/>
    </row>
    <row r="3445" spans="24:27" x14ac:dyDescent="0.2">
      <c r="X3445" s="208"/>
      <c r="Z3445" s="208"/>
      <c r="AA3445" s="208"/>
    </row>
    <row r="3446" spans="24:27" x14ac:dyDescent="0.2">
      <c r="X3446" s="208"/>
      <c r="Z3446" s="208"/>
      <c r="AA3446" s="208"/>
    </row>
    <row r="3447" spans="24:27" x14ac:dyDescent="0.2">
      <c r="X3447" s="208"/>
      <c r="Z3447" s="208"/>
      <c r="AA3447" s="208"/>
    </row>
    <row r="3448" spans="24:27" x14ac:dyDescent="0.2">
      <c r="X3448" s="208"/>
      <c r="Z3448" s="208"/>
      <c r="AA3448" s="208"/>
    </row>
    <row r="3449" spans="24:27" x14ac:dyDescent="0.2">
      <c r="X3449" s="208"/>
      <c r="Z3449" s="208"/>
      <c r="AA3449" s="208"/>
    </row>
    <row r="3450" spans="24:27" x14ac:dyDescent="0.2">
      <c r="X3450" s="208"/>
      <c r="Z3450" s="208"/>
      <c r="AA3450" s="208"/>
    </row>
    <row r="3451" spans="24:27" x14ac:dyDescent="0.2">
      <c r="X3451" s="208"/>
      <c r="Z3451" s="208"/>
      <c r="AA3451" s="208"/>
    </row>
    <row r="3452" spans="24:27" x14ac:dyDescent="0.2">
      <c r="X3452" s="208"/>
      <c r="Z3452" s="208"/>
      <c r="AA3452" s="208"/>
    </row>
    <row r="3453" spans="24:27" x14ac:dyDescent="0.2">
      <c r="X3453" s="208"/>
      <c r="Z3453" s="208"/>
      <c r="AA3453" s="208"/>
    </row>
    <row r="3454" spans="24:27" x14ac:dyDescent="0.2">
      <c r="X3454" s="208"/>
      <c r="Z3454" s="208"/>
      <c r="AA3454" s="208"/>
    </row>
    <row r="3455" spans="24:27" x14ac:dyDescent="0.2">
      <c r="X3455" s="208"/>
      <c r="Z3455" s="208"/>
      <c r="AA3455" s="208"/>
    </row>
    <row r="3456" spans="24:27" x14ac:dyDescent="0.2">
      <c r="X3456" s="208"/>
      <c r="Z3456" s="208"/>
      <c r="AA3456" s="208"/>
    </row>
    <row r="3457" spans="24:27" x14ac:dyDescent="0.2">
      <c r="X3457" s="208"/>
      <c r="Z3457" s="208"/>
      <c r="AA3457" s="208"/>
    </row>
    <row r="3458" spans="24:27" x14ac:dyDescent="0.2">
      <c r="X3458" s="208"/>
      <c r="Z3458" s="208"/>
      <c r="AA3458" s="208"/>
    </row>
    <row r="3459" spans="24:27" x14ac:dyDescent="0.2">
      <c r="X3459" s="208"/>
      <c r="Z3459" s="208"/>
      <c r="AA3459" s="208"/>
    </row>
    <row r="3460" spans="24:27" x14ac:dyDescent="0.2">
      <c r="X3460" s="208"/>
      <c r="Z3460" s="208"/>
      <c r="AA3460" s="208"/>
    </row>
    <row r="3461" spans="24:27" x14ac:dyDescent="0.2">
      <c r="X3461" s="208"/>
      <c r="Z3461" s="208"/>
      <c r="AA3461" s="208"/>
    </row>
    <row r="3462" spans="24:27" x14ac:dyDescent="0.2">
      <c r="X3462" s="208"/>
      <c r="Z3462" s="208"/>
      <c r="AA3462" s="208"/>
    </row>
    <row r="3463" spans="24:27" x14ac:dyDescent="0.2">
      <c r="X3463" s="208"/>
      <c r="Z3463" s="208"/>
      <c r="AA3463" s="208"/>
    </row>
    <row r="3464" spans="24:27" x14ac:dyDescent="0.2">
      <c r="X3464" s="208"/>
      <c r="Z3464" s="208"/>
      <c r="AA3464" s="208"/>
    </row>
    <row r="3465" spans="24:27" x14ac:dyDescent="0.2">
      <c r="X3465" s="208"/>
      <c r="Z3465" s="208"/>
      <c r="AA3465" s="208"/>
    </row>
    <row r="3466" spans="24:27" x14ac:dyDescent="0.2">
      <c r="X3466" s="208"/>
      <c r="Z3466" s="208"/>
      <c r="AA3466" s="208"/>
    </row>
    <row r="3467" spans="24:27" x14ac:dyDescent="0.2">
      <c r="X3467" s="208"/>
      <c r="Z3467" s="208"/>
      <c r="AA3467" s="208"/>
    </row>
    <row r="3468" spans="24:27" x14ac:dyDescent="0.2">
      <c r="X3468" s="208"/>
      <c r="Z3468" s="208"/>
      <c r="AA3468" s="208"/>
    </row>
    <row r="3469" spans="24:27" x14ac:dyDescent="0.2">
      <c r="X3469" s="208"/>
      <c r="Z3469" s="208"/>
      <c r="AA3469" s="208"/>
    </row>
    <row r="3470" spans="24:27" x14ac:dyDescent="0.2">
      <c r="X3470" s="208"/>
      <c r="Z3470" s="208"/>
      <c r="AA3470" s="208"/>
    </row>
    <row r="3471" spans="24:27" x14ac:dyDescent="0.2">
      <c r="X3471" s="208"/>
      <c r="Z3471" s="208"/>
      <c r="AA3471" s="208"/>
    </row>
    <row r="3472" spans="24:27" x14ac:dyDescent="0.2">
      <c r="X3472" s="208"/>
      <c r="Z3472" s="208"/>
      <c r="AA3472" s="208"/>
    </row>
    <row r="3473" spans="24:27" x14ac:dyDescent="0.2">
      <c r="X3473" s="208"/>
      <c r="Z3473" s="208"/>
      <c r="AA3473" s="208"/>
    </row>
    <row r="3474" spans="24:27" x14ac:dyDescent="0.2">
      <c r="X3474" s="208"/>
      <c r="Z3474" s="208"/>
      <c r="AA3474" s="208"/>
    </row>
    <row r="3475" spans="24:27" x14ac:dyDescent="0.2">
      <c r="X3475" s="208"/>
      <c r="Z3475" s="208"/>
      <c r="AA3475" s="208"/>
    </row>
    <row r="3476" spans="24:27" x14ac:dyDescent="0.2">
      <c r="X3476" s="208"/>
      <c r="Z3476" s="208"/>
      <c r="AA3476" s="208"/>
    </row>
    <row r="3477" spans="24:27" x14ac:dyDescent="0.2">
      <c r="X3477" s="208"/>
      <c r="Z3477" s="208"/>
      <c r="AA3477" s="208"/>
    </row>
    <row r="3478" spans="24:27" x14ac:dyDescent="0.2">
      <c r="X3478" s="208"/>
      <c r="Z3478" s="208"/>
      <c r="AA3478" s="208"/>
    </row>
    <row r="3479" spans="24:27" x14ac:dyDescent="0.2">
      <c r="X3479" s="208"/>
      <c r="Z3479" s="208"/>
      <c r="AA3479" s="208"/>
    </row>
    <row r="3480" spans="24:27" x14ac:dyDescent="0.2">
      <c r="X3480" s="208"/>
      <c r="Z3480" s="208"/>
      <c r="AA3480" s="208"/>
    </row>
    <row r="3481" spans="24:27" x14ac:dyDescent="0.2">
      <c r="X3481" s="208"/>
      <c r="Z3481" s="208"/>
      <c r="AA3481" s="208"/>
    </row>
    <row r="3482" spans="24:27" x14ac:dyDescent="0.2">
      <c r="X3482" s="208"/>
      <c r="Z3482" s="208"/>
      <c r="AA3482" s="208"/>
    </row>
    <row r="3483" spans="24:27" x14ac:dyDescent="0.2">
      <c r="X3483" s="208"/>
      <c r="Z3483" s="208"/>
      <c r="AA3483" s="208"/>
    </row>
    <row r="3484" spans="24:27" x14ac:dyDescent="0.2">
      <c r="X3484" s="208"/>
      <c r="Z3484" s="208"/>
      <c r="AA3484" s="208"/>
    </row>
    <row r="3485" spans="24:27" x14ac:dyDescent="0.2">
      <c r="X3485" s="208"/>
      <c r="Z3485" s="208"/>
      <c r="AA3485" s="208"/>
    </row>
    <row r="3486" spans="24:27" x14ac:dyDescent="0.2">
      <c r="X3486" s="208"/>
      <c r="Z3486" s="208"/>
      <c r="AA3486" s="208"/>
    </row>
    <row r="3487" spans="24:27" x14ac:dyDescent="0.2">
      <c r="X3487" s="208"/>
      <c r="Z3487" s="208"/>
      <c r="AA3487" s="208"/>
    </row>
    <row r="3488" spans="24:27" x14ac:dyDescent="0.2">
      <c r="X3488" s="208"/>
      <c r="Z3488" s="208"/>
      <c r="AA3488" s="208"/>
    </row>
    <row r="3489" spans="24:27" x14ac:dyDescent="0.2">
      <c r="X3489" s="208"/>
      <c r="Z3489" s="208"/>
      <c r="AA3489" s="208"/>
    </row>
    <row r="3490" spans="24:27" x14ac:dyDescent="0.2">
      <c r="X3490" s="208"/>
      <c r="Z3490" s="208"/>
      <c r="AA3490" s="208"/>
    </row>
    <row r="3491" spans="24:27" x14ac:dyDescent="0.2">
      <c r="X3491" s="208"/>
      <c r="Z3491" s="208"/>
      <c r="AA3491" s="208"/>
    </row>
    <row r="3492" spans="24:27" x14ac:dyDescent="0.2">
      <c r="X3492" s="208"/>
      <c r="Z3492" s="208"/>
      <c r="AA3492" s="208"/>
    </row>
    <row r="3493" spans="24:27" x14ac:dyDescent="0.2">
      <c r="X3493" s="208"/>
      <c r="Z3493" s="208"/>
      <c r="AA3493" s="208"/>
    </row>
    <row r="3494" spans="24:27" x14ac:dyDescent="0.2">
      <c r="X3494" s="208"/>
      <c r="Z3494" s="208"/>
      <c r="AA3494" s="208"/>
    </row>
    <row r="3495" spans="24:27" x14ac:dyDescent="0.2">
      <c r="X3495" s="208"/>
      <c r="Z3495" s="208"/>
      <c r="AA3495" s="208"/>
    </row>
    <row r="3496" spans="24:27" x14ac:dyDescent="0.2">
      <c r="X3496" s="208"/>
      <c r="Z3496" s="208"/>
      <c r="AA3496" s="208"/>
    </row>
    <row r="3497" spans="24:27" x14ac:dyDescent="0.2">
      <c r="X3497" s="208"/>
      <c r="Z3497" s="208"/>
      <c r="AA3497" s="208"/>
    </row>
    <row r="3498" spans="24:27" x14ac:dyDescent="0.2">
      <c r="X3498" s="208"/>
      <c r="Z3498" s="208"/>
      <c r="AA3498" s="208"/>
    </row>
    <row r="3499" spans="24:27" x14ac:dyDescent="0.2">
      <c r="X3499" s="208"/>
      <c r="Z3499" s="208"/>
      <c r="AA3499" s="208"/>
    </row>
    <row r="3500" spans="24:27" x14ac:dyDescent="0.2">
      <c r="X3500" s="208"/>
      <c r="Z3500" s="208"/>
      <c r="AA3500" s="208"/>
    </row>
    <row r="3501" spans="24:27" x14ac:dyDescent="0.2">
      <c r="X3501" s="208"/>
      <c r="Z3501" s="208"/>
      <c r="AA3501" s="208"/>
    </row>
    <row r="3502" spans="24:27" x14ac:dyDescent="0.2">
      <c r="X3502" s="208"/>
      <c r="Z3502" s="208"/>
      <c r="AA3502" s="208"/>
    </row>
    <row r="3503" spans="24:27" x14ac:dyDescent="0.2">
      <c r="X3503" s="208"/>
      <c r="Z3503" s="208"/>
      <c r="AA3503" s="208"/>
    </row>
    <row r="3504" spans="24:27" x14ac:dyDescent="0.2">
      <c r="X3504" s="208"/>
      <c r="Z3504" s="208"/>
      <c r="AA3504" s="208"/>
    </row>
    <row r="3505" spans="24:27" x14ac:dyDescent="0.2">
      <c r="X3505" s="208"/>
      <c r="Z3505" s="208"/>
      <c r="AA3505" s="208"/>
    </row>
    <row r="3506" spans="24:27" x14ac:dyDescent="0.2">
      <c r="X3506" s="208"/>
      <c r="Z3506" s="208"/>
      <c r="AA3506" s="208"/>
    </row>
    <row r="3507" spans="24:27" x14ac:dyDescent="0.2">
      <c r="X3507" s="208"/>
      <c r="Z3507" s="208"/>
      <c r="AA3507" s="208"/>
    </row>
    <row r="3508" spans="24:27" x14ac:dyDescent="0.2">
      <c r="X3508" s="208"/>
      <c r="Z3508" s="208"/>
      <c r="AA3508" s="208"/>
    </row>
    <row r="3509" spans="24:27" x14ac:dyDescent="0.2">
      <c r="X3509" s="208"/>
      <c r="Z3509" s="208"/>
      <c r="AA3509" s="208"/>
    </row>
    <row r="3510" spans="24:27" x14ac:dyDescent="0.2">
      <c r="X3510" s="208"/>
      <c r="Z3510" s="208"/>
      <c r="AA3510" s="208"/>
    </row>
    <row r="3511" spans="24:27" x14ac:dyDescent="0.2">
      <c r="X3511" s="208"/>
      <c r="Z3511" s="208"/>
      <c r="AA3511" s="208"/>
    </row>
    <row r="3512" spans="24:27" x14ac:dyDescent="0.2">
      <c r="X3512" s="208"/>
      <c r="Z3512" s="208"/>
      <c r="AA3512" s="208"/>
    </row>
    <row r="3513" spans="24:27" x14ac:dyDescent="0.2">
      <c r="X3513" s="208"/>
      <c r="Z3513" s="208"/>
      <c r="AA3513" s="208"/>
    </row>
    <row r="3514" spans="24:27" x14ac:dyDescent="0.2">
      <c r="X3514" s="208"/>
      <c r="Z3514" s="208"/>
      <c r="AA3514" s="208"/>
    </row>
    <row r="3515" spans="24:27" x14ac:dyDescent="0.2">
      <c r="X3515" s="208"/>
      <c r="Z3515" s="208"/>
      <c r="AA3515" s="208"/>
    </row>
    <row r="3516" spans="24:27" x14ac:dyDescent="0.2">
      <c r="X3516" s="208"/>
      <c r="Z3516" s="208"/>
      <c r="AA3516" s="208"/>
    </row>
    <row r="3517" spans="24:27" x14ac:dyDescent="0.2">
      <c r="X3517" s="208"/>
      <c r="Z3517" s="208"/>
      <c r="AA3517" s="208"/>
    </row>
    <row r="3518" spans="24:27" x14ac:dyDescent="0.2">
      <c r="X3518" s="208"/>
      <c r="Z3518" s="208"/>
      <c r="AA3518" s="208"/>
    </row>
    <row r="3519" spans="24:27" x14ac:dyDescent="0.2">
      <c r="X3519" s="208"/>
      <c r="Z3519" s="208"/>
      <c r="AA3519" s="208"/>
    </row>
    <row r="3520" spans="24:27" x14ac:dyDescent="0.2">
      <c r="X3520" s="208"/>
      <c r="Z3520" s="208"/>
      <c r="AA3520" s="208"/>
    </row>
    <row r="3521" spans="24:27" x14ac:dyDescent="0.2">
      <c r="X3521" s="208"/>
      <c r="Z3521" s="208"/>
      <c r="AA3521" s="208"/>
    </row>
    <row r="3522" spans="24:27" x14ac:dyDescent="0.2">
      <c r="X3522" s="208"/>
      <c r="Z3522" s="208"/>
      <c r="AA3522" s="208"/>
    </row>
    <row r="3523" spans="24:27" x14ac:dyDescent="0.2">
      <c r="X3523" s="208"/>
      <c r="Z3523" s="208"/>
      <c r="AA3523" s="208"/>
    </row>
    <row r="3524" spans="24:27" x14ac:dyDescent="0.2">
      <c r="X3524" s="208"/>
      <c r="Z3524" s="208"/>
      <c r="AA3524" s="208"/>
    </row>
    <row r="3525" spans="24:27" x14ac:dyDescent="0.2">
      <c r="X3525" s="208"/>
      <c r="Z3525" s="208"/>
      <c r="AA3525" s="208"/>
    </row>
    <row r="3526" spans="24:27" x14ac:dyDescent="0.2">
      <c r="X3526" s="208"/>
      <c r="Z3526" s="208"/>
      <c r="AA3526" s="208"/>
    </row>
    <row r="3527" spans="24:27" x14ac:dyDescent="0.2">
      <c r="X3527" s="208"/>
      <c r="Z3527" s="208"/>
      <c r="AA3527" s="208"/>
    </row>
    <row r="3528" spans="24:27" x14ac:dyDescent="0.2">
      <c r="X3528" s="208"/>
      <c r="Z3528" s="208"/>
      <c r="AA3528" s="208"/>
    </row>
    <row r="3529" spans="24:27" x14ac:dyDescent="0.2">
      <c r="X3529" s="208"/>
      <c r="Z3529" s="208"/>
      <c r="AA3529" s="208"/>
    </row>
    <row r="3530" spans="24:27" x14ac:dyDescent="0.2">
      <c r="X3530" s="208"/>
      <c r="Z3530" s="208"/>
      <c r="AA3530" s="208"/>
    </row>
    <row r="3531" spans="24:27" x14ac:dyDescent="0.2">
      <c r="X3531" s="208"/>
      <c r="Z3531" s="208"/>
      <c r="AA3531" s="208"/>
    </row>
    <row r="3532" spans="24:27" x14ac:dyDescent="0.2">
      <c r="X3532" s="208"/>
      <c r="Z3532" s="208"/>
      <c r="AA3532" s="208"/>
    </row>
    <row r="3533" spans="24:27" x14ac:dyDescent="0.2">
      <c r="X3533" s="208"/>
      <c r="Z3533" s="208"/>
      <c r="AA3533" s="208"/>
    </row>
    <row r="3534" spans="24:27" x14ac:dyDescent="0.2">
      <c r="X3534" s="208"/>
      <c r="Z3534" s="208"/>
      <c r="AA3534" s="208"/>
    </row>
    <row r="3535" spans="24:27" x14ac:dyDescent="0.2">
      <c r="X3535" s="208"/>
      <c r="Z3535" s="208"/>
      <c r="AA3535" s="208"/>
    </row>
    <row r="3536" spans="24:27" x14ac:dyDescent="0.2">
      <c r="X3536" s="208"/>
      <c r="Z3536" s="208"/>
      <c r="AA3536" s="2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37</v>
      </c>
      <c r="N1" s="180" t="str">
        <f>_xll.qlInterpolation(,interpolator6M,_xll.ohFilter(E3:E21,M3:M21),_xll.ohFilter(L3:L21,M3:M21))</f>
        <v>obj_0034f#0224</v>
      </c>
    </row>
    <row r="2" spans="1:21" ht="26.25" customHeight="1" x14ac:dyDescent="0.2">
      <c r="D2" s="359" t="str">
        <f>F1&amp;" Instruments"</f>
        <v>6M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6M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359" t="s">
        <v>103</v>
      </c>
      <c r="T2" s="359" t="s">
        <v>125</v>
      </c>
      <c r="U2" s="359" t="s">
        <v>132</v>
      </c>
    </row>
    <row r="3" spans="1:21" ht="11.25" customHeight="1" x14ac:dyDescent="0.2">
      <c r="C3" s="331" t="str">
        <f>SUBSTITUTE(F1,"M","")</f>
        <v>6</v>
      </c>
      <c r="D3" s="408" t="str">
        <f>PROPER(Currency&amp;IborType)&amp;F1&amp;"LastFixing"&amp;QuoteSuffix</f>
        <v>Usdlibor6MLastFixing_Quote</v>
      </c>
      <c r="E3" s="409">
        <f>SettlementDate</f>
        <v>42258</v>
      </c>
      <c r="F3" s="409">
        <f>_xll.qlCalendarAdvance(Calendar,E3,$F$1,"mf",,Trigger)</f>
        <v>42440</v>
      </c>
      <c r="G3" s="410">
        <f>_xll.qlDayCounterYearFraction(DayCounter,E3,F3,,,Trigger)</f>
        <v>0.50555555555555554</v>
      </c>
      <c r="H3" s="411">
        <f>_xll.qlQuoteValue(D3,LastFixingsTrigger)</f>
        <v>5.389999999999999E-3</v>
      </c>
      <c r="I3" s="412">
        <f>_xll.qlYieldTSDiscount(Discounting,E3,,AllTriggers)</f>
        <v>0.99998555452754334</v>
      </c>
      <c r="J3" s="412">
        <f>_xll.qlYieldTSDiscount(Discounting,F3,,AllTriggers)</f>
        <v>0.99863251842424683</v>
      </c>
      <c r="K3" s="411">
        <f>(I3/J3-1)/G3</f>
        <v>2.6800000000006918E-3</v>
      </c>
      <c r="L3" s="411">
        <f>H3-K3</f>
        <v>2.7099999999993071E-3</v>
      </c>
      <c r="M3" s="413" t="b">
        <v>1</v>
      </c>
      <c r="N3" s="414">
        <f>_xll.qlInterpolationInterpolate($N$1,E3,TRUE)</f>
        <v>2.7099999999993071E-3</v>
      </c>
      <c r="O3" s="415">
        <f>(L3-N3)*10000</f>
        <v>0</v>
      </c>
      <c r="P3" s="425">
        <f t="shared" ref="P3:P5" si="0">LN((1+H3*G3)/(1+K3*G3))</f>
        <v>1.367266658943713E-3</v>
      </c>
      <c r="R3" s="421">
        <f>E3</f>
        <v>42258</v>
      </c>
      <c r="S3" s="421">
        <f>_xll.qlCalendarAdvance(Calendar,R3,$F$1,"mf",,Trigger)</f>
        <v>42440</v>
      </c>
      <c r="T3" s="422">
        <f>_xll.qlDayCounterYearFraction(DayCounter,R3,S3,,,Trigger)</f>
        <v>0.50555555555555554</v>
      </c>
      <c r="U3" s="423">
        <f>_xll.qlInterpolationInterpolate(B6Minterpolation,R3,TRUE)</f>
        <v>2.7099999999993071E-3</v>
      </c>
    </row>
    <row r="4" spans="1:21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05" t="str">
        <f t="shared" ref="D4:D21" si="1">Currency&amp;A4&amp;B4&amp;C4&amp;"F"&amp;QuoteSuffix</f>
        <v>USD1x7F_Quote</v>
      </c>
      <c r="E4" s="92">
        <f>_xll.qlCalendarAdvance("target",$E$3,A4&amp;"M","mf",,Trigger)</f>
        <v>42289</v>
      </c>
      <c r="F4" s="92">
        <f>_xll.qlCalendarAdvance(Calendar,E4,$F$1,"mf",,Trigger)</f>
        <v>42472</v>
      </c>
      <c r="G4" s="118">
        <f>_xll.qlDayCounterYearFraction(DayCounter,E4,F4,,,Trigger)</f>
        <v>0.5083333333333333</v>
      </c>
      <c r="H4" s="22">
        <f>_xll.qlQuoteValue(D4,AllTriggers)</f>
        <v>5.6699999999999997E-3</v>
      </c>
      <c r="I4" s="129">
        <f>_xll.qlYieldTSDiscount(Discounting,E4,,AllTriggers)</f>
        <v>0.99983006833452015</v>
      </c>
      <c r="J4" s="129">
        <f>_xll.qlYieldTSDiscount(Discounting,F4,,AllTriggers)</f>
        <v>0.99826651010771217</v>
      </c>
      <c r="K4" s="22">
        <f t="shared" ref="K4:K21" si="2">(I4/J4-1)/G4</f>
        <v>3.0811934671898153E-3</v>
      </c>
      <c r="L4" s="128">
        <f t="shared" ref="L4:L21" si="3">H4-K4</f>
        <v>2.5888065328101843E-3</v>
      </c>
      <c r="M4" s="117" t="b">
        <f>IF(ISERROR(H4),FALSE,TRUE)</f>
        <v>1</v>
      </c>
      <c r="N4" s="22">
        <f>_xll.qlInterpolationInterpolate($N$1,E4,TRUE)</f>
        <v>2.5888065328101843E-3</v>
      </c>
      <c r="O4" s="145">
        <f t="shared" ref="O4:O21" si="4">(L4-N4)*10000</f>
        <v>0</v>
      </c>
      <c r="P4" s="419">
        <f t="shared" si="0"/>
        <v>1.3130562625342905E-3</v>
      </c>
      <c r="R4" s="92">
        <f>_xll.qlCalendarAdvance(Calendar,R3,"1D","f")</f>
        <v>42261</v>
      </c>
      <c r="S4" s="92">
        <f>_xll.qlCalendarAdvance(Calendar,R4,$F$1,"mf",,Trigger)</f>
        <v>42443</v>
      </c>
      <c r="T4" s="118">
        <f>_xll.qlDayCounterYearFraction(DayCounter,R4,S4,,,Trigger)</f>
        <v>0.50555555555555554</v>
      </c>
      <c r="U4" s="139">
        <f>_xll.qlInterpolationInterpolate(B6Minterpolation,R4,TRUE)</f>
        <v>2.6939368668160513E-3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A5+SUBSTITUTE($F$1,"M","")</f>
        <v>8</v>
      </c>
      <c r="D5" s="405" t="str">
        <f t="shared" si="1"/>
        <v>USD2x8F_Quote</v>
      </c>
      <c r="E5" s="92">
        <f>_xll.qlCalendarAdvance("target",$E$3,A5&amp;"M","mf",,Trigger)</f>
        <v>42319</v>
      </c>
      <c r="F5" s="92">
        <f>_xll.qlCalendarAdvance(Calendar,E5,$F$1,"mf",,Trigger)</f>
        <v>42501</v>
      </c>
      <c r="G5" s="118">
        <f>_xll.qlDayCounterYearFraction(DayCounter,E5,F5,,,Trigger)</f>
        <v>0.50555555555555554</v>
      </c>
      <c r="H5" s="22">
        <f>_xll.qlQuoteValue(D5,AllTriggers)</f>
        <v>6.0799999999999995E-3</v>
      </c>
      <c r="I5" s="119">
        <f>_xll.qlYieldTSDiscount(Discounting,E5,,AllTriggers)</f>
        <v>0.9996542546397833</v>
      </c>
      <c r="J5" s="119">
        <f>_xll.qlYieldTSDiscount(Discounting,F5,,AllTriggers)</f>
        <v>0.99791089777107689</v>
      </c>
      <c r="K5" s="22">
        <f t="shared" si="2"/>
        <v>3.4556173397234662E-3</v>
      </c>
      <c r="L5" s="22">
        <f t="shared" si="3"/>
        <v>2.6243826602765333E-3</v>
      </c>
      <c r="M5" s="117" t="b">
        <f t="shared" ref="M5:M21" si="6">IF(ISERROR(H5),FALSE,TRUE)</f>
        <v>1</v>
      </c>
      <c r="N5" s="22">
        <f>_xll.qlInterpolationInterpolate($N$1,E5,TRUE)</f>
        <v>2.6243826602765333E-3</v>
      </c>
      <c r="O5" s="145">
        <f t="shared" si="4"/>
        <v>0</v>
      </c>
      <c r="P5" s="419">
        <f t="shared" si="0"/>
        <v>1.3235810780455627E-3</v>
      </c>
      <c r="R5" s="92">
        <f>_xll.qlCalendarAdvance(Calendar,R4,"1D","f")</f>
        <v>42262</v>
      </c>
      <c r="S5" s="92">
        <f>_xll.qlCalendarAdvance(Calendar,R5,$F$1,"mf",,Trigger)</f>
        <v>42444</v>
      </c>
      <c r="T5" s="118">
        <f>_xll.qlDayCounterYearFraction(DayCounter,R5,S5,,,Trigger)</f>
        <v>0.50555555555555554</v>
      </c>
      <c r="U5" s="139">
        <f>_xll.qlInterpolationInterpolate(B6Minterpolation,R5,TRUE)</f>
        <v>2.6886249864719533E-3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9</v>
      </c>
      <c r="D6" s="405" t="str">
        <f t="shared" si="1"/>
        <v>USD3x9F_Quote</v>
      </c>
      <c r="E6" s="92">
        <f>_xll.qlCalendarAdvance("target",$E$3,A6&amp;"M","mf",,Trigger)</f>
        <v>42349</v>
      </c>
      <c r="F6" s="92">
        <f>_xll.qlCalendarAdvance(Calendar,E6,$F$1,"mf",,Trigger)</f>
        <v>42534</v>
      </c>
      <c r="G6" s="118">
        <f>_xll.qlDayCounterYearFraction(DayCounter,E6,F6,,,Trigger)</f>
        <v>0.51388888888888884</v>
      </c>
      <c r="H6" s="22">
        <f>_xll.qlQuoteValue(D6,AllTriggers)</f>
        <v>6.4799999999999988E-3</v>
      </c>
      <c r="I6" s="119">
        <f>_xll.qlYieldTSDiscount(Discounting,E6,,AllTriggers)</f>
        <v>0.99945753555896533</v>
      </c>
      <c r="J6" s="119">
        <f>_xll.qlYieldTSDiscount(Discounting,F6,,AllTriggers)</f>
        <v>0.99748485998356407</v>
      </c>
      <c r="K6" s="22">
        <f t="shared" si="2"/>
        <v>3.8483993017018195E-3</v>
      </c>
      <c r="L6" s="22">
        <f t="shared" si="3"/>
        <v>2.6316006982981793E-3</v>
      </c>
      <c r="M6" s="117" t="b">
        <f t="shared" si="6"/>
        <v>1</v>
      </c>
      <c r="N6" s="22">
        <f>_xll.qlInterpolationInterpolate($N$1,E6,TRUE)</f>
        <v>2.6316006982981793E-3</v>
      </c>
      <c r="O6" s="145">
        <f t="shared" si="4"/>
        <v>0</v>
      </c>
      <c r="P6" s="419">
        <f t="shared" ref="P6:P21" si="7">LN((1+H6*G6)/(1+K6*G6))</f>
        <v>1.3487711614765256E-3</v>
      </c>
      <c r="R6" s="92">
        <f>_xll.qlCalendarAdvance(Calendar,R5,"1D","f")</f>
        <v>42263</v>
      </c>
      <c r="S6" s="92">
        <f>_xll.qlCalendarAdvance(Calendar,R6,$F$1,"mf",,Trigger)</f>
        <v>42445</v>
      </c>
      <c r="T6" s="118">
        <f>_xll.qlDayCounterYearFraction(DayCounter,R6,S6,,,Trigger)</f>
        <v>0.50555555555555554</v>
      </c>
      <c r="U6" s="139">
        <f>_xll.qlInterpolationInterpolate(B6Minterpolation,R6,TRUE)</f>
        <v>2.6833495324567014E-3</v>
      </c>
    </row>
    <row r="7" spans="1:21" ht="11.25" customHeight="1" x14ac:dyDescent="0.2">
      <c r="A7" s="180">
        <f t="shared" ref="A7:A21" si="8">A6+1</f>
        <v>4</v>
      </c>
      <c r="B7" s="180" t="s">
        <v>32</v>
      </c>
      <c r="C7" s="180">
        <f t="shared" si="5"/>
        <v>10</v>
      </c>
      <c r="D7" s="405" t="str">
        <f t="shared" si="1"/>
        <v>USD4x10F_Quote</v>
      </c>
      <c r="E7" s="92">
        <f>_xll.qlCalendarAdvance("target",$E$3,A7&amp;"M","mf",,Trigger)</f>
        <v>42380</v>
      </c>
      <c r="F7" s="92">
        <f>_xll.qlCalendarAdvance(Calendar,E7,$F$1,"mf",,Trigger)</f>
        <v>42562</v>
      </c>
      <c r="G7" s="118">
        <f>_xll.qlDayCounterYearFraction(DayCounter,E7,F7,,,Trigger)</f>
        <v>0.50555555555555554</v>
      </c>
      <c r="H7" s="22">
        <f>_xll.qlQuoteValue(D7,AllTriggers)</f>
        <v>6.8799999999999998E-3</v>
      </c>
      <c r="I7" s="119">
        <f>_xll.qlYieldTSDiscount(Discounting,E7,,AllTriggers)</f>
        <v>0.99919657780752191</v>
      </c>
      <c r="J7" s="119">
        <f>_xll.qlYieldTSDiscount(Discounting,F7,,AllTriggers)</f>
        <v>0.99706393562639417</v>
      </c>
      <c r="K7" s="22">
        <f t="shared" si="2"/>
        <v>4.2308351097638443E-3</v>
      </c>
      <c r="L7" s="22">
        <f t="shared" si="3"/>
        <v>2.6491648902361555E-3</v>
      </c>
      <c r="M7" s="117" t="b">
        <f t="shared" si="6"/>
        <v>1</v>
      </c>
      <c r="N7" s="22">
        <f>_xll.qlInterpolationInterpolate($N$1,E7,TRUE)</f>
        <v>2.6491648902361555E-3</v>
      </c>
      <c r="O7" s="145">
        <f t="shared" si="4"/>
        <v>0</v>
      </c>
      <c r="P7" s="419">
        <f t="shared" si="7"/>
        <v>1.3355492404369871E-3</v>
      </c>
      <c r="R7" s="92">
        <f>_xll.qlCalendarAdvance(Calendar,R6,"1D","f")</f>
        <v>42264</v>
      </c>
      <c r="S7" s="92">
        <f>_xll.qlCalendarAdvance(Calendar,R7,$F$1,"mf",,Trigger)</f>
        <v>42446</v>
      </c>
      <c r="T7" s="118">
        <f>_xll.qlDayCounterYearFraction(DayCounter,R7,S7,,,Trigger)</f>
        <v>0.50555555555555554</v>
      </c>
      <c r="U7" s="139">
        <f>_xll.qlInterpolationInterpolate(B6Minterpolation,R7,TRUE)</f>
        <v>2.6781196113525069E-3</v>
      </c>
    </row>
    <row r="8" spans="1:21" ht="11.25" customHeight="1" x14ac:dyDescent="0.2">
      <c r="A8" s="180">
        <f t="shared" si="8"/>
        <v>5</v>
      </c>
      <c r="B8" s="180" t="s">
        <v>32</v>
      </c>
      <c r="C8" s="180">
        <f t="shared" si="5"/>
        <v>11</v>
      </c>
      <c r="D8" s="405" t="str">
        <f t="shared" si="1"/>
        <v>USD5x11F_Quote</v>
      </c>
      <c r="E8" s="92">
        <f>_xll.qlCalendarAdvance("target",$E$3,A8&amp;"M","mf",,Trigger)</f>
        <v>42411</v>
      </c>
      <c r="F8" s="92">
        <f>_xll.qlCalendarAdvance(Calendar,E8,$F$1,"mf",,Trigger)</f>
        <v>42593</v>
      </c>
      <c r="G8" s="118">
        <f>_xll.qlDayCounterYearFraction(DayCounter,E8,F8,,,Trigger)</f>
        <v>0.50555555555555554</v>
      </c>
      <c r="H8" s="22">
        <f>_xll.qlQuoteValue(D8,AllTriggers)</f>
        <v>7.3200000000000001E-3</v>
      </c>
      <c r="I8" s="119">
        <f>_xll.qlYieldTSDiscount(Discounting,E8,,AllTriggers)</f>
        <v>0.99891147496408772</v>
      </c>
      <c r="J8" s="119">
        <f>_xll.qlYieldTSDiscount(Discounting,F8,,AllTriggers)</f>
        <v>0.99657284618095443</v>
      </c>
      <c r="K8" s="22">
        <f t="shared" si="2"/>
        <v>4.6417671815957877E-3</v>
      </c>
      <c r="L8" s="22">
        <f t="shared" si="3"/>
        <v>2.6782328184042125E-3</v>
      </c>
      <c r="M8" s="117" t="b">
        <f t="shared" si="6"/>
        <v>1</v>
      </c>
      <c r="N8" s="22">
        <f>_xll.qlInterpolationInterpolate($N$1,E8,TRUE)</f>
        <v>2.6782328184042125E-3</v>
      </c>
      <c r="O8" s="145">
        <f t="shared" si="4"/>
        <v>0</v>
      </c>
      <c r="P8" s="419">
        <f t="shared" si="7"/>
        <v>1.3499139930331927E-3</v>
      </c>
      <c r="R8" s="92">
        <f>_xll.qlCalendarAdvance(Calendar,R7,"1D","f")</f>
        <v>42265</v>
      </c>
      <c r="S8" s="92">
        <f>_xll.qlCalendarAdvance(Calendar,R8,$F$1,"mf",,Trigger)</f>
        <v>42447</v>
      </c>
      <c r="T8" s="118">
        <f>_xll.qlDayCounterYearFraction(DayCounter,R8,S8,,,Trigger)</f>
        <v>0.50555555555555554</v>
      </c>
      <c r="U8" s="139">
        <f>_xll.qlInterpolationInterpolate(B6Minterpolation,R8,TRUE)</f>
        <v>2.6729443297415821E-3</v>
      </c>
    </row>
    <row r="9" spans="1:21" ht="11.25" customHeight="1" x14ac:dyDescent="0.2">
      <c r="A9" s="180">
        <f t="shared" si="8"/>
        <v>6</v>
      </c>
      <c r="B9" s="180" t="s">
        <v>32</v>
      </c>
      <c r="C9" s="180">
        <f t="shared" si="5"/>
        <v>12</v>
      </c>
      <c r="D9" s="405" t="str">
        <f t="shared" si="1"/>
        <v>USD6x12F_Quote</v>
      </c>
      <c r="E9" s="92">
        <f>_xll.qlCalendarAdvance("target",$E$3,A9&amp;"M","mf",,Trigger)</f>
        <v>42440</v>
      </c>
      <c r="F9" s="92">
        <f>_xll.qlCalendarAdvance(Calendar,E9,$F$1,"mf",,Trigger)</f>
        <v>42625</v>
      </c>
      <c r="G9" s="118">
        <f>_xll.qlDayCounterYearFraction(DayCounter,E9,F9,,,Trigger)</f>
        <v>0.51388888888888884</v>
      </c>
      <c r="H9" s="22">
        <f>_xll.qlQuoteValue(D9,AllTriggers)</f>
        <v>7.7600000000000004E-3</v>
      </c>
      <c r="I9" s="119">
        <f>_xll.qlYieldTSDiscount(Discounting,E9,,AllTriggers)</f>
        <v>0.99863251842424683</v>
      </c>
      <c r="J9" s="119">
        <f>_xll.qlYieldTSDiscount(Discounting,F9,,AllTriggers)</f>
        <v>0.9960457508957502</v>
      </c>
      <c r="K9" s="22">
        <f t="shared" si="2"/>
        <v>5.0536933475755861E-3</v>
      </c>
      <c r="L9" s="22">
        <f t="shared" si="3"/>
        <v>2.7063066524244143E-3</v>
      </c>
      <c r="M9" s="117" t="b">
        <f t="shared" si="6"/>
        <v>1</v>
      </c>
      <c r="N9" s="22">
        <f>_xll.qlInterpolationInterpolate($N$1,E9,TRUE)</f>
        <v>2.7063066524244143E-3</v>
      </c>
      <c r="O9" s="145">
        <f t="shared" si="4"/>
        <v>0</v>
      </c>
      <c r="P9" s="419">
        <f t="shared" si="7"/>
        <v>1.3861772810728559E-3</v>
      </c>
      <c r="R9" s="92">
        <f>_xll.qlCalendarAdvance(Calendar,R8,"1D","f")</f>
        <v>42268</v>
      </c>
      <c r="S9" s="92">
        <f>_xll.qlCalendarAdvance(Calendar,R9,$F$1,"mf",,Trigger)</f>
        <v>42450</v>
      </c>
      <c r="T9" s="118">
        <f>_xll.qlDayCounterYearFraction(DayCounter,R9,S9,,,Trigger)</f>
        <v>0.50555555555555554</v>
      </c>
      <c r="U9" s="139">
        <f>_xll.qlInterpolationInterpolate(B6Minterpolation,R9,TRUE)</f>
        <v>2.6578373876905387E-3</v>
      </c>
    </row>
    <row r="10" spans="1:21" ht="11.25" customHeight="1" x14ac:dyDescent="0.2">
      <c r="A10" s="180">
        <f t="shared" si="8"/>
        <v>7</v>
      </c>
      <c r="B10" s="180" t="s">
        <v>32</v>
      </c>
      <c r="C10" s="180">
        <f t="shared" si="5"/>
        <v>13</v>
      </c>
      <c r="D10" s="405" t="str">
        <f t="shared" si="1"/>
        <v>USD7x13F_Quote</v>
      </c>
      <c r="E10" s="92">
        <f>_xll.qlCalendarAdvance("target",$E$3,A10&amp;"M","mf",,Trigger)</f>
        <v>42471</v>
      </c>
      <c r="F10" s="92">
        <f>_xll.qlCalendarAdvance(Calendar,E10,$F$1,"mf",,Trigger)</f>
        <v>42654</v>
      </c>
      <c r="G10" s="118">
        <f>_xll.qlDayCounterYearFraction(DayCounter,E10,F10,,,Trigger)</f>
        <v>0.5083333333333333</v>
      </c>
      <c r="H10" s="22">
        <f>_xll.qlQuoteValue(D10,AllTriggers)</f>
        <v>8.2299999999999995E-3</v>
      </c>
      <c r="I10" s="119">
        <f>_xll.qlYieldTSDiscount(Discounting,E10,,AllTriggers)</f>
        <v>0.9982785813433277</v>
      </c>
      <c r="J10" s="119">
        <f>_xll.qlYieldTSDiscount(Discounting,F10,,AllTriggers)</f>
        <v>0.99552283340524095</v>
      </c>
      <c r="K10" s="22">
        <f t="shared" si="2"/>
        <v>5.445524002917511E-3</v>
      </c>
      <c r="L10" s="22">
        <f t="shared" si="3"/>
        <v>2.7844759970824884E-3</v>
      </c>
      <c r="M10" s="117" t="b">
        <f t="shared" si="6"/>
        <v>1</v>
      </c>
      <c r="N10" s="22">
        <f>_xll.qlInterpolationInterpolate($N$1,E10,TRUE)</f>
        <v>2.7844759970824884E-3</v>
      </c>
      <c r="O10" s="145">
        <f t="shared" si="4"/>
        <v>0</v>
      </c>
      <c r="P10" s="419">
        <f t="shared" si="7"/>
        <v>1.4105393592133266E-3</v>
      </c>
      <c r="R10" s="92">
        <f>_xll.qlCalendarAdvance(Calendar,R9,"1D","f")</f>
        <v>42269</v>
      </c>
      <c r="S10" s="92">
        <f>_xll.qlCalendarAdvance(Calendar,R10,$F$1,"mf",,Trigger)</f>
        <v>42451</v>
      </c>
      <c r="T10" s="118">
        <f>_xll.qlDayCounterYearFraction(DayCounter,R10,S10,,,Trigger)</f>
        <v>0.50555555555555554</v>
      </c>
      <c r="U10" s="139">
        <f>_xll.qlInterpolationInterpolate(B6Minterpolation,R10,TRUE)</f>
        <v>2.6529717298748061E-3</v>
      </c>
    </row>
    <row r="11" spans="1:21" ht="11.25" customHeight="1" x14ac:dyDescent="0.2">
      <c r="A11" s="180">
        <f t="shared" si="8"/>
        <v>8</v>
      </c>
      <c r="B11" s="180" t="s">
        <v>32</v>
      </c>
      <c r="C11" s="180">
        <f t="shared" si="5"/>
        <v>14</v>
      </c>
      <c r="D11" s="405" t="str">
        <f t="shared" si="1"/>
        <v>USD8x14F_Quote</v>
      </c>
      <c r="E11" s="92">
        <f>_xll.qlCalendarAdvance("target",$E$3,A11&amp;"M","mf",,Trigger)</f>
        <v>42501</v>
      </c>
      <c r="F11" s="92">
        <f>_xll.qlCalendarAdvance(Calendar,E11,$F$1,"mf",,Trigger)</f>
        <v>42685</v>
      </c>
      <c r="G11" s="118">
        <f>_xll.qlDayCounterYearFraction(DayCounter,E11,F11,,,Trigger)</f>
        <v>0.51111111111111107</v>
      </c>
      <c r="H11" s="22">
        <f>_xll.qlQuoteValue(D11,AllTriggers)</f>
        <v>8.7299999999999999E-3</v>
      </c>
      <c r="I11" s="119">
        <f>_xll.qlYieldTSDiscount(Discounting,E11,,AllTriggers)</f>
        <v>0.99791089777107689</v>
      </c>
      <c r="J11" s="119">
        <f>_xll.qlYieldTSDiscount(Discounting,F11,,AllTriggers)</f>
        <v>0.99491138172504245</v>
      </c>
      <c r="K11" s="22">
        <f t="shared" si="2"/>
        <v>5.8986342489733678E-3</v>
      </c>
      <c r="L11" s="22">
        <f t="shared" si="3"/>
        <v>2.8313657510266321E-3</v>
      </c>
      <c r="M11" s="117" t="b">
        <f t="shared" si="6"/>
        <v>1</v>
      </c>
      <c r="N11" s="22">
        <f>_xll.qlInterpolationInterpolate($N$1,E11,TRUE)</f>
        <v>2.8313657510266321E-3</v>
      </c>
      <c r="O11" s="145">
        <f t="shared" si="4"/>
        <v>0</v>
      </c>
      <c r="P11" s="419">
        <f t="shared" si="7"/>
        <v>1.4417528553161824E-3</v>
      </c>
      <c r="R11" s="92">
        <f>_xll.qlCalendarAdvance(Calendar,R10,"1D","f")</f>
        <v>42270</v>
      </c>
      <c r="S11" s="92">
        <f>_xll.qlCalendarAdvance(Calendar,R11,$F$1,"mf",,Trigger)</f>
        <v>42452</v>
      </c>
      <c r="T11" s="118">
        <f>_xll.qlDayCounterYearFraction(DayCounter,R11,S11,,,Trigger)</f>
        <v>0.50555555555555554</v>
      </c>
      <c r="U11" s="139">
        <f>_xll.qlInterpolationInterpolate(B6Minterpolation,R11,TRUE)</f>
        <v>2.6482062444634006E-3</v>
      </c>
    </row>
    <row r="12" spans="1:21" ht="11.25" customHeight="1" x14ac:dyDescent="0.2">
      <c r="A12" s="180">
        <f t="shared" si="8"/>
        <v>9</v>
      </c>
      <c r="B12" s="180" t="s">
        <v>32</v>
      </c>
      <c r="C12" s="180">
        <f t="shared" si="5"/>
        <v>15</v>
      </c>
      <c r="D12" s="405" t="str">
        <f t="shared" si="1"/>
        <v>USD9x15F_Quote</v>
      </c>
      <c r="E12" s="92">
        <f>_xll.qlCalendarAdvance("target",$E$3,A12&amp;"M","mf",,Trigger)</f>
        <v>42534</v>
      </c>
      <c r="F12" s="92">
        <f>_xll.qlCalendarAdvance(Calendar,E12,$F$1,"mf",,Trigger)</f>
        <v>42717</v>
      </c>
      <c r="G12" s="118">
        <f>_xll.qlDayCounterYearFraction(DayCounter,E12,F12,,,Trigger)</f>
        <v>0.5083333333333333</v>
      </c>
      <c r="H12" s="22">
        <f>_xll.qlQuoteValue(D12,AllTriggers)</f>
        <v>9.2399999999999999E-3</v>
      </c>
      <c r="I12" s="119">
        <f>_xll.qlYieldTSDiscount(Discounting,E12,,AllTriggers)</f>
        <v>0.99748485998356407</v>
      </c>
      <c r="J12" s="119">
        <f>_xll.qlYieldTSDiscount(Discounting,F12,,AllTriggers)</f>
        <v>0.99422742194759617</v>
      </c>
      <c r="K12" s="22">
        <f t="shared" si="2"/>
        <v>6.4452807108276479E-3</v>
      </c>
      <c r="L12" s="22">
        <f t="shared" si="3"/>
        <v>2.7947192891723521E-3</v>
      </c>
      <c r="M12" s="117" t="b">
        <f t="shared" si="6"/>
        <v>1</v>
      </c>
      <c r="N12" s="22">
        <f>_xll.qlInterpolationInterpolate($N$1,E12,TRUE)</f>
        <v>2.7947192891723521E-3</v>
      </c>
      <c r="O12" s="145">
        <f t="shared" si="4"/>
        <v>0</v>
      </c>
      <c r="P12" s="419">
        <f t="shared" si="7"/>
        <v>1.4150080311667497E-3</v>
      </c>
      <c r="R12" s="92">
        <f>_xll.qlCalendarAdvance(Calendar,R11,"1D","f")</f>
        <v>42271</v>
      </c>
      <c r="S12" s="92">
        <f>_xll.qlCalendarAdvance(Calendar,R12,$F$1,"mf",,Trigger)</f>
        <v>42453</v>
      </c>
      <c r="T12" s="118">
        <f>_xll.qlDayCounterYearFraction(DayCounter,R12,S12,,,Trigger)</f>
        <v>0.50555555555555554</v>
      </c>
      <c r="U12" s="139">
        <f>_xll.qlInterpolationInterpolate(B6Minterpolation,R12,TRUE)</f>
        <v>2.6435500380385338E-3</v>
      </c>
    </row>
    <row r="13" spans="1:21" ht="11.25" customHeight="1" x14ac:dyDescent="0.2">
      <c r="A13" s="180">
        <f t="shared" si="8"/>
        <v>10</v>
      </c>
      <c r="B13" s="180" t="s">
        <v>32</v>
      </c>
      <c r="C13" s="180">
        <f t="shared" si="5"/>
        <v>16</v>
      </c>
      <c r="D13" s="405" t="str">
        <f t="shared" si="1"/>
        <v>USD10x16F_Quote</v>
      </c>
      <c r="E13" s="92">
        <f>_xll.qlCalendarAdvance("target",$E$3,A13&amp;"M","mf",,Trigger)</f>
        <v>42562</v>
      </c>
      <c r="F13" s="92">
        <f>_xll.qlCalendarAdvance(Calendar,E13,$F$1,"mf",,Trigger)</f>
        <v>42746</v>
      </c>
      <c r="G13" s="118">
        <f>_xll.qlDayCounterYearFraction(DayCounter,E13,F13,,,Trigger)</f>
        <v>0.51111111111111107</v>
      </c>
      <c r="H13" s="22">
        <f>_xll.qlQuoteValue(D13,AllTriggers)</f>
        <v>9.7400000000000004E-3</v>
      </c>
      <c r="I13" s="119">
        <f>_xll.qlYieldTSDiscount(Discounting,E13,,AllTriggers)</f>
        <v>0.99706393562639417</v>
      </c>
      <c r="J13" s="119">
        <f>_xll.qlYieldTSDiscount(Discounting,F13,,AllTriggers)</f>
        <v>0.99356439984971145</v>
      </c>
      <c r="K13" s="22">
        <f t="shared" si="2"/>
        <v>6.8912672645882675E-3</v>
      </c>
      <c r="L13" s="22">
        <f t="shared" si="3"/>
        <v>2.8487327354117329E-3</v>
      </c>
      <c r="M13" s="117" t="b">
        <f t="shared" si="6"/>
        <v>1</v>
      </c>
      <c r="N13" s="22">
        <f>_xll.qlInterpolationInterpolate($N$1,E13,TRUE)</f>
        <v>2.8487327354117329E-3</v>
      </c>
      <c r="O13" s="145">
        <f t="shared" si="4"/>
        <v>0</v>
      </c>
      <c r="P13" s="419">
        <f t="shared" si="7"/>
        <v>1.4498570079770035E-3</v>
      </c>
      <c r="R13" s="92">
        <f>_xll.qlCalendarAdvance(Calendar,R12,"1D","f")</f>
        <v>42272</v>
      </c>
      <c r="S13" s="92">
        <f>_xll.qlCalendarAdvance(Calendar,R13,$F$1,"mf",,Trigger)</f>
        <v>42458</v>
      </c>
      <c r="T13" s="118">
        <f>_xll.qlDayCounterYearFraction(DayCounter,R13,S13,,,Trigger)</f>
        <v>0.51666666666666672</v>
      </c>
      <c r="U13" s="139">
        <f>_xll.qlInterpolationInterpolate(B6Minterpolation,R13,TRUE)</f>
        <v>2.6390122171824171E-3</v>
      </c>
    </row>
    <row r="14" spans="1:21" ht="11.25" customHeight="1" x14ac:dyDescent="0.2">
      <c r="A14" s="180">
        <f t="shared" si="8"/>
        <v>11</v>
      </c>
      <c r="B14" s="180" t="s">
        <v>32</v>
      </c>
      <c r="C14" s="180">
        <f t="shared" si="5"/>
        <v>17</v>
      </c>
      <c r="D14" s="405" t="str">
        <f t="shared" si="1"/>
        <v>USD11x17F_Quote</v>
      </c>
      <c r="E14" s="92">
        <f>_xll.qlCalendarAdvance("target",$E$3,A14&amp;"M","mf",,Trigger)</f>
        <v>42593</v>
      </c>
      <c r="F14" s="92">
        <f>_xll.qlCalendarAdvance(Calendar,E14,$F$1,"mf",,Trigger)</f>
        <v>42779</v>
      </c>
      <c r="G14" s="118">
        <f>_xll.qlDayCounterYearFraction(DayCounter,E14,F14,,,Trigger)</f>
        <v>0.51666666666666672</v>
      </c>
      <c r="H14" s="22" t="e">
        <f>_xll.qlQuoteValue(D14,AllTriggers)</f>
        <v>#NUM!</v>
      </c>
      <c r="I14" s="119">
        <f>_xll.qlYieldTSDiscount(Discounting,E14,,AllTriggers)</f>
        <v>0.99657284618095443</v>
      </c>
      <c r="J14" s="119">
        <f>_xll.qlYieldTSDiscount(Discounting,F14,,AllTriggers)</f>
        <v>0.99276152025511133</v>
      </c>
      <c r="K14" s="22">
        <f t="shared" si="2"/>
        <v>7.4305457110937579E-3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2.8482628306655943E-3</v>
      </c>
      <c r="O14" s="145" t="e">
        <f t="shared" si="4"/>
        <v>#NUM!</v>
      </c>
      <c r="P14" s="419" t="e">
        <f t="shared" si="7"/>
        <v>#NUM!</v>
      </c>
      <c r="R14" s="92">
        <f>_xll.qlCalendarAdvance(Calendar,R13,"1D","f")</f>
        <v>42275</v>
      </c>
      <c r="S14" s="92">
        <f>_xll.qlCalendarAdvance(Calendar,R14,$F$1,"mf",,Trigger)</f>
        <v>42458</v>
      </c>
      <c r="T14" s="118">
        <f>_xll.qlDayCounterYearFraction(DayCounter,R14,S14,,,Trigger)</f>
        <v>0.5083333333333333</v>
      </c>
      <c r="U14" s="139">
        <f>_xll.qlInterpolationInterpolate(B6Minterpolation,R14,TRUE)</f>
        <v>2.626200133848683E-3</v>
      </c>
    </row>
    <row r="15" spans="1:21" ht="11.25" customHeight="1" x14ac:dyDescent="0.2">
      <c r="A15" s="180">
        <f t="shared" si="8"/>
        <v>12</v>
      </c>
      <c r="B15" s="180" t="s">
        <v>32</v>
      </c>
      <c r="C15" s="180">
        <f t="shared" si="5"/>
        <v>18</v>
      </c>
      <c r="D15" s="405" t="str">
        <f t="shared" si="1"/>
        <v>USD12x18F_Quote</v>
      </c>
      <c r="E15" s="92">
        <f>_xll.qlCalendarAdvance("target",$E$3,A15&amp;"M","mf",,Trigger)</f>
        <v>42625</v>
      </c>
      <c r="F15" s="92">
        <f>_xll.qlCalendarAdvance(Calendar,E15,$F$1,"mf",,Trigger)</f>
        <v>42807</v>
      </c>
      <c r="G15" s="118">
        <f>_xll.qlDayCounterYearFraction(DayCounter,E15,F15,,,Trigger)</f>
        <v>0.50555555555555554</v>
      </c>
      <c r="H15" s="22">
        <f>_xll.qlQuoteValue(D15,AllTriggers)</f>
        <v>1.0829999999999999E-2</v>
      </c>
      <c r="I15" s="119">
        <f>_xll.qlYieldTSDiscount(Discounting,E15,,AllTriggers)</f>
        <v>0.9960457508957502</v>
      </c>
      <c r="J15" s="119">
        <f>_xll.qlYieldTSDiscount(Discounting,F15,,AllTriggers)</f>
        <v>0.99204069486186075</v>
      </c>
      <c r="K15" s="22">
        <f t="shared" si="2"/>
        <v>7.9856490759646487E-3</v>
      </c>
      <c r="L15" s="22">
        <f t="shared" si="3"/>
        <v>2.8443509240353507E-3</v>
      </c>
      <c r="M15" s="117" t="b">
        <f t="shared" si="6"/>
        <v>1</v>
      </c>
      <c r="N15" s="22">
        <f>_xll.qlInterpolationInterpolate($N$1,E15,TRUE)</f>
        <v>2.8443509240353507E-3</v>
      </c>
      <c r="O15" s="145">
        <f t="shared" si="4"/>
        <v>0</v>
      </c>
      <c r="P15" s="419">
        <f t="shared" si="7"/>
        <v>1.4311707542407311E-3</v>
      </c>
      <c r="R15" s="92">
        <f>_xll.qlCalendarAdvance(Calendar,R14,"1D","f")</f>
        <v>42276</v>
      </c>
      <c r="S15" s="92">
        <f>_xll.qlCalendarAdvance(Calendar,R15,$F$1,"mf",,Trigger)</f>
        <v>42458</v>
      </c>
      <c r="T15" s="118">
        <f>_xll.qlDayCounterYearFraction(DayCounter,R15,S15,,,Trigger)</f>
        <v>0.50555555555555554</v>
      </c>
      <c r="U15" s="139">
        <f>_xll.qlInterpolationInterpolate(B6Minterpolation,R15,TRUE)</f>
        <v>2.622226921089682E-3</v>
      </c>
    </row>
    <row r="16" spans="1:21" ht="11.25" customHeight="1" x14ac:dyDescent="0.2">
      <c r="A16" s="180">
        <f t="shared" si="8"/>
        <v>13</v>
      </c>
      <c r="B16" s="180" t="s">
        <v>32</v>
      </c>
      <c r="C16" s="180">
        <f t="shared" si="5"/>
        <v>19</v>
      </c>
      <c r="D16" s="405" t="str">
        <f t="shared" si="1"/>
        <v>USD13x19F_Quote</v>
      </c>
      <c r="E16" s="92">
        <f>_xll.qlCalendarAdvance("target",$E$3,A16&amp;"M","mf",,Trigger)</f>
        <v>42654</v>
      </c>
      <c r="F16" s="92">
        <f>_xll.qlCalendarAdvance(Calendar,E16,$F$1,"mf",,Trigger)</f>
        <v>42836</v>
      </c>
      <c r="G16" s="118">
        <f>_xll.qlDayCounterYearFraction(DayCounter,E16,F16,,,Trigger)</f>
        <v>0.50555555555555554</v>
      </c>
      <c r="H16" s="22">
        <f>_xll.qlQuoteValue(D16,AllTriggers)</f>
        <v>1.137E-2</v>
      </c>
      <c r="I16" s="119">
        <f>_xll.qlYieldTSDiscount(Discounting,E16,,AllTriggers)</f>
        <v>0.99552283340524095</v>
      </c>
      <c r="J16" s="119">
        <f>_xll.qlYieldTSDiscount(Discounting,F16,,AllTriggers)</f>
        <v>0.99125689730813638</v>
      </c>
      <c r="K16" s="22">
        <f t="shared" si="2"/>
        <v>8.5125413803675276E-3</v>
      </c>
      <c r="L16" s="22">
        <f t="shared" si="3"/>
        <v>2.8574586196324723E-3</v>
      </c>
      <c r="M16" s="117" t="b">
        <f t="shared" si="6"/>
        <v>1</v>
      </c>
      <c r="N16" s="22">
        <f>_xll.qlInterpolationInterpolate($N$1,E16,TRUE)</f>
        <v>2.8574586196324723E-3</v>
      </c>
      <c r="O16" s="145">
        <f t="shared" si="4"/>
        <v>0</v>
      </c>
      <c r="P16" s="419">
        <f t="shared" si="7"/>
        <v>1.437380250091419E-3</v>
      </c>
      <c r="R16" s="92">
        <f>_xll.qlCalendarAdvance(Calendar,R15,"1D","f")</f>
        <v>42277</v>
      </c>
      <c r="S16" s="92">
        <f>_xll.qlCalendarAdvance(Calendar,R16,$F$1,"mf",,Trigger)</f>
        <v>42459</v>
      </c>
      <c r="T16" s="118">
        <f>_xll.qlDayCounterYearFraction(DayCounter,R16,S16,,,Trigger)</f>
        <v>0.50555555555555554</v>
      </c>
      <c r="U16" s="139">
        <f>_xll.qlInterpolationInterpolate(B6Minterpolation,R16,TRUE)</f>
        <v>2.618417626810489E-3</v>
      </c>
    </row>
    <row r="17" spans="1:21" ht="11.25" customHeight="1" x14ac:dyDescent="0.2">
      <c r="A17" s="180">
        <f t="shared" si="8"/>
        <v>14</v>
      </c>
      <c r="B17" s="180" t="s">
        <v>32</v>
      </c>
      <c r="C17" s="180">
        <f t="shared" si="5"/>
        <v>20</v>
      </c>
      <c r="D17" s="405" t="str">
        <f t="shared" si="1"/>
        <v>USD14x20F_Quote</v>
      </c>
      <c r="E17" s="92">
        <f>_xll.qlCalendarAdvance("target",$E$3,A17&amp;"M","mf",,Trigger)</f>
        <v>42685</v>
      </c>
      <c r="F17" s="92">
        <f>_xll.qlCalendarAdvance(Calendar,E17,$F$1,"mf",,Trigger)</f>
        <v>42866</v>
      </c>
      <c r="G17" s="118">
        <f>_xll.qlDayCounterYearFraction(DayCounter,E17,F17,,,Trigger)</f>
        <v>0.50277777777777777</v>
      </c>
      <c r="H17" s="22" t="e">
        <f>_xll.qlQuoteValue(D17,AllTriggers)</f>
        <v>#NUM!</v>
      </c>
      <c r="I17" s="119">
        <f>_xll.qlYieldTSDiscount(Discounting,E17,,AllTriggers)</f>
        <v>0.99491138172504245</v>
      </c>
      <c r="J17" s="119">
        <f>_xll.qlYieldTSDiscount(Discounting,F17,,AllTriggers)</f>
        <v>0.99040861887667597</v>
      </c>
      <c r="K17" s="22">
        <f t="shared" si="2"/>
        <v>9.0425014892069333E-3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2.8815064744963084E-3</v>
      </c>
      <c r="O17" s="145" t="e">
        <f t="shared" si="4"/>
        <v>#NUM!</v>
      </c>
      <c r="P17" s="419" t="e">
        <f t="shared" si="7"/>
        <v>#NUM!</v>
      </c>
      <c r="R17" s="92">
        <f>_xll.qlCalendarAdvance(Calendar,R16,"1D","f")</f>
        <v>42278</v>
      </c>
      <c r="S17" s="92">
        <f>_xll.qlCalendarAdvance(Calendar,R17,$F$1,"mf",,Trigger)</f>
        <v>42461</v>
      </c>
      <c r="T17" s="118">
        <f>_xll.qlDayCounterYearFraction(DayCounter,R17,S17,,,Trigger)</f>
        <v>0.5083333333333333</v>
      </c>
      <c r="U17" s="139">
        <f>_xll.qlInterpolationInterpolate(B6Minterpolation,R17,TRUE)</f>
        <v>2.6147813575933153E-3</v>
      </c>
    </row>
    <row r="18" spans="1:21" ht="11.25" customHeight="1" x14ac:dyDescent="0.2">
      <c r="A18" s="180">
        <f t="shared" si="8"/>
        <v>15</v>
      </c>
      <c r="B18" s="180" t="s">
        <v>32</v>
      </c>
      <c r="C18" s="180">
        <f t="shared" si="5"/>
        <v>21</v>
      </c>
      <c r="D18" s="405" t="str">
        <f t="shared" si="1"/>
        <v>USD15x21F_Quote</v>
      </c>
      <c r="E18" s="92">
        <f>_xll.qlCalendarAdvance("target",$E$3,A18&amp;"M","mf",,Trigger)</f>
        <v>42716</v>
      </c>
      <c r="F18" s="92">
        <f>_xll.qlCalendarAdvance(Calendar,E18,$F$1,"mf",,Trigger)</f>
        <v>42898</v>
      </c>
      <c r="G18" s="118">
        <f>_xll.qlDayCounterYearFraction(DayCounter,E18,F18,,,Trigger)</f>
        <v>0.50555555555555554</v>
      </c>
      <c r="H18" s="22" t="e">
        <f>_xll.qlQuoteValue(D18,AllTriggers)</f>
        <v>#NUM!</v>
      </c>
      <c r="I18" s="119">
        <f>_xll.qlYieldTSDiscount(Discounting,E18,,AllTriggers)</f>
        <v>0.9942495650158264</v>
      </c>
      <c r="J18" s="119">
        <f>_xll.qlYieldTSDiscount(Discounting,F18,,AllTriggers)</f>
        <v>0.98946497786957699</v>
      </c>
      <c r="K18" s="22">
        <f t="shared" si="2"/>
        <v>9.5647837394102226E-3</v>
      </c>
      <c r="L18" s="22" t="e">
        <f t="shared" si="3"/>
        <v>#NUM!</v>
      </c>
      <c r="M18" s="117" t="b">
        <f t="shared" si="6"/>
        <v>0</v>
      </c>
      <c r="N18" s="22">
        <f>_xll.qlInterpolationInterpolate($N$1,E18,TRUE)</f>
        <v>2.9069225455287204E-3</v>
      </c>
      <c r="O18" s="145" t="e">
        <f t="shared" si="4"/>
        <v>#NUM!</v>
      </c>
      <c r="P18" s="419" t="e">
        <f t="shared" si="7"/>
        <v>#NUM!</v>
      </c>
      <c r="R18" s="92">
        <f>_xll.qlCalendarAdvance(Calendar,R17,"1D","f")</f>
        <v>42279</v>
      </c>
      <c r="S18" s="92">
        <f>_xll.qlCalendarAdvance(Calendar,R18,$F$1,"mf",,Trigger)</f>
        <v>42464</v>
      </c>
      <c r="T18" s="118">
        <f>_xll.qlDayCounterYearFraction(DayCounter,R18,S18,,,Trigger)</f>
        <v>0.51388888888888884</v>
      </c>
      <c r="U18" s="139">
        <f>_xll.qlInterpolationInterpolate(B6Minterpolation,R18,TRUE)</f>
        <v>2.6113272200203727E-3</v>
      </c>
    </row>
    <row r="19" spans="1:21" ht="11.25" customHeight="1" x14ac:dyDescent="0.2">
      <c r="A19" s="180">
        <f t="shared" si="8"/>
        <v>16</v>
      </c>
      <c r="B19" s="180" t="s">
        <v>32</v>
      </c>
      <c r="C19" s="180">
        <f t="shared" si="5"/>
        <v>22</v>
      </c>
      <c r="D19" s="405" t="str">
        <f t="shared" si="1"/>
        <v>USD16x22F_Quote</v>
      </c>
      <c r="E19" s="92">
        <f>_xll.qlCalendarAdvance("target",$E$3,A19&amp;"M","mf",,Trigger)</f>
        <v>42746</v>
      </c>
      <c r="F19" s="92">
        <f>_xll.qlCalendarAdvance(Calendar,E19,$F$1,"mf",,Trigger)</f>
        <v>42927</v>
      </c>
      <c r="G19" s="118">
        <f>_xll.qlDayCounterYearFraction(DayCounter,E19,F19,,,Trigger)</f>
        <v>0.50277777777777777</v>
      </c>
      <c r="H19" s="22" t="e">
        <f>_xll.qlQuoteValue(D19,AllTriggers)</f>
        <v>#NUM!</v>
      </c>
      <c r="I19" s="119">
        <f>_xll.qlYieldTSDiscount(Discounting,E19,,AllTriggers)</f>
        <v>0.99356439984971145</v>
      </c>
      <c r="J19" s="119">
        <f>_xll.qlYieldTSDiscount(Discounting,F19,,AllTriggers)</f>
        <v>0.9885775903358951</v>
      </c>
      <c r="K19" s="22">
        <f t="shared" si="2"/>
        <v>1.0033118550367703E-2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2.9324940066479898E-3</v>
      </c>
      <c r="O19" s="145" t="e">
        <f t="shared" si="4"/>
        <v>#NUM!</v>
      </c>
      <c r="P19" s="419" t="e">
        <f t="shared" si="7"/>
        <v>#NUM!</v>
      </c>
      <c r="R19" s="92">
        <f>_xll.qlCalendarAdvance(Calendar,R18,"1D","f")</f>
        <v>42282</v>
      </c>
      <c r="S19" s="92">
        <f>_xll.qlCalendarAdvance(Calendar,R19,$F$1,"mf",,Trigger)</f>
        <v>42465</v>
      </c>
      <c r="T19" s="118">
        <f>_xll.qlDayCounterYearFraction(DayCounter,R19,S19,,,Trigger)</f>
        <v>0.5083333333333333</v>
      </c>
      <c r="U19" s="139">
        <f>_xll.qlInterpolationInterpolate(B6Minterpolation,R19,TRUE)</f>
        <v>2.602148662989045E-3</v>
      </c>
    </row>
    <row r="20" spans="1:21" ht="11.25" customHeight="1" x14ac:dyDescent="0.2">
      <c r="A20" s="180">
        <f t="shared" si="8"/>
        <v>17</v>
      </c>
      <c r="B20" s="180" t="s">
        <v>32</v>
      </c>
      <c r="C20" s="180">
        <f t="shared" si="5"/>
        <v>23</v>
      </c>
      <c r="D20" s="405" t="str">
        <f t="shared" si="1"/>
        <v>USD17x23F_Quote</v>
      </c>
      <c r="E20" s="92">
        <f>_xll.qlCalendarAdvance("target",$E$3,A20&amp;"M","mf",,Trigger)</f>
        <v>42779</v>
      </c>
      <c r="F20" s="92">
        <f>_xll.qlCalendarAdvance(Calendar,E20,$F$1,"mf",,Trigger)</f>
        <v>42961</v>
      </c>
      <c r="G20" s="118">
        <f>_xll.qlDayCounterYearFraction(DayCounter,E20,F20,,,Trigger)</f>
        <v>0.50555555555555554</v>
      </c>
      <c r="H20" s="22" t="e">
        <f>_xll.qlQuoteValue(D20,AllTriggers)</f>
        <v>#NUM!</v>
      </c>
      <c r="I20" s="119">
        <f>_xll.qlYieldTSDiscount(Discounting,E20,,AllTriggers)</f>
        <v>0.99276152025511133</v>
      </c>
      <c r="J20" s="119">
        <f>_xll.qlYieldTSDiscount(Discounting,F20,,AllTriggers)</f>
        <v>0.98749881209100565</v>
      </c>
      <c r="K20" s="22">
        <f t="shared" si="2"/>
        <v>1.0541534111291195E-2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2.9613504728583416E-3</v>
      </c>
      <c r="O20" s="145" t="e">
        <f t="shared" si="4"/>
        <v>#NUM!</v>
      </c>
      <c r="P20" s="419" t="e">
        <f t="shared" si="7"/>
        <v>#NUM!</v>
      </c>
      <c r="R20" s="92">
        <f>_xll.qlCalendarAdvance(Calendar,R19,"1D","f")</f>
        <v>42283</v>
      </c>
      <c r="S20" s="92">
        <f>_xll.qlCalendarAdvance(Calendar,R20,$F$1,"mf",,Trigger)</f>
        <v>42466</v>
      </c>
      <c r="T20" s="118">
        <f>_xll.qlDayCounterYearFraction(DayCounter,R20,S20,,,Trigger)</f>
        <v>0.5083333333333333</v>
      </c>
      <c r="U20" s="139">
        <f>_xll.qlInterpolationInterpolate(B6Minterpolation,R20,TRUE)</f>
        <v>2.5995141178151411E-3</v>
      </c>
    </row>
    <row r="21" spans="1:21" ht="11.25" customHeight="1" x14ac:dyDescent="0.2">
      <c r="A21" s="180">
        <f t="shared" si="8"/>
        <v>18</v>
      </c>
      <c r="B21" s="180" t="s">
        <v>32</v>
      </c>
      <c r="C21" s="180">
        <f t="shared" si="5"/>
        <v>24</v>
      </c>
      <c r="D21" s="406" t="str">
        <f t="shared" si="1"/>
        <v>USD18x24F_Quote</v>
      </c>
      <c r="E21" s="142">
        <f>_xll.qlCalendarAdvance("target",$E$3,A21&amp;"M","mf",,Trigger)</f>
        <v>42807</v>
      </c>
      <c r="F21" s="142">
        <f>_xll.qlCalendarAdvance(Calendar,E21,$F$1,"mf",,Trigger)</f>
        <v>42991</v>
      </c>
      <c r="G21" s="143">
        <f>_xll.qlDayCounterYearFraction(DayCounter,E21,F21,,,Trigger)</f>
        <v>0.51111111111111107</v>
      </c>
      <c r="H21" s="130">
        <f>_xll.qlQuoteValue(D21,AllTriggers)</f>
        <v>1.3950000000000001E-2</v>
      </c>
      <c r="I21" s="131">
        <f>_xll.qlYieldTSDiscount(Discounting,E21,,AllTriggers)</f>
        <v>0.99204069486186075</v>
      </c>
      <c r="J21" s="131">
        <f>_xll.qlYieldTSDiscount(Discounting,F21,,AllTriggers)</f>
        <v>0.98651251983621047</v>
      </c>
      <c r="K21" s="130">
        <f t="shared" si="2"/>
        <v>1.0963869589002997E-2</v>
      </c>
      <c r="L21" s="130">
        <f t="shared" si="3"/>
        <v>2.9861304109970038E-3</v>
      </c>
      <c r="M21" s="144" t="b">
        <f t="shared" si="6"/>
        <v>1</v>
      </c>
      <c r="N21" s="130">
        <f>_xll.qlInterpolationInterpolate($N$1,E21,TRUE)</f>
        <v>2.9861304109970038E-3</v>
      </c>
      <c r="O21" s="153">
        <f t="shared" si="4"/>
        <v>0</v>
      </c>
      <c r="P21" s="424">
        <f t="shared" si="7"/>
        <v>1.5165887893527029E-3</v>
      </c>
      <c r="R21" s="92">
        <f>_xll.qlCalendarAdvance(Calendar,R20,"1D","f")</f>
        <v>42284</v>
      </c>
      <c r="S21" s="92">
        <f>_xll.qlCalendarAdvance(Calendar,R21,$F$1,"mf",,Trigger)</f>
        <v>42467</v>
      </c>
      <c r="T21" s="118">
        <f>_xll.qlDayCounterYearFraction(DayCounter,R21,S21,,,Trigger)</f>
        <v>0.5083333333333333</v>
      </c>
      <c r="U21" s="139">
        <f>_xll.qlInterpolationInterpolate(B6Minterpolation,R21,TRUE)</f>
        <v>2.5971072371965263E-3</v>
      </c>
    </row>
    <row r="22" spans="1:21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42285</v>
      </c>
      <c r="S22" s="92">
        <f>_xll.qlCalendarAdvance(Calendar,R22,$F$1,"mf",,Trigger)</f>
        <v>42468</v>
      </c>
      <c r="T22" s="118">
        <f>_xll.qlDayCounterYearFraction(DayCounter,R22,S22,,,Trigger)</f>
        <v>0.5083333333333333</v>
      </c>
      <c r="U22" s="139">
        <f>_xll.qlInterpolationInterpolate(B6Minterpolation,R22,TRUE)</f>
        <v>2.594937127715411E-3</v>
      </c>
    </row>
    <row r="23" spans="1:21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42286</v>
      </c>
      <c r="S23" s="92">
        <f>_xll.qlCalendarAdvance(Calendar,R23,$F$1,"mf",,Trigger)</f>
        <v>42471</v>
      </c>
      <c r="T23" s="118">
        <f>_xll.qlDayCounterYearFraction(DayCounter,R23,S23,,,Trigger)</f>
        <v>0.51388888888888884</v>
      </c>
      <c r="U23" s="139">
        <f>_xll.qlInterpolationInterpolate(B6Minterpolation,R23,TRUE)</f>
        <v>2.593012895954008E-3</v>
      </c>
    </row>
    <row r="24" spans="1:21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42289</v>
      </c>
      <c r="S24" s="92">
        <f>_xll.qlCalendarAdvance(Calendar,R24,$F$1,"mf",,Trigger)</f>
        <v>42472</v>
      </c>
      <c r="T24" s="118">
        <f>_xll.qlDayCounterYearFraction(DayCounter,R24,S24,,,Trigger)</f>
        <v>0.5083333333333333</v>
      </c>
      <c r="U24" s="139">
        <f>_xll.qlInterpolationInterpolate(B6Minterpolation,R24,TRUE)</f>
        <v>2.5888065328101843E-3</v>
      </c>
    </row>
    <row r="25" spans="1:21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42290</v>
      </c>
      <c r="S25" s="92">
        <f>_xll.qlCalendarAdvance(Calendar,R25,$F$1,"mf",,Trigger)</f>
        <v>42473</v>
      </c>
      <c r="T25" s="118">
        <f>_xll.qlDayCounterYearFraction(DayCounter,R25,S25,,,Trigger)</f>
        <v>0.5083333333333333</v>
      </c>
      <c r="U25" s="139">
        <f>_xll.qlInterpolationInterpolate(B6Minterpolation,R25,TRUE)</f>
        <v>2.5879719540688314E-3</v>
      </c>
    </row>
    <row r="26" spans="1:21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42291</v>
      </c>
      <c r="S26" s="92">
        <f>_xll.qlCalendarAdvance(Calendar,R26,$F$1,"mf",,Trigger)</f>
        <v>42474</v>
      </c>
      <c r="T26" s="118">
        <f>_xll.qlDayCounterYearFraction(DayCounter,R26,S26,,,Trigger)</f>
        <v>0.5083333333333333</v>
      </c>
      <c r="U26" s="139">
        <f>_xll.qlInterpolationInterpolate(B6Minterpolation,R26,TRUE)</f>
        <v>2.5874411241510508E-3</v>
      </c>
    </row>
    <row r="27" spans="1:21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42292</v>
      </c>
      <c r="S27" s="92">
        <f>_xll.qlCalendarAdvance(Calendar,R27,$F$1,"mf",,Trigger)</f>
        <v>42475</v>
      </c>
      <c r="T27" s="118">
        <f>_xll.qlDayCounterYearFraction(DayCounter,R27,S27,,,Trigger)</f>
        <v>0.5083333333333333</v>
      </c>
      <c r="U27" s="139">
        <f>_xll.qlInterpolationInterpolate(B6Minterpolation,R27,TRUE)</f>
        <v>2.5871964279709928E-3</v>
      </c>
    </row>
    <row r="28" spans="1:21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42293</v>
      </c>
      <c r="S28" s="92">
        <f>_xll.qlCalendarAdvance(Calendar,R28,$F$1,"mf",,Trigger)</f>
        <v>42478</v>
      </c>
      <c r="T28" s="118">
        <f>_xll.qlDayCounterYearFraction(DayCounter,R28,S28,,,Trigger)</f>
        <v>0.51388888888888884</v>
      </c>
      <c r="U28" s="139">
        <f>_xll.qlInterpolationInterpolate(B6Minterpolation,R28,TRUE)</f>
        <v>2.5872202504428092E-3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42296</v>
      </c>
      <c r="S29" s="92">
        <f>_xll.qlCalendarAdvance(Calendar,R29,$F$1,"mf",,Trigger)</f>
        <v>42479</v>
      </c>
      <c r="T29" s="118">
        <f>_xll.qlDayCounterYearFraction(DayCounter,R29,S29,,,Trigger)</f>
        <v>0.5083333333333333</v>
      </c>
      <c r="U29" s="139">
        <f>_xll.qlInterpolationInterpolate(B6Minterpolation,R29,TRUE)</f>
        <v>2.5887266789110116E-3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42297</v>
      </c>
      <c r="S30" s="92">
        <f>_xll.qlCalendarAdvance(Calendar,R30,$F$1,"mf",,Trigger)</f>
        <v>42480</v>
      </c>
      <c r="T30" s="118">
        <f>_xll.qlDayCounterYearFraction(DayCounter,R30,S30,,,Trigger)</f>
        <v>0.5083333333333333</v>
      </c>
      <c r="U30" s="139">
        <f>_xll.qlInterpolationInterpolate(B6Minterpolation,R30,TRUE)</f>
        <v>2.5896484251318338E-3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42298</v>
      </c>
      <c r="S31" s="92">
        <f>_xll.qlCalendarAdvance(Calendar,R31,$F$1,"mf",,Trigger)</f>
        <v>42481</v>
      </c>
      <c r="T31" s="118">
        <f>_xll.qlDayCounterYearFraction(DayCounter,R31,S31,,,Trigger)</f>
        <v>0.5083333333333333</v>
      </c>
      <c r="U31" s="139">
        <f>_xll.qlInterpolationInterpolate(B6Minterpolation,R31,TRUE)</f>
        <v>2.5907506145752849E-3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42299</v>
      </c>
      <c r="S32" s="92">
        <f>_xll.qlCalendarAdvance(Calendar,R32,$F$1,"mf",,Trigger)</f>
        <v>42482</v>
      </c>
      <c r="T32" s="118">
        <f>_xll.qlDayCounterYearFraction(DayCounter,R32,S32,,,Trigger)</f>
        <v>0.5083333333333333</v>
      </c>
      <c r="U32" s="139">
        <f>_xll.qlInterpolationInterpolate(B6Minterpolation,R32,TRUE)</f>
        <v>2.5920156321555163E-3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42300</v>
      </c>
      <c r="S33" s="92">
        <f>_xll.qlCalendarAdvance(Calendar,R33,$F$1,"mf",,Trigger)</f>
        <v>42485</v>
      </c>
      <c r="T33" s="118">
        <f>_xll.qlDayCounterYearFraction(DayCounter,R33,S33,,,Trigger)</f>
        <v>0.51388888888888884</v>
      </c>
      <c r="U33" s="139">
        <f>_xll.qlInterpolationInterpolate(B6Minterpolation,R33,TRUE)</f>
        <v>2.5934258627866788E-3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42303</v>
      </c>
      <c r="S34" s="92">
        <f>_xll.qlCalendarAdvance(Calendar,R34,$F$1,"mf",,Trigger)</f>
        <v>42486</v>
      </c>
      <c r="T34" s="118">
        <f>_xll.qlDayCounterYearFraction(DayCounter,R34,S34,,,Trigger)</f>
        <v>0.5083333333333333</v>
      </c>
      <c r="U34" s="139">
        <f>_xll.qlInterpolationInterpolate(B6Minterpolation,R34,TRUE)</f>
        <v>2.5983516821272631E-3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42304</v>
      </c>
      <c r="S35" s="92">
        <f>_xll.qlCalendarAdvance(Calendar,R35,$F$1,"mf",,Trigger)</f>
        <v>42487</v>
      </c>
      <c r="T35" s="118">
        <f>_xll.qlDayCounterYearFraction(DayCounter,R35,S35,,,Trigger)</f>
        <v>0.5083333333333333</v>
      </c>
      <c r="U35" s="139">
        <f>_xll.qlInterpolationInterpolate(B6Minterpolation,R35,TRUE)</f>
        <v>2.6001666141036604E-3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42305</v>
      </c>
      <c r="S36" s="92">
        <f>_xll.qlCalendarAdvance(Calendar,R36,$F$1,"mf",,Trigger)</f>
        <v>42488</v>
      </c>
      <c r="T36" s="118">
        <f>_xll.qlDayCounterYearFraction(DayCounter,R36,S36,,,Trigger)</f>
        <v>0.5083333333333333</v>
      </c>
      <c r="U36" s="139">
        <f>_xll.qlInterpolationInterpolate(B6Minterpolation,R36,TRUE)</f>
        <v>2.6020386837017438E-3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42306</v>
      </c>
      <c r="S37" s="92">
        <f>_xll.qlCalendarAdvance(Calendar,R37,$F$1,"mf",,Trigger)</f>
        <v>42489</v>
      </c>
      <c r="T37" s="118">
        <f>_xll.qlDayCounterYearFraction(DayCounter,R37,S37,,,Trigger)</f>
        <v>0.5083333333333333</v>
      </c>
      <c r="U37" s="139">
        <f>_xll.qlInterpolationInterpolate(B6Minterpolation,R37,TRUE)</f>
        <v>2.603950275835664E-3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42307</v>
      </c>
      <c r="S38" s="92">
        <f>_xll.qlCalendarAdvance(Calendar,R38,$F$1,"mf",,Trigger)</f>
        <v>42489</v>
      </c>
      <c r="T38" s="118">
        <f>_xll.qlDayCounterYearFraction(DayCounter,R38,S38,,,Trigger)</f>
        <v>0.50555555555555554</v>
      </c>
      <c r="U38" s="139">
        <f>_xll.qlInterpolationInterpolate(B6Minterpolation,R38,TRUE)</f>
        <v>2.605883775419573E-3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42310</v>
      </c>
      <c r="S39" s="92">
        <f>_xll.qlCalendarAdvance(Calendar,R39,$F$1,"mf",,Trigger)</f>
        <v>42493</v>
      </c>
      <c r="T39" s="118">
        <f>_xll.qlDayCounterYearFraction(DayCounter,R39,S39,,,Trigger)</f>
        <v>0.5083333333333333</v>
      </c>
      <c r="U39" s="139">
        <f>_xll.qlInterpolationInterpolate(B6Minterpolation,R39,TRUE)</f>
        <v>2.6116395680127391E-3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42311</v>
      </c>
      <c r="S40" s="92">
        <f>_xll.qlCalendarAdvance(Calendar,R40,$F$1,"mf",,Trigger)</f>
        <v>42493</v>
      </c>
      <c r="T40" s="118">
        <f>_xll.qlDayCounterYearFraction(DayCounter,R40,S40,,,Trigger)</f>
        <v>0.50555555555555554</v>
      </c>
      <c r="U40" s="139">
        <f>_xll.qlInterpolationInterpolate(B6Minterpolation,R40,TRUE)</f>
        <v>2.6134845465381109E-3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42312</v>
      </c>
      <c r="S41" s="92">
        <f>_xll.qlCalendarAdvance(Calendar,R41,$F$1,"mf",,Trigger)</f>
        <v>42494</v>
      </c>
      <c r="T41" s="118">
        <f>_xll.qlDayCounterYearFraction(DayCounter,R41,S41,,,Trigger)</f>
        <v>0.50555555555555554</v>
      </c>
      <c r="U41" s="139">
        <f>_xll.qlInterpolationInterpolate(B6Minterpolation,R41,TRUE)</f>
        <v>2.6152633570842264E-3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42313</v>
      </c>
      <c r="S42" s="92">
        <f>_xll.qlCalendarAdvance(Calendar,R42,$F$1,"mf",,Trigger)</f>
        <v>42495</v>
      </c>
      <c r="T42" s="118">
        <f>_xll.qlDayCounterYearFraction(DayCounter,R42,S42,,,Trigger)</f>
        <v>0.50555555555555554</v>
      </c>
      <c r="U42" s="139">
        <f>_xll.qlInterpolationInterpolate(B6Minterpolation,R42,TRUE)</f>
        <v>2.616958384565236E-3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42314</v>
      </c>
      <c r="S43" s="92">
        <f>_xll.qlCalendarAdvance(Calendar,R43,$F$1,"mf",,Trigger)</f>
        <v>42496</v>
      </c>
      <c r="T43" s="118">
        <f>_xll.qlDayCounterYearFraction(DayCounter,R43,S43,,,Trigger)</f>
        <v>0.50555555555555554</v>
      </c>
      <c r="U43" s="139">
        <f>_xll.qlInterpolationInterpolate(B6Minterpolation,R43,TRUE)</f>
        <v>2.6185520138952913E-3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42317</v>
      </c>
      <c r="S44" s="92">
        <f>_xll.qlCalendarAdvance(Calendar,R44,$F$1,"mf",,Trigger)</f>
        <v>42499</v>
      </c>
      <c r="T44" s="118">
        <f>_xll.qlDayCounterYearFraction(DayCounter,R44,S44,,,Trigger)</f>
        <v>0.50555555555555554</v>
      </c>
      <c r="U44" s="139">
        <f>_xll.qlInterpolationInterpolate(B6Minterpolation,R44,TRUE)</f>
        <v>2.622548362121239E-3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42318</v>
      </c>
      <c r="S45" s="92">
        <f>_xll.qlCalendarAdvance(Calendar,R45,$F$1,"mf",,Trigger)</f>
        <v>42500</v>
      </c>
      <c r="T45" s="118">
        <f>_xll.qlDayCounterYearFraction(DayCounter,R45,S45,,,Trigger)</f>
        <v>0.50555555555555554</v>
      </c>
      <c r="U45" s="139">
        <f>_xll.qlInterpolationInterpolate(B6Minterpolation,R45,TRUE)</f>
        <v>2.6235602479889857E-3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42319</v>
      </c>
      <c r="S46" s="92">
        <f>_xll.qlCalendarAdvance(Calendar,R46,$F$1,"mf",,Trigger)</f>
        <v>42501</v>
      </c>
      <c r="T46" s="118">
        <f>_xll.qlDayCounterYearFraction(DayCounter,R46,S46,,,Trigger)</f>
        <v>0.50555555555555554</v>
      </c>
      <c r="U46" s="139">
        <f>_xll.qlInterpolationInterpolate(B6Minterpolation,R46,TRUE)</f>
        <v>2.6243826602765333E-3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42320</v>
      </c>
      <c r="S47" s="92">
        <f>_xll.qlCalendarAdvance(Calendar,R47,$F$1,"mf",,Trigger)</f>
        <v>42502</v>
      </c>
      <c r="T47" s="118">
        <f>_xll.qlDayCounterYearFraction(DayCounter,R47,S47,,,Trigger)</f>
        <v>0.50555555555555554</v>
      </c>
      <c r="U47" s="139">
        <f>_xll.qlInterpolationInterpolate(B6Minterpolation,R47,TRUE)</f>
        <v>2.6250793522849597E-3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42321</v>
      </c>
      <c r="S48" s="92">
        <f>_xll.qlCalendarAdvance(Calendar,R48,$F$1,"mf",,Trigger)</f>
        <v>42503</v>
      </c>
      <c r="T48" s="118">
        <f>_xll.qlDayCounterYearFraction(DayCounter,R48,S48,,,Trigger)</f>
        <v>0.50555555555555554</v>
      </c>
      <c r="U48" s="139">
        <f>_xll.qlInterpolationInterpolate(B6Minterpolation,R48,TRUE)</f>
        <v>2.6257270719761512E-3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42324</v>
      </c>
      <c r="S49" s="92">
        <f>_xll.qlCalendarAdvance(Calendar,R49,$F$1,"mf",,Trigger)</f>
        <v>42506</v>
      </c>
      <c r="T49" s="118">
        <f>_xll.qlDayCounterYearFraction(DayCounter,R49,S49,,,Trigger)</f>
        <v>0.50555555555555554</v>
      </c>
      <c r="U49" s="139">
        <f>_xll.qlInterpolationInterpolate(B6Minterpolation,R49,TRUE)</f>
        <v>2.6273951661999239E-3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42325</v>
      </c>
      <c r="S50" s="92">
        <f>_xll.qlCalendarAdvance(Calendar,R50,$F$1,"mf",,Trigger)</f>
        <v>42507</v>
      </c>
      <c r="T50" s="118">
        <f>_xll.qlDayCounterYearFraction(DayCounter,R50,S50,,,Trigger)</f>
        <v>0.50555555555555554</v>
      </c>
      <c r="U50" s="139">
        <f>_xll.qlInterpolationInterpolate(B6Minterpolation,R50,TRUE)</f>
        <v>2.627865765675785E-3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42326</v>
      </c>
      <c r="S51" s="92">
        <f>_xll.qlCalendarAdvance(Calendar,R51,$F$1,"mf",,Trigger)</f>
        <v>42508</v>
      </c>
      <c r="T51" s="118">
        <f>_xll.qlDayCounterYearFraction(DayCounter,R51,S51,,,Trigger)</f>
        <v>0.50555555555555554</v>
      </c>
      <c r="U51" s="139">
        <f>_xll.qlInterpolationInterpolate(B6Minterpolation,R51,TRUE)</f>
        <v>2.6282967773612166E-3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42327</v>
      </c>
      <c r="S52" s="92">
        <f>_xll.qlCalendarAdvance(Calendar,R52,$F$1,"mf",,Trigger)</f>
        <v>42509</v>
      </c>
      <c r="T52" s="118">
        <f>_xll.qlDayCounterYearFraction(DayCounter,R52,S52,,,Trigger)</f>
        <v>0.50555555555555554</v>
      </c>
      <c r="U52" s="139">
        <f>_xll.qlInterpolationInterpolate(B6Minterpolation,R52,TRUE)</f>
        <v>2.6286900781615796E-3</v>
      </c>
    </row>
    <row r="53" spans="5:21" x14ac:dyDescent="0.2">
      <c r="R53" s="92">
        <f>_xll.qlCalendarAdvance(Calendar,R52,"1D","f")</f>
        <v>42328</v>
      </c>
      <c r="S53" s="92">
        <f>_xll.qlCalendarAdvance(Calendar,R53,$F$1,"mf",,Trigger)</f>
        <v>42510</v>
      </c>
      <c r="T53" s="118">
        <f>_xll.qlDayCounterYearFraction(DayCounter,R53,S53,,,Trigger)</f>
        <v>0.50555555555555554</v>
      </c>
      <c r="U53" s="139">
        <f>_xll.qlInterpolationInterpolate(B6Minterpolation,R53,TRUE)</f>
        <v>2.6290475449822354E-3</v>
      </c>
    </row>
    <row r="54" spans="5:21" x14ac:dyDescent="0.2">
      <c r="R54" s="92">
        <f>_xll.qlCalendarAdvance(Calendar,R53,"1D","f")</f>
        <v>42331</v>
      </c>
      <c r="S54" s="92">
        <f>_xll.qlCalendarAdvance(Calendar,R54,$F$1,"mf",,Trigger)</f>
        <v>42513</v>
      </c>
      <c r="T54" s="118">
        <f>_xll.qlDayCounterYearFraction(DayCounter,R54,S54,,,Trigger)</f>
        <v>0.50555555555555554</v>
      </c>
      <c r="U54" s="139">
        <f>_xll.qlInterpolationInterpolate(B6Minterpolation,R54,TRUE)</f>
        <v>2.6299237106195694E-3</v>
      </c>
    </row>
    <row r="55" spans="5:21" x14ac:dyDescent="0.2">
      <c r="R55" s="92">
        <f>_xll.qlCalendarAdvance(Calendar,R54,"1D","f")</f>
        <v>42332</v>
      </c>
      <c r="S55" s="92">
        <f>_xll.qlCalendarAdvance(Calendar,R55,$F$1,"mf",,Trigger)</f>
        <v>42514</v>
      </c>
      <c r="T55" s="118">
        <f>_xll.qlDayCounterYearFraction(DayCounter,R55,S55,,,Trigger)</f>
        <v>0.50555555555555554</v>
      </c>
      <c r="U55" s="139">
        <f>_xll.qlInterpolationInterpolate(B6Minterpolation,R55,TRUE)</f>
        <v>2.630156610575007E-3</v>
      </c>
    </row>
    <row r="56" spans="5:21" x14ac:dyDescent="0.2">
      <c r="R56" s="92">
        <f>_xll.qlCalendarAdvance(Calendar,R55,"1D","f")</f>
        <v>42333</v>
      </c>
      <c r="S56" s="92">
        <f>_xll.qlCalendarAdvance(Calendar,R56,$F$1,"mf",,Trigger)</f>
        <v>42515</v>
      </c>
      <c r="T56" s="118">
        <f>_xll.qlDayCounterYearFraction(DayCounter,R56,S56,,,Trigger)</f>
        <v>0.50555555555555554</v>
      </c>
      <c r="U56" s="139">
        <f>_xll.qlInterpolationInterpolate(B6Minterpolation,R56,TRUE)</f>
        <v>2.6303630610775429E-3</v>
      </c>
    </row>
    <row r="57" spans="5:21" x14ac:dyDescent="0.2">
      <c r="R57" s="92">
        <f>_xll.qlCalendarAdvance(Calendar,R56,"1D","f")</f>
        <v>42334</v>
      </c>
      <c r="S57" s="92">
        <f>_xll.qlCalendarAdvance(Calendar,R57,$F$1,"mf",,Trigger)</f>
        <v>42516</v>
      </c>
      <c r="T57" s="118">
        <f>_xll.qlDayCounterYearFraction(DayCounter,R57,S57,,,Trigger)</f>
        <v>0.50555555555555554</v>
      </c>
      <c r="U57" s="139">
        <f>_xll.qlInterpolationInterpolate(B6Minterpolation,R57,TRUE)</f>
        <v>2.6305449390325382E-3</v>
      </c>
    </row>
    <row r="58" spans="5:21" x14ac:dyDescent="0.2">
      <c r="R58" s="92">
        <f>_xll.qlCalendarAdvance(Calendar,R57,"1D","f")</f>
        <v>42335</v>
      </c>
      <c r="S58" s="92">
        <f>_xll.qlCalendarAdvance(Calendar,R58,$F$1,"mf",,Trigger)</f>
        <v>42517</v>
      </c>
      <c r="T58" s="118">
        <f>_xll.qlDayCounterYearFraction(DayCounter,R58,S58,,,Trigger)</f>
        <v>0.50555555555555554</v>
      </c>
      <c r="U58" s="139">
        <f>_xll.qlInterpolationInterpolate(B6Minterpolation,R58,TRUE)</f>
        <v>2.6307041213453541E-3</v>
      </c>
    </row>
    <row r="59" spans="5:21" x14ac:dyDescent="0.2">
      <c r="R59" s="92">
        <f>_xll.qlCalendarAdvance(Calendar,R58,"1D","f")</f>
        <v>42338</v>
      </c>
      <c r="S59" s="92">
        <f>_xll.qlCalendarAdvance(Calendar,R59,$F$1,"mf",,Trigger)</f>
        <v>42521</v>
      </c>
      <c r="T59" s="118">
        <f>_xll.qlDayCounterYearFraction(DayCounter,R59,S59,,,Trigger)</f>
        <v>0.5083333333333333</v>
      </c>
      <c r="U59" s="139">
        <f>_xll.qlInterpolationInterpolate(B6Minterpolation,R59,TRUE)</f>
        <v>2.631064263484337E-3</v>
      </c>
    </row>
    <row r="60" spans="5:21" x14ac:dyDescent="0.2">
      <c r="R60" s="92">
        <f>_xll.qlCalendarAdvance(Calendar,R59,"1D","f")</f>
        <v>42339</v>
      </c>
      <c r="S60" s="92">
        <f>_xll.qlCalendarAdvance(Calendar,R60,$F$1,"mf",,Trigger)</f>
        <v>42522</v>
      </c>
      <c r="T60" s="118">
        <f>_xll.qlDayCounterYearFraction(DayCounter,R60,S60,,,Trigger)</f>
        <v>0.5083333333333333</v>
      </c>
      <c r="U60" s="139">
        <f>_xll.qlInterpolationInterpolate(B6Minterpolation,R60,TRUE)</f>
        <v>2.6311514322820469E-3</v>
      </c>
    </row>
    <row r="61" spans="5:21" x14ac:dyDescent="0.2">
      <c r="R61" s="92">
        <f>_xll.qlCalendarAdvance(Calendar,R60,"1D","f")</f>
        <v>42340</v>
      </c>
      <c r="S61" s="92">
        <f>_xll.qlCalendarAdvance(Calendar,R61,$F$1,"mf",,Trigger)</f>
        <v>42523</v>
      </c>
      <c r="T61" s="118">
        <f>_xll.qlDayCounterYearFraction(DayCounter,R61,S61,,,Trigger)</f>
        <v>0.5083333333333333</v>
      </c>
      <c r="U61" s="139">
        <f>_xll.qlInterpolationInterpolate(B6Minterpolation,R61,TRUE)</f>
        <v>2.6312252899643829E-3</v>
      </c>
    </row>
    <row r="62" spans="5:21" x14ac:dyDescent="0.2">
      <c r="R62" s="92">
        <f>_xll.qlCalendarAdvance(Calendar,R61,"1D","f")</f>
        <v>42341</v>
      </c>
      <c r="S62" s="92">
        <f>_xll.qlCalendarAdvance(Calendar,R62,$F$1,"mf",,Trigger)</f>
        <v>42524</v>
      </c>
      <c r="T62" s="118">
        <f>_xll.qlDayCounterYearFraction(DayCounter,R62,S62,,,Trigger)</f>
        <v>0.5083333333333333</v>
      </c>
      <c r="U62" s="139">
        <f>_xll.qlInterpolationInterpolate(B6Minterpolation,R62,TRUE)</f>
        <v>2.6312877134367064E-3</v>
      </c>
    </row>
    <row r="63" spans="5:21" x14ac:dyDescent="0.2">
      <c r="R63" s="92">
        <f>_xll.qlCalendarAdvance(Calendar,R62,"1D","f")</f>
        <v>42342</v>
      </c>
      <c r="S63" s="92">
        <f>_xll.qlCalendarAdvance(Calendar,R63,$F$1,"mf",,Trigger)</f>
        <v>42527</v>
      </c>
      <c r="T63" s="118">
        <f>_xll.qlDayCounterYearFraction(DayCounter,R63,S63,,,Trigger)</f>
        <v>0.51388888888888884</v>
      </c>
      <c r="U63" s="139">
        <f>_xll.qlInterpolationInterpolate(B6Minterpolation,R63,TRUE)</f>
        <v>2.6313405796043786E-3</v>
      </c>
    </row>
    <row r="64" spans="5:21" x14ac:dyDescent="0.2">
      <c r="R64" s="92">
        <f>_xll.qlCalendarAdvance(Calendar,R63,"1D","f")</f>
        <v>42345</v>
      </c>
      <c r="S64" s="92">
        <f>_xll.qlCalendarAdvance(Calendar,R64,$F$1,"mf",,Trigger)</f>
        <v>42528</v>
      </c>
      <c r="T64" s="118">
        <f>_xll.qlDayCounterYearFraction(DayCounter,R64,S64,,,Trigger)</f>
        <v>0.5083333333333333</v>
      </c>
      <c r="U64" s="139">
        <f>_xll.qlInterpolationInterpolate(B6Minterpolation,R64,TRUE)</f>
        <v>2.6314606033330979E-3</v>
      </c>
    </row>
    <row r="65" spans="18:21" x14ac:dyDescent="0.2">
      <c r="R65" s="92">
        <f>_xll.qlCalendarAdvance(Calendar,R64,"1D","f")</f>
        <v>42346</v>
      </c>
      <c r="S65" s="92">
        <f>_xll.qlCalendarAdvance(Calendar,R65,$F$1,"mf",,Trigger)</f>
        <v>42529</v>
      </c>
      <c r="T65" s="118">
        <f>_xll.qlDayCounterYearFraction(DayCounter,R65,S65,,,Trigger)</f>
        <v>0.5083333333333333</v>
      </c>
      <c r="U65" s="139">
        <f>_xll.qlInterpolationInterpolate(B6Minterpolation,R65,TRUE)</f>
        <v>2.6314940093357755E-3</v>
      </c>
    </row>
    <row r="66" spans="18:21" x14ac:dyDescent="0.2">
      <c r="R66" s="92">
        <f>_xll.qlCalendarAdvance(Calendar,R65,"1D","f")</f>
        <v>42347</v>
      </c>
      <c r="S66" s="92">
        <f>_xll.qlCalendarAdvance(Calendar,R66,$F$1,"mf",,Trigger)</f>
        <v>42530</v>
      </c>
      <c r="T66" s="118">
        <f>_xll.qlDayCounterYearFraction(DayCounter,R66,S66,,,Trigger)</f>
        <v>0.5083333333333333</v>
      </c>
      <c r="U66" s="139">
        <f>_xll.qlInterpolationInterpolate(B6Minterpolation,R66,TRUE)</f>
        <v>2.6315272425606077E-3</v>
      </c>
    </row>
    <row r="67" spans="18:21" x14ac:dyDescent="0.2">
      <c r="R67" s="92">
        <f>_xll.qlCalendarAdvance(Calendar,R66,"1D","f")</f>
        <v>42348</v>
      </c>
      <c r="S67" s="92">
        <f>_xll.qlCalendarAdvance(Calendar,R67,$F$1,"mf",,Trigger)</f>
        <v>42531</v>
      </c>
      <c r="T67" s="118">
        <f>_xll.qlDayCounterYearFraction(DayCounter,R67,S67,,,Trigger)</f>
        <v>0.5083333333333333</v>
      </c>
      <c r="U67" s="139">
        <f>_xll.qlInterpolationInterpolate(B6Minterpolation,R67,TRUE)</f>
        <v>2.6315621799129552E-3</v>
      </c>
    </row>
    <row r="68" spans="18:21" x14ac:dyDescent="0.2">
      <c r="R68" s="92">
        <f>_xll.qlCalendarAdvance(Calendar,R67,"1D","f")</f>
        <v>42349</v>
      </c>
      <c r="S68" s="92">
        <f>_xll.qlCalendarAdvance(Calendar,R68,$F$1,"mf",,Trigger)</f>
        <v>42534</v>
      </c>
      <c r="T68" s="118">
        <f>_xll.qlDayCounterYearFraction(DayCounter,R68,S68,,,Trigger)</f>
        <v>0.51388888888888884</v>
      </c>
      <c r="U68" s="139">
        <f>_xll.qlInterpolationInterpolate(B6Minterpolation,R68,TRUE)</f>
        <v>2.6316006982981793E-3</v>
      </c>
    </row>
    <row r="69" spans="18:21" x14ac:dyDescent="0.2">
      <c r="R69" s="92">
        <f>_xll.qlCalendarAdvance(Calendar,R68,"1D","f")</f>
        <v>42352</v>
      </c>
      <c r="S69" s="92">
        <f>_xll.qlCalendarAdvance(Calendar,R69,$F$1,"mf",,Trigger)</f>
        <v>42535</v>
      </c>
      <c r="T69" s="118">
        <f>_xll.qlDayCounterYearFraction(DayCounter,R69,S69,,,Trigger)</f>
        <v>0.5083333333333333</v>
      </c>
      <c r="U69" s="139">
        <f>_xll.qlInterpolationInterpolate(B6Minterpolation,R69,TRUE)</f>
        <v>2.6319192138079921E-3</v>
      </c>
    </row>
    <row r="70" spans="18:21" x14ac:dyDescent="0.2">
      <c r="R70" s="92">
        <f>_xll.qlCalendarAdvance(Calendar,R69,"1D","f")</f>
        <v>42353</v>
      </c>
      <c r="S70" s="92">
        <f>_xll.qlCalendarAdvance(Calendar,R70,$F$1,"mf",,Trigger)</f>
        <v>42536</v>
      </c>
      <c r="T70" s="118">
        <f>_xll.qlDayCounterYearFraction(DayCounter,R70,S70,,,Trigger)</f>
        <v>0.5083333333333333</v>
      </c>
      <c r="U70" s="139">
        <f>_xll.qlInterpolationInterpolate(B6Minterpolation,R70,TRUE)</f>
        <v>2.6321096320019947E-3</v>
      </c>
    </row>
    <row r="71" spans="18:21" x14ac:dyDescent="0.2">
      <c r="R71" s="92">
        <f>_xll.qlCalendarAdvance(Calendar,R70,"1D","f")</f>
        <v>42354</v>
      </c>
      <c r="S71" s="92">
        <f>_xll.qlCalendarAdvance(Calendar,R71,$F$1,"mf",,Trigger)</f>
        <v>42537</v>
      </c>
      <c r="T71" s="118">
        <f>_xll.qlDayCounterYearFraction(DayCounter,R71,S71,,,Trigger)</f>
        <v>0.5083333333333333</v>
      </c>
      <c r="U71" s="139">
        <f>_xll.qlInterpolationInterpolate(B6Minterpolation,R71,TRUE)</f>
        <v>2.6323404629315524E-3</v>
      </c>
    </row>
    <row r="72" spans="18:21" x14ac:dyDescent="0.2">
      <c r="R72" s="92">
        <f>_xll.qlCalendarAdvance(Calendar,R71,"1D","f")</f>
        <v>42355</v>
      </c>
      <c r="S72" s="92">
        <f>_xll.qlCalendarAdvance(Calendar,R72,$F$1,"mf",,Trigger)</f>
        <v>42538</v>
      </c>
      <c r="T72" s="118">
        <f>_xll.qlDayCounterYearFraction(DayCounter,R72,S72,,,Trigger)</f>
        <v>0.5083333333333333</v>
      </c>
      <c r="U72" s="139">
        <f>_xll.qlInterpolationInterpolate(B6Minterpolation,R72,TRUE)</f>
        <v>2.6326106803307788E-3</v>
      </c>
    </row>
    <row r="73" spans="18:21" x14ac:dyDescent="0.2">
      <c r="R73" s="92">
        <f>_xll.qlCalendarAdvance(Calendar,R72,"1D","f")</f>
        <v>42356</v>
      </c>
      <c r="S73" s="92">
        <f>_xll.qlCalendarAdvance(Calendar,R73,$F$1,"mf",,Trigger)</f>
        <v>42541</v>
      </c>
      <c r="T73" s="118">
        <f>_xll.qlDayCounterYearFraction(DayCounter,R73,S73,,,Trigger)</f>
        <v>0.51388888888888884</v>
      </c>
      <c r="U73" s="139">
        <f>_xll.qlInterpolationInterpolate(B6Minterpolation,R73,TRUE)</f>
        <v>2.6329192579337877E-3</v>
      </c>
    </row>
    <row r="74" spans="18:21" x14ac:dyDescent="0.2">
      <c r="R74" s="92">
        <f>_xll.qlCalendarAdvance(Calendar,R73,"1D","f")</f>
        <v>42359</v>
      </c>
      <c r="S74" s="92">
        <f>_xll.qlCalendarAdvance(Calendar,R74,$F$1,"mf",,Trigger)</f>
        <v>42542</v>
      </c>
      <c r="T74" s="118">
        <f>_xll.qlDayCounterYearFraction(DayCounter,R74,S74,,,Trigger)</f>
        <v>0.5083333333333333</v>
      </c>
      <c r="U74" s="139">
        <f>_xll.qlInterpolationInterpolate(B6Minterpolation,R74,TRUE)</f>
        <v>2.6340648893066459E-3</v>
      </c>
    </row>
    <row r="75" spans="18:21" x14ac:dyDescent="0.2">
      <c r="R75" s="92">
        <f>_xll.qlCalendarAdvance(Calendar,R74,"1D","f")</f>
        <v>42360</v>
      </c>
      <c r="S75" s="92">
        <f>_xll.qlCalendarAdvance(Calendar,R75,$F$1,"mf",,Trigger)</f>
        <v>42543</v>
      </c>
      <c r="T75" s="118">
        <f>_xll.qlDayCounterYearFraction(DayCounter,R75,S75,,,Trigger)</f>
        <v>0.5083333333333333</v>
      </c>
      <c r="U75" s="139">
        <f>_xll.qlInterpolationInterpolate(B6Minterpolation,R75,TRUE)</f>
        <v>2.6345166450659208E-3</v>
      </c>
    </row>
    <row r="76" spans="18:21" x14ac:dyDescent="0.2">
      <c r="R76" s="92">
        <f>_xll.qlCalendarAdvance(Calendar,R75,"1D","f")</f>
        <v>42361</v>
      </c>
      <c r="S76" s="92">
        <f>_xll.qlCalendarAdvance(Calendar,R76,$F$1,"mf",,Trigger)</f>
        <v>42544</v>
      </c>
      <c r="T76" s="118">
        <f>_xll.qlDayCounterYearFraction(DayCounter,R76,S76,,,Trigger)</f>
        <v>0.5083333333333333</v>
      </c>
      <c r="U76" s="139">
        <f>_xll.qlInterpolationInterpolate(B6Minterpolation,R76,TRUE)</f>
        <v>2.6350016296995461E-3</v>
      </c>
    </row>
    <row r="77" spans="18:21" x14ac:dyDescent="0.2">
      <c r="R77" s="92">
        <f>_xll.qlCalendarAdvance(Calendar,R76,"1D","f")</f>
        <v>42362</v>
      </c>
      <c r="S77" s="92">
        <f>_xll.qlCalendarAdvance(Calendar,R77,$F$1,"mf",,Trigger)</f>
        <v>42545</v>
      </c>
      <c r="T77" s="118">
        <f>_xll.qlDayCounterYearFraction(DayCounter,R77,S77,,,Trigger)</f>
        <v>0.5083333333333333</v>
      </c>
      <c r="U77" s="139">
        <f>_xll.qlInterpolationInterpolate(B6Minterpolation,R77,TRUE)</f>
        <v>2.6355188169416358E-3</v>
      </c>
    </row>
    <row r="78" spans="18:21" x14ac:dyDescent="0.2">
      <c r="R78" s="92">
        <f>_xll.qlCalendarAdvance(Calendar,R77,"1D","f")</f>
        <v>42367</v>
      </c>
      <c r="S78" s="92">
        <f>_xll.qlCalendarAdvance(Calendar,R78,$F$1,"mf",,Trigger)</f>
        <v>42550</v>
      </c>
      <c r="T78" s="118">
        <f>_xll.qlDayCounterYearFraction(DayCounter,R78,S78,,,Trigger)</f>
        <v>0.5083333333333333</v>
      </c>
      <c r="U78" s="139">
        <f>_xll.qlInterpolationInterpolate(B6Minterpolation,R78,TRUE)</f>
        <v>2.638551872973024E-3</v>
      </c>
    </row>
    <row r="79" spans="18:21" x14ac:dyDescent="0.2">
      <c r="R79" s="92">
        <f>_xll.qlCalendarAdvance(Calendar,R78,"1D","f")</f>
        <v>42368</v>
      </c>
      <c r="S79" s="92">
        <f>_xll.qlCalendarAdvance(Calendar,R79,$F$1,"mf",,Trigger)</f>
        <v>42551</v>
      </c>
      <c r="T79" s="118">
        <f>_xll.qlDayCounterYearFraction(DayCounter,R79,S79,,,Trigger)</f>
        <v>0.5083333333333333</v>
      </c>
      <c r="U79" s="139">
        <f>_xll.qlInterpolationInterpolate(B6Minterpolation,R79,TRUE)</f>
        <v>2.6392407242822849E-3</v>
      </c>
    </row>
    <row r="80" spans="18:21" x14ac:dyDescent="0.2">
      <c r="R80" s="92">
        <f>_xll.qlCalendarAdvance(Calendar,R79,"1D","f")</f>
        <v>42369</v>
      </c>
      <c r="S80" s="92">
        <f>_xll.qlCalendarAdvance(Calendar,R80,$F$1,"mf",,Trigger)</f>
        <v>42551</v>
      </c>
      <c r="T80" s="118">
        <f>_xll.qlDayCounterYearFraction(DayCounter,R80,S80,,,Trigger)</f>
        <v>0.50555555555555554</v>
      </c>
      <c r="U80" s="139">
        <f>_xll.qlInterpolationInterpolate(B6Minterpolation,R80,TRUE)</f>
        <v>2.6399545943388051E-3</v>
      </c>
    </row>
    <row r="81" spans="18:21" x14ac:dyDescent="0.2">
      <c r="R81" s="92">
        <f>_xll.qlCalendarAdvance(Calendar,R80,"1D","f")</f>
        <v>42373</v>
      </c>
      <c r="S81" s="92">
        <f>_xll.qlCalendarAdvance(Calendar,R81,$F$1,"mf",,Trigger)</f>
        <v>42555</v>
      </c>
      <c r="T81" s="118">
        <f>_xll.qlDayCounterYearFraction(DayCounter,R81,S81,,,Trigger)</f>
        <v>0.50555555555555554</v>
      </c>
      <c r="U81" s="139">
        <f>_xll.qlInterpolationInterpolate(B6Minterpolation,R81,TRUE)</f>
        <v>2.6430397367197549E-3</v>
      </c>
    </row>
    <row r="82" spans="18:21" x14ac:dyDescent="0.2">
      <c r="R82" s="92">
        <f>_xll.qlCalendarAdvance(Calendar,R81,"1D","f")</f>
        <v>42374</v>
      </c>
      <c r="S82" s="92">
        <f>_xll.qlCalendarAdvance(Calendar,R82,$F$1,"mf",,Trigger)</f>
        <v>42556</v>
      </c>
      <c r="T82" s="118">
        <f>_xll.qlDayCounterYearFraction(DayCounter,R82,S82,,,Trigger)</f>
        <v>0.50555555555555554</v>
      </c>
      <c r="U82" s="139">
        <f>_xll.qlInterpolationInterpolate(B6Minterpolation,R82,TRUE)</f>
        <v>2.6438633065242771E-3</v>
      </c>
    </row>
    <row r="83" spans="18:21" x14ac:dyDescent="0.2">
      <c r="R83" s="92">
        <f>_xll.qlCalendarAdvance(Calendar,R82,"1D","f")</f>
        <v>42375</v>
      </c>
      <c r="S83" s="92">
        <f>_xll.qlCalendarAdvance(Calendar,R83,$F$1,"mf",,Trigger)</f>
        <v>42557</v>
      </c>
      <c r="T83" s="118">
        <f>_xll.qlDayCounterYearFraction(DayCounter,R83,S83,,,Trigger)</f>
        <v>0.50555555555555554</v>
      </c>
      <c r="U83" s="139">
        <f>_xll.qlInterpolationInterpolate(B6Minterpolation,R83,TRUE)</f>
        <v>2.6447057374807408E-3</v>
      </c>
    </row>
    <row r="84" spans="18:21" x14ac:dyDescent="0.2">
      <c r="R84" s="92">
        <f>_xll.qlCalendarAdvance(Calendar,R83,"1D","f")</f>
        <v>42376</v>
      </c>
      <c r="S84" s="92">
        <f>_xll.qlCalendarAdvance(Calendar,R84,$F$1,"mf",,Trigger)</f>
        <v>42558</v>
      </c>
      <c r="T84" s="118">
        <f>_xll.qlDayCounterYearFraction(DayCounter,R84,S84,,,Trigger)</f>
        <v>0.50555555555555554</v>
      </c>
      <c r="U84" s="139">
        <f>_xll.qlInterpolationInterpolate(B6Minterpolation,R84,TRUE)</f>
        <v>2.6455660033232594E-3</v>
      </c>
    </row>
    <row r="85" spans="18:21" x14ac:dyDescent="0.2">
      <c r="R85" s="92">
        <f>_xll.qlCalendarAdvance(Calendar,R84,"1D","f")</f>
        <v>42377</v>
      </c>
      <c r="S85" s="92">
        <f>_xll.qlCalendarAdvance(Calendar,R85,$F$1,"mf",,Trigger)</f>
        <v>42559</v>
      </c>
      <c r="T85" s="118">
        <f>_xll.qlDayCounterYearFraction(DayCounter,R85,S85,,,Trigger)</f>
        <v>0.50555555555555554</v>
      </c>
      <c r="U85" s="139">
        <f>_xll.qlInterpolationInterpolate(B6Minterpolation,R85,TRUE)</f>
        <v>2.6464430777859466E-3</v>
      </c>
    </row>
    <row r="86" spans="18:21" x14ac:dyDescent="0.2">
      <c r="R86" s="92">
        <f>_xll.qlCalendarAdvance(Calendar,R85,"1D","f")</f>
        <v>42380</v>
      </c>
      <c r="S86" s="92">
        <f>_xll.qlCalendarAdvance(Calendar,R86,$F$1,"mf",,Trigger)</f>
        <v>42562</v>
      </c>
      <c r="T86" s="118">
        <f>_xll.qlDayCounterYearFraction(DayCounter,R86,S86,,,Trigger)</f>
        <v>0.50555555555555554</v>
      </c>
      <c r="U86" s="139">
        <f>_xll.qlInterpolationInterpolate(B6Minterpolation,R86,TRUE)</f>
        <v>2.6491648902361555E-3</v>
      </c>
    </row>
    <row r="87" spans="18:21" x14ac:dyDescent="0.2">
      <c r="R87" s="92">
        <f>_xll.qlCalendarAdvance(Calendar,R86,"1D","f")</f>
        <v>42381</v>
      </c>
      <c r="S87" s="92">
        <f>_xll.qlCalendarAdvance(Calendar,R87,$F$1,"mf",,Trigger)</f>
        <v>42563</v>
      </c>
      <c r="T87" s="118">
        <f>_xll.qlDayCounterYearFraction(DayCounter,R87,S87,,,Trigger)</f>
        <v>0.50555555555555554</v>
      </c>
      <c r="U87" s="139">
        <f>_xll.qlInterpolationInterpolate(B6Minterpolation,R87,TRUE)</f>
        <v>2.6500989128765426E-3</v>
      </c>
    </row>
    <row r="88" spans="18:21" x14ac:dyDescent="0.2">
      <c r="R88" s="92">
        <f>_xll.qlCalendarAdvance(Calendar,R87,"1D","f")</f>
        <v>42382</v>
      </c>
      <c r="S88" s="92">
        <f>_xll.qlCalendarAdvance(Calendar,R88,$F$1,"mf",,Trigger)</f>
        <v>42564</v>
      </c>
      <c r="T88" s="118">
        <f>_xll.qlDayCounterYearFraction(DayCounter,R88,S88,,,Trigger)</f>
        <v>0.50555555555555554</v>
      </c>
      <c r="U88" s="139">
        <f>_xll.qlInterpolationInterpolate(B6Minterpolation,R88,TRUE)</f>
        <v>2.6510444709430059E-3</v>
      </c>
    </row>
    <row r="89" spans="18:21" x14ac:dyDescent="0.2">
      <c r="R89" s="92">
        <f>_xll.qlCalendarAdvance(Calendar,R88,"1D","f")</f>
        <v>42383</v>
      </c>
      <c r="S89" s="92">
        <f>_xll.qlCalendarAdvance(Calendar,R89,$F$1,"mf",,Trigger)</f>
        <v>42565</v>
      </c>
      <c r="T89" s="118">
        <f>_xll.qlDayCounterYearFraction(DayCounter,R89,S89,,,Trigger)</f>
        <v>0.50555555555555554</v>
      </c>
      <c r="U89" s="139">
        <f>_xll.qlInterpolationInterpolate(B6Minterpolation,R89,TRUE)</f>
        <v>2.6520003963049982E-3</v>
      </c>
    </row>
    <row r="90" spans="18:21" x14ac:dyDescent="0.2">
      <c r="R90" s="92">
        <f>_xll.qlCalendarAdvance(Calendar,R89,"1D","f")</f>
        <v>42384</v>
      </c>
      <c r="S90" s="92">
        <f>_xll.qlCalendarAdvance(Calendar,R90,$F$1,"mf",,Trigger)</f>
        <v>42566</v>
      </c>
      <c r="T90" s="118">
        <f>_xll.qlDayCounterYearFraction(DayCounter,R90,S90,,,Trigger)</f>
        <v>0.50555555555555554</v>
      </c>
      <c r="U90" s="139">
        <f>_xll.qlInterpolationInterpolate(B6Minterpolation,R90,TRUE)</f>
        <v>2.6529655208319719E-3</v>
      </c>
    </row>
    <row r="91" spans="18:21" x14ac:dyDescent="0.2">
      <c r="R91" s="92">
        <f>_xll.qlCalendarAdvance(Calendar,R90,"1D","f")</f>
        <v>42387</v>
      </c>
      <c r="S91" s="92">
        <f>_xll.qlCalendarAdvance(Calendar,R91,$F$1,"mf",,Trigger)</f>
        <v>42569</v>
      </c>
      <c r="T91" s="118">
        <f>_xll.qlDayCounterYearFraction(DayCounter,R91,S91,,,Trigger)</f>
        <v>0.50555555555555554</v>
      </c>
      <c r="U91" s="139">
        <f>_xll.qlInterpolationInterpolate(B6Minterpolation,R91,TRUE)</f>
        <v>2.6559044080973122E-3</v>
      </c>
    </row>
    <row r="92" spans="18:21" x14ac:dyDescent="0.2">
      <c r="R92" s="92">
        <f>_xll.qlCalendarAdvance(Calendar,R91,"1D","f")</f>
        <v>42388</v>
      </c>
      <c r="S92" s="92">
        <f>_xll.qlCalendarAdvance(Calendar,R92,$F$1,"mf",,Trigger)</f>
        <v>42570</v>
      </c>
      <c r="T92" s="118">
        <f>_xll.qlDayCounterYearFraction(DayCounter,R92,S92,,,Trigger)</f>
        <v>0.50555555555555554</v>
      </c>
      <c r="U92" s="139">
        <f>_xll.qlInterpolationInterpolate(B6Minterpolation,R92,TRUE)</f>
        <v>2.6568946479787418E-3</v>
      </c>
    </row>
    <row r="93" spans="18:21" x14ac:dyDescent="0.2">
      <c r="R93" s="92">
        <f>_xll.qlCalendarAdvance(Calendar,R92,"1D","f")</f>
        <v>42389</v>
      </c>
      <c r="S93" s="92">
        <f>_xll.qlCalendarAdvance(Calendar,R93,$F$1,"mf",,Trigger)</f>
        <v>42571</v>
      </c>
      <c r="T93" s="118">
        <f>_xll.qlDayCounterYearFraction(DayCounter,R93,S93,,,Trigger)</f>
        <v>0.50555555555555554</v>
      </c>
      <c r="U93" s="139">
        <f>_xll.qlInterpolationInterpolate(B6Minterpolation,R93,TRUE)</f>
        <v>2.6578882463724174E-3</v>
      </c>
    </row>
    <row r="94" spans="18:21" x14ac:dyDescent="0.2">
      <c r="R94" s="92">
        <f>_xll.qlCalendarAdvance(Calendar,R93,"1D","f")</f>
        <v>42390</v>
      </c>
      <c r="S94" s="92">
        <f>_xll.qlCalendarAdvance(Calendar,R94,$F$1,"mf",,Trigger)</f>
        <v>42572</v>
      </c>
      <c r="T94" s="118">
        <f>_xll.qlDayCounterYearFraction(DayCounter,R94,S94,,,Trigger)</f>
        <v>0.50555555555555554</v>
      </c>
      <c r="U94" s="139">
        <f>_xll.qlInterpolationInterpolate(B6Minterpolation,R94,TRUE)</f>
        <v>2.658884035147792E-3</v>
      </c>
    </row>
    <row r="95" spans="18:21" x14ac:dyDescent="0.2">
      <c r="R95" s="92">
        <f>_xll.qlCalendarAdvance(Calendar,R94,"1D","f")</f>
        <v>42391</v>
      </c>
      <c r="S95" s="92">
        <f>_xll.qlCalendarAdvance(Calendar,R95,$F$1,"mf",,Trigger)</f>
        <v>42573</v>
      </c>
      <c r="T95" s="118">
        <f>_xll.qlDayCounterYearFraction(DayCounter,R95,S95,,,Trigger)</f>
        <v>0.50555555555555554</v>
      </c>
      <c r="U95" s="139">
        <f>_xll.qlInterpolationInterpolate(B6Minterpolation,R95,TRUE)</f>
        <v>2.6598808461743184E-3</v>
      </c>
    </row>
    <row r="96" spans="18:21" x14ac:dyDescent="0.2">
      <c r="R96" s="92">
        <f>_xll.qlCalendarAdvance(Calendar,R95,"1D","f")</f>
        <v>42394</v>
      </c>
      <c r="S96" s="92">
        <f>_xll.qlCalendarAdvance(Calendar,R96,$F$1,"mf",,Trigger)</f>
        <v>42576</v>
      </c>
      <c r="T96" s="118">
        <f>_xll.qlDayCounterYearFraction(DayCounter,R96,S96,,,Trigger)</f>
        <v>0.50555555555555554</v>
      </c>
      <c r="U96" s="139">
        <f>_xll.qlInterpolationInterpolate(B6Minterpolation,R96,TRUE)</f>
        <v>2.6628657314553389E-3</v>
      </c>
    </row>
    <row r="97" spans="18:21" x14ac:dyDescent="0.2">
      <c r="R97" s="92">
        <f>_xll.qlCalendarAdvance(Calendar,R96,"1D","f")</f>
        <v>42395</v>
      </c>
      <c r="S97" s="92">
        <f>_xll.qlCalendarAdvance(Calendar,R97,$F$1,"mf",,Trigger)</f>
        <v>42577</v>
      </c>
      <c r="T97" s="118">
        <f>_xll.qlDayCounterYearFraction(DayCounter,R97,S97,,,Trigger)</f>
        <v>0.50555555555555554</v>
      </c>
      <c r="U97" s="139">
        <f>_xll.qlInterpolationInterpolate(B6Minterpolation,R97,TRUE)</f>
        <v>2.6638549501810022E-3</v>
      </c>
    </row>
    <row r="98" spans="18:21" x14ac:dyDescent="0.2">
      <c r="R98" s="92">
        <f>_xll.qlCalendarAdvance(Calendar,R97,"1D","f")</f>
        <v>42396</v>
      </c>
      <c r="S98" s="92">
        <f>_xll.qlCalendarAdvance(Calendar,R98,$F$1,"mf",,Trigger)</f>
        <v>42578</v>
      </c>
      <c r="T98" s="118">
        <f>_xll.qlDayCounterYearFraction(DayCounter,R98,S98,,,Trigger)</f>
        <v>0.50555555555555554</v>
      </c>
      <c r="U98" s="139">
        <f>_xll.qlInterpolationInterpolate(B6Minterpolation,R98,TRUE)</f>
        <v>2.664839350505082E-3</v>
      </c>
    </row>
    <row r="99" spans="18:21" x14ac:dyDescent="0.2">
      <c r="R99" s="92">
        <f>_xll.qlCalendarAdvance(Calendar,R98,"1D","f")</f>
        <v>42397</v>
      </c>
      <c r="S99" s="92">
        <f>_xll.qlCalendarAdvance(Calendar,R99,$F$1,"mf",,Trigger)</f>
        <v>42579</v>
      </c>
      <c r="T99" s="118">
        <f>_xll.qlDayCounterYearFraction(DayCounter,R99,S99,,,Trigger)</f>
        <v>0.50555555555555554</v>
      </c>
      <c r="U99" s="139">
        <f>_xll.qlInterpolationInterpolate(B6Minterpolation,R99,TRUE)</f>
        <v>2.6658177642970306E-3</v>
      </c>
    </row>
    <row r="100" spans="18:21" x14ac:dyDescent="0.2">
      <c r="R100" s="92">
        <f>_xll.qlCalendarAdvance(Calendar,R99,"1D","f")</f>
        <v>42398</v>
      </c>
      <c r="S100" s="92">
        <f>_xll.qlCalendarAdvance(Calendar,R100,$F$1,"mf",,Trigger)</f>
        <v>42580</v>
      </c>
      <c r="T100" s="118">
        <f>_xll.qlDayCounterYearFraction(DayCounter,R100,S100,,,Trigger)</f>
        <v>0.50555555555555554</v>
      </c>
      <c r="U100" s="139">
        <f>_xll.qlInterpolationInterpolate(B6Minterpolation,R100,TRUE)</f>
        <v>2.6667890234263018E-3</v>
      </c>
    </row>
    <row r="101" spans="18:21" x14ac:dyDescent="0.2">
      <c r="R101" s="92">
        <f>_xll.qlCalendarAdvance(Calendar,R100,"1D","f")</f>
        <v>42401</v>
      </c>
      <c r="S101" s="92">
        <f>_xll.qlCalendarAdvance(Calendar,R101,$F$1,"mf",,Trigger)</f>
        <v>42583</v>
      </c>
      <c r="T101" s="118">
        <f>_xll.qlDayCounterYearFraction(DayCounter,R101,S101,,,Trigger)</f>
        <v>0.50555555555555554</v>
      </c>
      <c r="U101" s="139">
        <f>_xll.qlInterpolationInterpolate(B6Minterpolation,R101,TRUE)</f>
        <v>2.6696481915325773E-3</v>
      </c>
    </row>
    <row r="102" spans="18:21" x14ac:dyDescent="0.2">
      <c r="R102" s="92">
        <f>_xll.qlCalendarAdvance(Calendar,R101,"1D","f")</f>
        <v>42402</v>
      </c>
      <c r="S102" s="92">
        <f>_xll.qlCalendarAdvance(Calendar,R102,$F$1,"mf",,Trigger)</f>
        <v>42584</v>
      </c>
      <c r="T102" s="118">
        <f>_xll.qlDayCounterYearFraction(DayCounter,R102,S102,,,Trigger)</f>
        <v>0.50555555555555554</v>
      </c>
      <c r="U102" s="139">
        <f>_xll.qlInterpolationInterpolate(B6Minterpolation,R102,TRUE)</f>
        <v>2.6705791507056664E-3</v>
      </c>
    </row>
    <row r="103" spans="18:21" x14ac:dyDescent="0.2">
      <c r="R103" s="92">
        <f>_xll.qlCalendarAdvance(Calendar,R102,"1D","f")</f>
        <v>42403</v>
      </c>
      <c r="S103" s="92">
        <f>_xll.qlCalendarAdvance(Calendar,R103,$F$1,"mf",,Trigger)</f>
        <v>42585</v>
      </c>
      <c r="T103" s="118">
        <f>_xll.qlDayCounterYearFraction(DayCounter,R103,S103,,,Trigger)</f>
        <v>0.50555555555555554</v>
      </c>
      <c r="U103" s="139">
        <f>_xll.qlInterpolationInterpolate(B6Minterpolation,R103,TRUE)</f>
        <v>2.671497114563342E-3</v>
      </c>
    </row>
    <row r="104" spans="18:21" x14ac:dyDescent="0.2">
      <c r="R104" s="92">
        <f>_xll.qlCalendarAdvance(Calendar,R103,"1D","f")</f>
        <v>42404</v>
      </c>
      <c r="S104" s="92">
        <f>_xll.qlCalendarAdvance(Calendar,R104,$F$1,"mf",,Trigger)</f>
        <v>42586</v>
      </c>
      <c r="T104" s="118">
        <f>_xll.qlDayCounterYearFraction(DayCounter,R104,S104,,,Trigger)</f>
        <v>0.50555555555555554</v>
      </c>
      <c r="U104" s="139">
        <f>_xll.qlInterpolationInterpolate(B6Minterpolation,R104,TRUE)</f>
        <v>2.6724009149750568E-3</v>
      </c>
    </row>
    <row r="105" spans="18:21" x14ac:dyDescent="0.2">
      <c r="R105" s="92">
        <f>_xll.qlCalendarAdvance(Calendar,R104,"1D","f")</f>
        <v>42405</v>
      </c>
      <c r="S105" s="92">
        <f>_xll.qlCalendarAdvance(Calendar,R105,$F$1,"mf",,Trigger)</f>
        <v>42587</v>
      </c>
      <c r="T105" s="118">
        <f>_xll.qlDayCounterYearFraction(DayCounter,R105,S105,,,Trigger)</f>
        <v>0.50555555555555554</v>
      </c>
      <c r="U105" s="139">
        <f>_xll.qlInterpolationInterpolate(B6Minterpolation,R105,TRUE)</f>
        <v>2.6732893838102645E-3</v>
      </c>
    </row>
    <row r="106" spans="18:21" x14ac:dyDescent="0.2">
      <c r="R106" s="92">
        <f>_xll.qlCalendarAdvance(Calendar,R105,"1D","f")</f>
        <v>42408</v>
      </c>
      <c r="S106" s="92">
        <f>_xll.qlCalendarAdvance(Calendar,R106,$F$1,"mf",,Trigger)</f>
        <v>42590</v>
      </c>
      <c r="T106" s="118">
        <f>_xll.qlDayCounterYearFraction(DayCounter,R106,S106,,,Trigger)</f>
        <v>0.50555555555555554</v>
      </c>
      <c r="U106" s="139">
        <f>_xll.qlInterpolationInterpolate(B6Minterpolation,R106,TRUE)</f>
        <v>2.6758511195513705E-3</v>
      </c>
    </row>
    <row r="107" spans="18:21" x14ac:dyDescent="0.2">
      <c r="R107" s="92">
        <f>_xll.qlCalendarAdvance(Calendar,R106,"1D","f")</f>
        <v>42409</v>
      </c>
      <c r="S107" s="92">
        <f>_xll.qlCalendarAdvance(Calendar,R107,$F$1,"mf",,Trigger)</f>
        <v>42591</v>
      </c>
      <c r="T107" s="118">
        <f>_xll.qlDayCounterYearFraction(DayCounter,R107,S107,,,Trigger)</f>
        <v>0.50555555555555554</v>
      </c>
      <c r="U107" s="139">
        <f>_xll.qlInterpolationInterpolate(B6Minterpolation,R107,TRUE)</f>
        <v>2.6766665807750768E-3</v>
      </c>
    </row>
    <row r="108" spans="18:21" x14ac:dyDescent="0.2">
      <c r="R108" s="92">
        <f>_xll.qlCalendarAdvance(Calendar,R107,"1D","f")</f>
        <v>42410</v>
      </c>
      <c r="S108" s="92">
        <f>_xll.qlCalendarAdvance(Calendar,R108,$F$1,"mf",,Trigger)</f>
        <v>42592</v>
      </c>
      <c r="T108" s="118">
        <f>_xll.qlDayCounterYearFraction(DayCounter,R108,S108,,,Trigger)</f>
        <v>0.50555555555555554</v>
      </c>
      <c r="U108" s="139">
        <f>_xll.qlInterpolationInterpolate(B6Minterpolation,R108,TRUE)</f>
        <v>2.6774608697695398E-3</v>
      </c>
    </row>
    <row r="109" spans="18:21" x14ac:dyDescent="0.2">
      <c r="R109" s="92">
        <f>_xll.qlCalendarAdvance(Calendar,R108,"1D","f")</f>
        <v>42411</v>
      </c>
      <c r="S109" s="92">
        <f>_xll.qlCalendarAdvance(Calendar,R109,$F$1,"mf",,Trigger)</f>
        <v>42593</v>
      </c>
      <c r="T109" s="118">
        <f>_xll.qlDayCounterYearFraction(DayCounter,R109,S109,,,Trigger)</f>
        <v>0.50555555555555554</v>
      </c>
      <c r="U109" s="139">
        <f>_xll.qlInterpolationInterpolate(B6Minterpolation,R109,TRUE)</f>
        <v>2.6782328184042125E-3</v>
      </c>
    </row>
    <row r="110" spans="18:21" x14ac:dyDescent="0.2">
      <c r="R110" s="92">
        <f>_xll.qlCalendarAdvance(Calendar,R109,"1D","f")</f>
        <v>42412</v>
      </c>
      <c r="S110" s="92">
        <f>_xll.qlCalendarAdvance(Calendar,R110,$F$1,"mf",,Trigger)</f>
        <v>42594</v>
      </c>
      <c r="T110" s="118">
        <f>_xll.qlDayCounterYearFraction(DayCounter,R110,S110,,,Trigger)</f>
        <v>0.50555555555555554</v>
      </c>
      <c r="U110" s="139">
        <f>_xll.qlInterpolationInterpolate(B6Minterpolation,R110,TRUE)</f>
        <v>2.6789821054929463E-3</v>
      </c>
    </row>
    <row r="111" spans="18:21" x14ac:dyDescent="0.2">
      <c r="R111" s="92">
        <f>_xll.qlCalendarAdvance(Calendar,R110,"1D","f")</f>
        <v>42415</v>
      </c>
      <c r="S111" s="92">
        <f>_xll.qlCalendarAdvance(Calendar,R111,$F$1,"mf",,Trigger)</f>
        <v>42597</v>
      </c>
      <c r="T111" s="118">
        <f>_xll.qlDayCounterYearFraction(DayCounter,R111,S111,,,Trigger)</f>
        <v>0.50555555555555554</v>
      </c>
      <c r="U111" s="139">
        <f>_xll.qlInterpolationInterpolate(B6Minterpolation,R111,TRUE)</f>
        <v>2.6811280511755574E-3</v>
      </c>
    </row>
    <row r="112" spans="18:21" x14ac:dyDescent="0.2">
      <c r="R112" s="92">
        <f>_xll.qlCalendarAdvance(Calendar,R111,"1D","f")</f>
        <v>42416</v>
      </c>
      <c r="S112" s="92">
        <f>_xll.qlCalendarAdvance(Calendar,R112,$F$1,"mf",,Trigger)</f>
        <v>42598</v>
      </c>
      <c r="T112" s="118">
        <f>_xll.qlDayCounterYearFraction(DayCounter,R112,S112,,,Trigger)</f>
        <v>0.50555555555555554</v>
      </c>
      <c r="U112" s="139">
        <f>_xll.qlInterpolationInterpolate(B6Minterpolation,R112,TRUE)</f>
        <v>2.6818224396613754E-3</v>
      </c>
    </row>
    <row r="113" spans="18:21" x14ac:dyDescent="0.2">
      <c r="R113" s="92">
        <f>_xll.qlCalendarAdvance(Calendar,R112,"1D","f")</f>
        <v>42417</v>
      </c>
      <c r="S113" s="92">
        <f>_xll.qlCalendarAdvance(Calendar,R113,$F$1,"mf",,Trigger)</f>
        <v>42599</v>
      </c>
      <c r="T113" s="118">
        <f>_xll.qlDayCounterYearFraction(DayCounter,R113,S113,,,Trigger)</f>
        <v>0.50555555555555554</v>
      </c>
      <c r="U113" s="139">
        <f>_xll.qlInterpolationInterpolate(B6Minterpolation,R113,TRUE)</f>
        <v>2.6825128873360724E-3</v>
      </c>
    </row>
    <row r="114" spans="18:21" x14ac:dyDescent="0.2">
      <c r="R114" s="92">
        <f>_xll.qlCalendarAdvance(Calendar,R113,"1D","f")</f>
        <v>42418</v>
      </c>
      <c r="S114" s="92">
        <f>_xll.qlCalendarAdvance(Calendar,R114,$F$1,"mf",,Trigger)</f>
        <v>42600</v>
      </c>
      <c r="T114" s="118">
        <f>_xll.qlDayCounterYearFraction(DayCounter,R114,S114,,,Trigger)</f>
        <v>0.50555555555555554</v>
      </c>
      <c r="U114" s="139">
        <f>_xll.qlInterpolationInterpolate(B6Minterpolation,R114,TRUE)</f>
        <v>2.6832033077354924E-3</v>
      </c>
    </row>
    <row r="115" spans="18:21" x14ac:dyDescent="0.2">
      <c r="R115" s="92">
        <f>_xll.qlCalendarAdvance(Calendar,R114,"1D","f")</f>
        <v>42419</v>
      </c>
      <c r="S115" s="92">
        <f>_xll.qlCalendarAdvance(Calendar,R115,$F$1,"mf",,Trigger)</f>
        <v>42601</v>
      </c>
      <c r="T115" s="118">
        <f>_xll.qlDayCounterYearFraction(DayCounter,R115,S115,,,Trigger)</f>
        <v>0.50555555555555554</v>
      </c>
      <c r="U115" s="139">
        <f>_xll.qlInterpolationInterpolate(B6Minterpolation,R115,TRUE)</f>
        <v>2.6838976143954778E-3</v>
      </c>
    </row>
    <row r="116" spans="18:21" x14ac:dyDescent="0.2">
      <c r="R116" s="92">
        <f>_xll.qlCalendarAdvance(Calendar,R115,"1D","f")</f>
        <v>42422</v>
      </c>
      <c r="S116" s="92">
        <f>_xll.qlCalendarAdvance(Calendar,R116,$F$1,"mf",,Trigger)</f>
        <v>42604</v>
      </c>
      <c r="T116" s="118">
        <f>_xll.qlDayCounterYearFraction(DayCounter,R116,S116,,,Trigger)</f>
        <v>0.50555555555555554</v>
      </c>
      <c r="U116" s="139">
        <f>_xll.qlInterpolationInterpolate(B6Minterpolation,R116,TRUE)</f>
        <v>2.6860429872972635E-3</v>
      </c>
    </row>
    <row r="117" spans="18:21" x14ac:dyDescent="0.2">
      <c r="R117" s="92">
        <f>_xll.qlCalendarAdvance(Calendar,R116,"1D","f")</f>
        <v>42423</v>
      </c>
      <c r="S117" s="92">
        <f>_xll.qlCalendarAdvance(Calendar,R117,$F$1,"mf",,Trigger)</f>
        <v>42605</v>
      </c>
      <c r="T117" s="118">
        <f>_xll.qlDayCounterYearFraction(DayCounter,R117,S117,,,Trigger)</f>
        <v>0.50555555555555554</v>
      </c>
      <c r="U117" s="139">
        <f>_xll.qlInterpolationInterpolate(B6Minterpolation,R117,TRUE)</f>
        <v>2.6867919743579459E-3</v>
      </c>
    </row>
    <row r="118" spans="18:21" x14ac:dyDescent="0.2">
      <c r="R118" s="92">
        <f>_xll.qlCalendarAdvance(Calendar,R117,"1D","f")</f>
        <v>42424</v>
      </c>
      <c r="S118" s="92">
        <f>_xll.qlCalendarAdvance(Calendar,R118,$F$1,"mf",,Trigger)</f>
        <v>42606</v>
      </c>
      <c r="T118" s="118">
        <f>_xll.qlDayCounterYearFraction(DayCounter,R118,S118,,,Trigger)</f>
        <v>0.50555555555555554</v>
      </c>
      <c r="U118" s="139">
        <f>_xll.qlInterpolationInterpolate(B6Minterpolation,R118,TRUE)</f>
        <v>2.6875644153584108E-3</v>
      </c>
    </row>
    <row r="119" spans="18:21" x14ac:dyDescent="0.2">
      <c r="R119" s="92">
        <f>_xll.qlCalendarAdvance(Calendar,R118,"1D","f")</f>
        <v>42425</v>
      </c>
      <c r="S119" s="92">
        <f>_xll.qlCalendarAdvance(Calendar,R119,$F$1,"mf",,Trigger)</f>
        <v>42607</v>
      </c>
      <c r="T119" s="118">
        <f>_xll.qlDayCounterYearFraction(DayCounter,R119,S119,,,Trigger)</f>
        <v>0.50555555555555554</v>
      </c>
      <c r="U119" s="139">
        <f>_xll.qlInterpolationInterpolate(B6Minterpolation,R119,TRUE)</f>
        <v>2.6883642238345012E-3</v>
      </c>
    </row>
    <row r="120" spans="18:21" x14ac:dyDescent="0.2">
      <c r="R120" s="92">
        <f>_xll.qlCalendarAdvance(Calendar,R119,"1D","f")</f>
        <v>42426</v>
      </c>
      <c r="S120" s="92">
        <f>_xll.qlCalendarAdvance(Calendar,R120,$F$1,"mf",,Trigger)</f>
        <v>42608</v>
      </c>
      <c r="T120" s="118">
        <f>_xll.qlDayCounterYearFraction(DayCounter,R120,S120,,,Trigger)</f>
        <v>0.50555555555555554</v>
      </c>
      <c r="U120" s="139">
        <f>_xll.qlInterpolationInterpolate(B6Minterpolation,R120,TRUE)</f>
        <v>2.6891953133220611E-3</v>
      </c>
    </row>
    <row r="121" spans="18:21" x14ac:dyDescent="0.2">
      <c r="R121" s="92">
        <f>_xll.qlCalendarAdvance(Calendar,R120,"1D","f")</f>
        <v>42429</v>
      </c>
      <c r="S121" s="92">
        <f>_xll.qlCalendarAdvance(Calendar,R121,$F$1,"mf",,Trigger)</f>
        <v>42612</v>
      </c>
      <c r="T121" s="118">
        <f>_xll.qlDayCounterYearFraction(DayCounter,R121,S121,,,Trigger)</f>
        <v>0.5083333333333333</v>
      </c>
      <c r="U121" s="139">
        <f>_xll.qlInterpolationInterpolate(B6Minterpolation,R121,TRUE)</f>
        <v>2.6919154032119886E-3</v>
      </c>
    </row>
    <row r="122" spans="18:21" x14ac:dyDescent="0.2">
      <c r="R122" s="92">
        <f>_xll.qlCalendarAdvance(Calendar,R121,"1D","f")</f>
        <v>42430</v>
      </c>
      <c r="S122" s="92">
        <f>_xll.qlCalendarAdvance(Calendar,R122,$F$1,"mf",,Trigger)</f>
        <v>42614</v>
      </c>
      <c r="T122" s="118">
        <f>_xll.qlDayCounterYearFraction(DayCounter,R122,S122,,,Trigger)</f>
        <v>0.51111111111111107</v>
      </c>
      <c r="U122" s="139">
        <f>_xll.qlInterpolationInterpolate(B6Minterpolation,R122,TRUE)</f>
        <v>2.6929107521038581E-3</v>
      </c>
    </row>
    <row r="123" spans="18:21" x14ac:dyDescent="0.2">
      <c r="R123" s="92">
        <f>_xll.qlCalendarAdvance(Calendar,R122,"1D","f")</f>
        <v>42431</v>
      </c>
      <c r="S123" s="92">
        <f>_xll.qlCalendarAdvance(Calendar,R123,$F$1,"mf",,Trigger)</f>
        <v>42615</v>
      </c>
      <c r="T123" s="118">
        <f>_xll.qlDayCounterYearFraction(DayCounter,R123,S123,,,Trigger)</f>
        <v>0.51111111111111107</v>
      </c>
      <c r="U123" s="139">
        <f>_xll.qlInterpolationInterpolate(B6Minterpolation,R123,TRUE)</f>
        <v>2.6939569496864132E-3</v>
      </c>
    </row>
    <row r="124" spans="18:21" x14ac:dyDescent="0.2">
      <c r="R124" s="92">
        <f>_xll.qlCalendarAdvance(Calendar,R123,"1D","f")</f>
        <v>42432</v>
      </c>
      <c r="S124" s="92">
        <f>_xll.qlCalendarAdvance(Calendar,R124,$F$1,"mf",,Trigger)</f>
        <v>42618</v>
      </c>
      <c r="T124" s="118">
        <f>_xll.qlDayCounterYearFraction(DayCounter,R124,S124,,,Trigger)</f>
        <v>0.51666666666666672</v>
      </c>
      <c r="U124" s="139">
        <f>_xll.qlInterpolationInterpolate(B6Minterpolation,R124,TRUE)</f>
        <v>2.6950579094954974E-3</v>
      </c>
    </row>
    <row r="125" spans="18:21" x14ac:dyDescent="0.2">
      <c r="R125" s="92">
        <f>_xll.qlCalendarAdvance(Calendar,R124,"1D","f")</f>
        <v>42433</v>
      </c>
      <c r="S125" s="92">
        <f>_xll.qlCalendarAdvance(Calendar,R125,$F$1,"mf",,Trigger)</f>
        <v>42618</v>
      </c>
      <c r="T125" s="118">
        <f>_xll.qlDayCounterYearFraction(DayCounter,R125,S125,,,Trigger)</f>
        <v>0.51388888888888884</v>
      </c>
      <c r="U125" s="139">
        <f>_xll.qlInterpolationInterpolate(B6Minterpolation,R125,TRUE)</f>
        <v>2.6962175450669541E-3</v>
      </c>
    </row>
    <row r="126" spans="18:21" x14ac:dyDescent="0.2">
      <c r="R126" s="92">
        <f>_xll.qlCalendarAdvance(Calendar,R125,"1D","f")</f>
        <v>42436</v>
      </c>
      <c r="S126" s="92">
        <f>_xll.qlCalendarAdvance(Calendar,R126,$F$1,"mf",,Trigger)</f>
        <v>42620</v>
      </c>
      <c r="T126" s="118">
        <f>_xll.qlDayCounterYearFraction(DayCounter,R126,S126,,,Trigger)</f>
        <v>0.51111111111111107</v>
      </c>
      <c r="U126" s="139">
        <f>_xll.qlInterpolationInterpolate(B6Minterpolation,R126,TRUE)</f>
        <v>2.7000876417139909E-3</v>
      </c>
    </row>
    <row r="127" spans="18:21" x14ac:dyDescent="0.2">
      <c r="R127" s="92">
        <f>_xll.qlCalendarAdvance(Calendar,R126,"1D","f")</f>
        <v>42437</v>
      </c>
      <c r="S127" s="92">
        <f>_xll.qlCalendarAdvance(Calendar,R127,$F$1,"mf",,Trigger)</f>
        <v>42621</v>
      </c>
      <c r="T127" s="118">
        <f>_xll.qlDayCounterYearFraction(DayCounter,R127,S127,,,Trigger)</f>
        <v>0.51111111111111107</v>
      </c>
      <c r="U127" s="139">
        <f>_xll.qlInterpolationInterpolate(B6Minterpolation,R127,TRUE)</f>
        <v>2.7015211156933699E-3</v>
      </c>
    </row>
    <row r="128" spans="18:21" x14ac:dyDescent="0.2">
      <c r="R128" s="92">
        <f>_xll.qlCalendarAdvance(Calendar,R127,"1D","f")</f>
        <v>42438</v>
      </c>
      <c r="S128" s="92">
        <f>_xll.qlCalendarAdvance(Calendar,R128,$F$1,"mf",,Trigger)</f>
        <v>42622</v>
      </c>
      <c r="T128" s="118">
        <f>_xll.qlDayCounterYearFraction(DayCounter,R128,S128,,,Trigger)</f>
        <v>0.51111111111111107</v>
      </c>
      <c r="U128" s="139">
        <f>_xll.qlInterpolationInterpolate(B6Minterpolation,R128,TRUE)</f>
        <v>2.7030328331143381E-3</v>
      </c>
    </row>
    <row r="129" spans="18:21" x14ac:dyDescent="0.2">
      <c r="R129" s="92">
        <f>_xll.qlCalendarAdvance(Calendar,R128,"1D","f")</f>
        <v>42439</v>
      </c>
      <c r="S129" s="92">
        <f>_xll.qlCalendarAdvance(Calendar,R129,$F$1,"mf",,Trigger)</f>
        <v>42625</v>
      </c>
      <c r="T129" s="118">
        <f>_xll.qlDayCounterYearFraction(DayCounter,R129,S129,,,Trigger)</f>
        <v>0.51666666666666672</v>
      </c>
      <c r="U129" s="139">
        <f>_xll.qlInterpolationInterpolate(B6Minterpolation,R129,TRUE)</f>
        <v>2.7046267075127384E-3</v>
      </c>
    </row>
    <row r="130" spans="18:21" x14ac:dyDescent="0.2">
      <c r="R130" s="92">
        <f>_xll.qlCalendarAdvance(Calendar,R129,"1D","f")</f>
        <v>42440</v>
      </c>
      <c r="S130" s="92">
        <f>_xll.qlCalendarAdvance(Calendar,R130,$F$1,"mf",,Trigger)</f>
        <v>42625</v>
      </c>
      <c r="T130" s="118">
        <f>_xll.qlDayCounterYearFraction(DayCounter,R130,S130,,,Trigger)</f>
        <v>0.51388888888888884</v>
      </c>
      <c r="U130" s="139">
        <f>_xll.qlInterpolationInterpolate(B6Minterpolation,R130,TRUE)</f>
        <v>2.7063066524244143E-3</v>
      </c>
    </row>
    <row r="131" spans="18:21" x14ac:dyDescent="0.2">
      <c r="R131" s="92">
        <f>_xll.qlCalendarAdvance(Calendar,R130,"1D","f")</f>
        <v>42443</v>
      </c>
      <c r="S131" s="92">
        <f>_xll.qlCalendarAdvance(Calendar,R131,$F$1,"mf",,Trigger)</f>
        <v>42627</v>
      </c>
      <c r="T131" s="118">
        <f>_xll.qlDayCounterYearFraction(DayCounter,R131,S131,,,Trigger)</f>
        <v>0.51111111111111107</v>
      </c>
      <c r="U131" s="139">
        <f>_xll.qlInterpolationInterpolate(B6Minterpolation,R131,TRUE)</f>
        <v>2.7118676490116051E-3</v>
      </c>
    </row>
    <row r="132" spans="18:21" x14ac:dyDescent="0.2">
      <c r="R132" s="92">
        <f>_xll.qlCalendarAdvance(Calendar,R131,"1D","f")</f>
        <v>42444</v>
      </c>
      <c r="S132" s="92">
        <f>_xll.qlCalendarAdvance(Calendar,R132,$F$1,"mf",,Trigger)</f>
        <v>42628</v>
      </c>
      <c r="T132" s="118">
        <f>_xll.qlDayCounterYearFraction(DayCounter,R132,S132,,,Trigger)</f>
        <v>0.51111111111111107</v>
      </c>
      <c r="U132" s="139">
        <f>_xll.qlInterpolationInterpolate(B6Minterpolation,R132,TRUE)</f>
        <v>2.713883875272625E-3</v>
      </c>
    </row>
    <row r="133" spans="18:21" x14ac:dyDescent="0.2">
      <c r="R133" s="92">
        <f>_xll.qlCalendarAdvance(Calendar,R132,"1D","f")</f>
        <v>42445</v>
      </c>
      <c r="S133" s="92">
        <f>_xll.qlCalendarAdvance(Calendar,R133,$F$1,"mf",,Trigger)</f>
        <v>42629</v>
      </c>
      <c r="T133" s="118">
        <f>_xll.qlDayCounterYearFraction(DayCounter,R133,S133,,,Trigger)</f>
        <v>0.51111111111111107</v>
      </c>
      <c r="U133" s="139">
        <f>_xll.qlInterpolationInterpolate(B6Minterpolation,R133,TRUE)</f>
        <v>2.7159751649830943E-3</v>
      </c>
    </row>
    <row r="134" spans="18:21" x14ac:dyDescent="0.2">
      <c r="R134" s="92">
        <f>_xll.qlCalendarAdvance(Calendar,R133,"1D","f")</f>
        <v>42446</v>
      </c>
      <c r="S134" s="92">
        <f>_xll.qlCalendarAdvance(Calendar,R134,$F$1,"mf",,Trigger)</f>
        <v>42632</v>
      </c>
      <c r="T134" s="118">
        <f>_xll.qlDayCounterYearFraction(DayCounter,R134,S134,,,Trigger)</f>
        <v>0.51666666666666672</v>
      </c>
      <c r="U134" s="139">
        <f>_xll.qlInterpolationInterpolate(B6Minterpolation,R134,TRUE)</f>
        <v>2.7181377879930955E-3</v>
      </c>
    </row>
    <row r="135" spans="18:21" x14ac:dyDescent="0.2">
      <c r="R135" s="92">
        <f>_xll.qlCalendarAdvance(Calendar,R134,"1D","f")</f>
        <v>42447</v>
      </c>
      <c r="S135" s="92">
        <f>_xll.qlCalendarAdvance(Calendar,R135,$F$1,"mf",,Trigger)</f>
        <v>42632</v>
      </c>
      <c r="T135" s="118">
        <f>_xll.qlDayCounterYearFraction(DayCounter,R135,S135,,,Trigger)</f>
        <v>0.51388888888888884</v>
      </c>
      <c r="U135" s="139">
        <f>_xll.qlInterpolationInterpolate(B6Minterpolation,R135,TRUE)</f>
        <v>2.7203680141527106E-3</v>
      </c>
    </row>
    <row r="136" spans="18:21" x14ac:dyDescent="0.2">
      <c r="R136" s="92">
        <f>_xll.qlCalendarAdvance(Calendar,R135,"1D","f")</f>
        <v>42450</v>
      </c>
      <c r="S136" s="92">
        <f>_xll.qlCalendarAdvance(Calendar,R136,$F$1,"mf",,Trigger)</f>
        <v>42634</v>
      </c>
      <c r="T136" s="118">
        <f>_xll.qlDayCounterYearFraction(DayCounter,R136,S136,,,Trigger)</f>
        <v>0.51111111111111107</v>
      </c>
      <c r="U136" s="139">
        <f>_xll.qlInterpolationInterpolate(B6Minterpolation,R136,TRUE)</f>
        <v>2.7274270100300689E-3</v>
      </c>
    </row>
    <row r="137" spans="18:21" x14ac:dyDescent="0.2">
      <c r="R137" s="92">
        <f>_xll.qlCalendarAdvance(Calendar,R136,"1D","f")</f>
        <v>42451</v>
      </c>
      <c r="S137" s="92">
        <f>_xll.qlCalendarAdvance(Calendar,R137,$F$1,"mf",,Trigger)</f>
        <v>42635</v>
      </c>
      <c r="T137" s="118">
        <f>_xll.qlDayCounterYearFraction(DayCounter,R137,S137,,,Trigger)</f>
        <v>0.51111111111111107</v>
      </c>
      <c r="U137" s="139">
        <f>_xll.qlInterpolationInterpolate(B6Minterpolation,R137,TRUE)</f>
        <v>2.7298903472889671E-3</v>
      </c>
    </row>
    <row r="138" spans="18:21" x14ac:dyDescent="0.2">
      <c r="R138" s="92">
        <f>_xll.qlCalendarAdvance(Calendar,R137,"1D","f")</f>
        <v>42452</v>
      </c>
      <c r="S138" s="92">
        <f>_xll.qlCalendarAdvance(Calendar,R138,$F$1,"mf",,Trigger)</f>
        <v>42636</v>
      </c>
      <c r="T138" s="118">
        <f>_xll.qlDayCounterYearFraction(DayCounter,R138,S138,,,Trigger)</f>
        <v>0.51111111111111107</v>
      </c>
      <c r="U138" s="139">
        <f>_xll.qlInterpolationInterpolate(B6Minterpolation,R138,TRUE)</f>
        <v>2.732402636947893E-3</v>
      </c>
    </row>
    <row r="139" spans="18:21" x14ac:dyDescent="0.2">
      <c r="R139" s="92">
        <f>_xll.qlCalendarAdvance(Calendar,R138,"1D","f")</f>
        <v>42453</v>
      </c>
      <c r="S139" s="92">
        <f>_xll.qlCalendarAdvance(Calendar,R139,$F$1,"mf",,Trigger)</f>
        <v>42639</v>
      </c>
      <c r="T139" s="118">
        <f>_xll.qlDayCounterYearFraction(DayCounter,R139,S139,,,Trigger)</f>
        <v>0.51666666666666672</v>
      </c>
      <c r="U139" s="139">
        <f>_xll.qlInterpolationInterpolate(B6Minterpolation,R139,TRUE)</f>
        <v>2.7349601488569288E-3</v>
      </c>
    </row>
    <row r="140" spans="18:21" x14ac:dyDescent="0.2">
      <c r="R140" s="92">
        <f>_xll.qlCalendarAdvance(Calendar,R139,"1D","f")</f>
        <v>42458</v>
      </c>
      <c r="S140" s="92">
        <f>_xll.qlCalendarAdvance(Calendar,R140,$F$1,"mf",,Trigger)</f>
        <v>42642</v>
      </c>
      <c r="T140" s="118">
        <f>_xll.qlDayCounterYearFraction(DayCounter,R140,S140,,,Trigger)</f>
        <v>0.51111111111111107</v>
      </c>
      <c r="U140" s="139">
        <f>_xll.qlInterpolationInterpolate(B6Minterpolation,R140,TRUE)</f>
        <v>2.7482954869066443E-3</v>
      </c>
    </row>
    <row r="141" spans="18:21" x14ac:dyDescent="0.2">
      <c r="R141" s="92">
        <f>_xll.qlCalendarAdvance(Calendar,R140,"1D","f")</f>
        <v>42459</v>
      </c>
      <c r="S141" s="92">
        <f>_xll.qlCalendarAdvance(Calendar,R141,$F$1,"mf",,Trigger)</f>
        <v>42643</v>
      </c>
      <c r="T141" s="118">
        <f>_xll.qlDayCounterYearFraction(DayCounter,R141,S141,,,Trigger)</f>
        <v>0.51111111111111107</v>
      </c>
      <c r="U141" s="139">
        <f>_xll.qlInterpolationInterpolate(B6Minterpolation,R141,TRUE)</f>
        <v>2.7510459991680731E-3</v>
      </c>
    </row>
    <row r="142" spans="18:21" x14ac:dyDescent="0.2">
      <c r="R142" s="92">
        <f>_xll.qlCalendarAdvance(Calendar,R141,"1D","f")</f>
        <v>42460</v>
      </c>
      <c r="S142" s="92">
        <f>_xll.qlCalendarAdvance(Calendar,R142,$F$1,"mf",,Trigger)</f>
        <v>42643</v>
      </c>
      <c r="T142" s="118">
        <f>_xll.qlDayCounterYearFraction(DayCounter,R142,S142,,,Trigger)</f>
        <v>0.5083333333333333</v>
      </c>
      <c r="U142" s="139">
        <f>_xll.qlInterpolationInterpolate(B6Minterpolation,R142,TRUE)</f>
        <v>2.7538156226301898E-3</v>
      </c>
    </row>
    <row r="143" spans="18:21" x14ac:dyDescent="0.2">
      <c r="R143" s="92">
        <f>_xll.qlCalendarAdvance(Calendar,R142,"1D","f")</f>
        <v>42461</v>
      </c>
      <c r="S143" s="92">
        <f>_xll.qlCalendarAdvance(Calendar,R143,$F$1,"mf",,Trigger)</f>
        <v>42646</v>
      </c>
      <c r="T143" s="118">
        <f>_xll.qlDayCounterYearFraction(DayCounter,R143,S143,,,Trigger)</f>
        <v>0.51388888888888884</v>
      </c>
      <c r="U143" s="139">
        <f>_xll.qlInterpolationInterpolate(B6Minterpolation,R143,TRUE)</f>
        <v>2.7566006271430767E-3</v>
      </c>
    </row>
    <row r="144" spans="18:21" x14ac:dyDescent="0.2">
      <c r="R144" s="92">
        <f>_xll.qlCalendarAdvance(Calendar,R143,"1D","f")</f>
        <v>42464</v>
      </c>
      <c r="S144" s="92">
        <f>_xll.qlCalendarAdvance(Calendar,R144,$F$1,"mf",,Trigger)</f>
        <v>42647</v>
      </c>
      <c r="T144" s="118">
        <f>_xll.qlDayCounterYearFraction(DayCounter,R144,S144,,,Trigger)</f>
        <v>0.5083333333333333</v>
      </c>
      <c r="U144" s="139">
        <f>_xll.qlInterpolationInterpolate(B6Minterpolation,R144,TRUE)</f>
        <v>2.765010625487186E-3</v>
      </c>
    </row>
    <row r="145" spans="18:21" x14ac:dyDescent="0.2">
      <c r="R145" s="92">
        <f>_xll.qlCalendarAdvance(Calendar,R144,"1D","f")</f>
        <v>42465</v>
      </c>
      <c r="S145" s="92">
        <f>_xll.qlCalendarAdvance(Calendar,R145,$F$1,"mf",,Trigger)</f>
        <v>42648</v>
      </c>
      <c r="T145" s="118">
        <f>_xll.qlDayCounterYearFraction(DayCounter,R145,S145,,,Trigger)</f>
        <v>0.5083333333333333</v>
      </c>
      <c r="U145" s="139">
        <f>_xll.qlInterpolationInterpolate(B6Minterpolation,R145,TRUE)</f>
        <v>2.7678198527039807E-3</v>
      </c>
    </row>
    <row r="146" spans="18:21" x14ac:dyDescent="0.2">
      <c r="R146" s="92">
        <f>_xll.qlCalendarAdvance(Calendar,R145,"1D","f")</f>
        <v>42466</v>
      </c>
      <c r="S146" s="92">
        <f>_xll.qlCalendarAdvance(Calendar,R146,$F$1,"mf",,Trigger)</f>
        <v>42649</v>
      </c>
      <c r="T146" s="118">
        <f>_xll.qlDayCounterYearFraction(DayCounter,R146,S146,,,Trigger)</f>
        <v>0.5083333333333333</v>
      </c>
      <c r="U146" s="139">
        <f>_xll.qlInterpolationInterpolate(B6Minterpolation,R146,TRUE)</f>
        <v>2.7706258102219586E-3</v>
      </c>
    </row>
    <row r="147" spans="18:21" x14ac:dyDescent="0.2">
      <c r="R147" s="92">
        <f>_xll.qlCalendarAdvance(Calendar,R146,"1D","f")</f>
        <v>42467</v>
      </c>
      <c r="S147" s="92">
        <f>_xll.qlCalendarAdvance(Calendar,R147,$F$1,"mf",,Trigger)</f>
        <v>42650</v>
      </c>
      <c r="T147" s="118">
        <f>_xll.qlDayCounterYearFraction(DayCounter,R147,S147,,,Trigger)</f>
        <v>0.5083333333333333</v>
      </c>
      <c r="U147" s="139">
        <f>_xll.qlInterpolationInterpolate(B6Minterpolation,R147,TRUE)</f>
        <v>2.7734247678912025E-3</v>
      </c>
    </row>
    <row r="148" spans="18:21" x14ac:dyDescent="0.2">
      <c r="R148" s="92">
        <f>_xll.qlCalendarAdvance(Calendar,R147,"1D","f")</f>
        <v>42468</v>
      </c>
      <c r="S148" s="92">
        <f>_xll.qlCalendarAdvance(Calendar,R148,$F$1,"mf",,Trigger)</f>
        <v>42653</v>
      </c>
      <c r="T148" s="118">
        <f>_xll.qlDayCounterYearFraction(DayCounter,R148,S148,,,Trigger)</f>
        <v>0.51388888888888884</v>
      </c>
      <c r="U148" s="139">
        <f>_xll.qlInterpolationInterpolate(B6Minterpolation,R148,TRUE)</f>
        <v>2.7762129955617946E-3</v>
      </c>
    </row>
    <row r="149" spans="18:21" x14ac:dyDescent="0.2">
      <c r="R149" s="92">
        <f>_xll.qlCalendarAdvance(Calendar,R148,"1D","f")</f>
        <v>42471</v>
      </c>
      <c r="S149" s="92">
        <f>_xll.qlCalendarAdvance(Calendar,R149,$F$1,"mf",,Trigger)</f>
        <v>42654</v>
      </c>
      <c r="T149" s="118">
        <f>_xll.qlDayCounterYearFraction(DayCounter,R149,S149,,,Trigger)</f>
        <v>0.5083333333333333</v>
      </c>
      <c r="U149" s="139">
        <f>_xll.qlInterpolationInterpolate(B6Minterpolation,R149,TRUE)</f>
        <v>2.7844759970824884E-3</v>
      </c>
    </row>
    <row r="150" spans="18:21" x14ac:dyDescent="0.2">
      <c r="R150" s="92">
        <f>_xll.qlCalendarAdvance(Calendar,R149,"1D","f")</f>
        <v>42472</v>
      </c>
      <c r="S150" s="92">
        <f>_xll.qlCalendarAdvance(Calendar,R150,$F$1,"mf",,Trigger)</f>
        <v>42655</v>
      </c>
      <c r="T150" s="118">
        <f>_xll.qlDayCounterYearFraction(DayCounter,R150,S150,,,Trigger)</f>
        <v>0.5083333333333333</v>
      </c>
      <c r="U150" s="139">
        <f>_xll.qlInterpolationInterpolate(B6Minterpolation,R150,TRUE)</f>
        <v>2.7871718697404986E-3</v>
      </c>
    </row>
    <row r="151" spans="18:21" x14ac:dyDescent="0.2">
      <c r="R151" s="92">
        <f>_xll.qlCalendarAdvance(Calendar,R150,"1D","f")</f>
        <v>42473</v>
      </c>
      <c r="S151" s="92">
        <f>_xll.qlCalendarAdvance(Calendar,R151,$F$1,"mf",,Trigger)</f>
        <v>42656</v>
      </c>
      <c r="T151" s="118">
        <f>_xll.qlDayCounterYearFraction(DayCounter,R151,S151,,,Trigger)</f>
        <v>0.5083333333333333</v>
      </c>
      <c r="U151" s="139">
        <f>_xll.qlInterpolationInterpolate(B6Minterpolation,R151,TRUE)</f>
        <v>2.7898147834662622E-3</v>
      </c>
    </row>
    <row r="152" spans="18:21" x14ac:dyDescent="0.2">
      <c r="R152" s="92">
        <f>_xll.qlCalendarAdvance(Calendar,R151,"1D","f")</f>
        <v>42474</v>
      </c>
      <c r="S152" s="92">
        <f>_xll.qlCalendarAdvance(Calendar,R152,$F$1,"mf",,Trigger)</f>
        <v>42657</v>
      </c>
      <c r="T152" s="118">
        <f>_xll.qlDayCounterYearFraction(DayCounter,R152,S152,,,Trigger)</f>
        <v>0.5083333333333333</v>
      </c>
      <c r="U152" s="139">
        <f>_xll.qlInterpolationInterpolate(B6Minterpolation,R152,TRUE)</f>
        <v>2.7924020413902548E-3</v>
      </c>
    </row>
    <row r="153" spans="18:21" x14ac:dyDescent="0.2">
      <c r="R153" s="92">
        <f>_xll.qlCalendarAdvance(Calendar,R152,"1D","f")</f>
        <v>42475</v>
      </c>
      <c r="S153" s="92">
        <f>_xll.qlCalendarAdvance(Calendar,R153,$F$1,"mf",,Trigger)</f>
        <v>42660</v>
      </c>
      <c r="T153" s="118">
        <f>_xll.qlDayCounterYearFraction(DayCounter,R153,S153,,,Trigger)</f>
        <v>0.51388888888888884</v>
      </c>
      <c r="U153" s="139">
        <f>_xll.qlInterpolationInterpolate(B6Minterpolation,R153,TRUE)</f>
        <v>2.7949309466429517E-3</v>
      </c>
    </row>
    <row r="154" spans="18:21" x14ac:dyDescent="0.2">
      <c r="R154" s="92">
        <f>_xll.qlCalendarAdvance(Calendar,R153,"1D","f")</f>
        <v>42478</v>
      </c>
      <c r="S154" s="92">
        <f>_xll.qlCalendarAdvance(Calendar,R154,$F$1,"mf",,Trigger)</f>
        <v>42661</v>
      </c>
      <c r="T154" s="118">
        <f>_xll.qlDayCounterYearFraction(DayCounter,R154,S154,,,Trigger)</f>
        <v>0.5083333333333333</v>
      </c>
      <c r="U154" s="139">
        <f>_xll.qlInterpolationInterpolate(B6Minterpolation,R154,TRUE)</f>
        <v>2.8021405776780263E-3</v>
      </c>
    </row>
    <row r="155" spans="18:21" x14ac:dyDescent="0.2">
      <c r="R155" s="92">
        <f>_xll.qlCalendarAdvance(Calendar,R154,"1D","f")</f>
        <v>42479</v>
      </c>
      <c r="S155" s="92">
        <f>_xll.qlCalendarAdvance(Calendar,R155,$F$1,"mf",,Trigger)</f>
        <v>42662</v>
      </c>
      <c r="T155" s="118">
        <f>_xll.qlDayCounterYearFraction(DayCounter,R155,S155,,,Trigger)</f>
        <v>0.5083333333333333</v>
      </c>
      <c r="U155" s="139">
        <f>_xll.qlInterpolationInterpolate(B6Minterpolation,R155,TRUE)</f>
        <v>2.804409103550298E-3</v>
      </c>
    </row>
    <row r="156" spans="18:21" x14ac:dyDescent="0.2">
      <c r="R156" s="92">
        <f>_xll.qlCalendarAdvance(Calendar,R155,"1D","f")</f>
        <v>42480</v>
      </c>
      <c r="S156" s="92">
        <f>_xll.qlCalendarAdvance(Calendar,R156,$F$1,"mf",,Trigger)</f>
        <v>42663</v>
      </c>
      <c r="T156" s="118">
        <f>_xll.qlDayCounterYearFraction(DayCounter,R156,S156,,,Trigger)</f>
        <v>0.5083333333333333</v>
      </c>
      <c r="U156" s="139">
        <f>_xll.qlInterpolationInterpolate(B6Minterpolation,R156,TRUE)</f>
        <v>2.8066057924036525E-3</v>
      </c>
    </row>
    <row r="157" spans="18:21" x14ac:dyDescent="0.2">
      <c r="R157" s="92">
        <f>_xll.qlCalendarAdvance(Calendar,R156,"1D","f")</f>
        <v>42481</v>
      </c>
      <c r="S157" s="92">
        <f>_xll.qlCalendarAdvance(Calendar,R157,$F$1,"mf",,Trigger)</f>
        <v>42664</v>
      </c>
      <c r="T157" s="118">
        <f>_xll.qlDayCounterYearFraction(DayCounter,R157,S157,,,Trigger)</f>
        <v>0.5083333333333333</v>
      </c>
      <c r="U157" s="139">
        <f>_xll.qlInterpolationInterpolate(B6Minterpolation,R157,TRUE)</f>
        <v>2.8087279473685656E-3</v>
      </c>
    </row>
    <row r="158" spans="18:21" x14ac:dyDescent="0.2">
      <c r="R158" s="92">
        <f>_xll.qlCalendarAdvance(Calendar,R157,"1D","f")</f>
        <v>42482</v>
      </c>
      <c r="S158" s="92">
        <f>_xll.qlCalendarAdvance(Calendar,R158,$F$1,"mf",,Trigger)</f>
        <v>42667</v>
      </c>
      <c r="T158" s="118">
        <f>_xll.qlDayCounterYearFraction(DayCounter,R158,S158,,,Trigger)</f>
        <v>0.51388888888888884</v>
      </c>
      <c r="U158" s="139">
        <f>_xll.qlInterpolationInterpolate(B6Minterpolation,R158,TRUE)</f>
        <v>2.8107728715755127E-3</v>
      </c>
    </row>
    <row r="159" spans="18:21" x14ac:dyDescent="0.2">
      <c r="R159" s="92">
        <f>_xll.qlCalendarAdvance(Calendar,R158,"1D","f")</f>
        <v>42485</v>
      </c>
      <c r="S159" s="92">
        <f>_xll.qlCalendarAdvance(Calendar,R159,$F$1,"mf",,Trigger)</f>
        <v>42668</v>
      </c>
      <c r="T159" s="118">
        <f>_xll.qlDayCounterYearFraction(DayCounter,R159,S159,,,Trigger)</f>
        <v>0.5083333333333333</v>
      </c>
      <c r="U159" s="139">
        <f>_xll.qlInterpolationInterpolate(B6Minterpolation,R159,TRUE)</f>
        <v>2.8164172909533156E-3</v>
      </c>
    </row>
    <row r="160" spans="18:21" x14ac:dyDescent="0.2">
      <c r="R160" s="92">
        <f>_xll.qlCalendarAdvance(Calendar,R159,"1D","f")</f>
        <v>42486</v>
      </c>
      <c r="S160" s="92">
        <f>_xll.qlCalendarAdvance(Calendar,R160,$F$1,"mf",,Trigger)</f>
        <v>42669</v>
      </c>
      <c r="T160" s="118">
        <f>_xll.qlDayCounterYearFraction(DayCounter,R160,S160,,,Trigger)</f>
        <v>0.5083333333333333</v>
      </c>
      <c r="U160" s="139">
        <f>_xll.qlInterpolationInterpolate(B6Minterpolation,R160,TRUE)</f>
        <v>2.8181263234331564E-3</v>
      </c>
    </row>
    <row r="161" spans="18:21" x14ac:dyDescent="0.2">
      <c r="R161" s="92">
        <f>_xll.qlCalendarAdvance(Calendar,R160,"1D","f")</f>
        <v>42487</v>
      </c>
      <c r="S161" s="92">
        <f>_xll.qlCalendarAdvance(Calendar,R161,$F$1,"mf",,Trigger)</f>
        <v>42670</v>
      </c>
      <c r="T161" s="118">
        <f>_xll.qlDayCounterYearFraction(DayCounter,R161,S161,,,Trigger)</f>
        <v>0.5083333333333333</v>
      </c>
      <c r="U161" s="139">
        <f>_xll.qlInterpolationInterpolate(B6Minterpolation,R161,TRUE)</f>
        <v>2.8197446408074092E-3</v>
      </c>
    </row>
    <row r="162" spans="18:21" x14ac:dyDescent="0.2">
      <c r="R162" s="92">
        <f>_xll.qlCalendarAdvance(Calendar,R161,"1D","f")</f>
        <v>42488</v>
      </c>
      <c r="S162" s="92">
        <f>_xll.qlCalendarAdvance(Calendar,R162,$F$1,"mf",,Trigger)</f>
        <v>42671</v>
      </c>
      <c r="T162" s="118">
        <f>_xll.qlDayCounterYearFraction(DayCounter,R162,S162,,,Trigger)</f>
        <v>0.5083333333333333</v>
      </c>
      <c r="U162" s="139">
        <f>_xll.qlInterpolationInterpolate(B6Minterpolation,R162,TRUE)</f>
        <v>2.8212695462065504E-3</v>
      </c>
    </row>
    <row r="163" spans="18:21" x14ac:dyDescent="0.2">
      <c r="R163" s="92">
        <f>_xll.qlCalendarAdvance(Calendar,R162,"1D","f")</f>
        <v>42489</v>
      </c>
      <c r="S163" s="92">
        <f>_xll.qlCalendarAdvance(Calendar,R163,$F$1,"mf",,Trigger)</f>
        <v>42674</v>
      </c>
      <c r="T163" s="118">
        <f>_xll.qlDayCounterYearFraction(DayCounter,R163,S163,,,Trigger)</f>
        <v>0.51388888888888884</v>
      </c>
      <c r="U163" s="139">
        <f>_xll.qlInterpolationInterpolate(B6Minterpolation,R163,TRUE)</f>
        <v>2.8226983427610554E-3</v>
      </c>
    </row>
    <row r="164" spans="18:21" x14ac:dyDescent="0.2">
      <c r="R164" s="92">
        <f>_xll.qlCalendarAdvance(Calendar,R163,"1D","f")</f>
        <v>42493</v>
      </c>
      <c r="S164" s="92">
        <f>_xll.qlCalendarAdvance(Calendar,R164,$F$1,"mf",,Trigger)</f>
        <v>42677</v>
      </c>
      <c r="T164" s="118">
        <f>_xll.qlDayCounterYearFraction(DayCounter,R164,S164,,,Trigger)</f>
        <v>0.51111111111111107</v>
      </c>
      <c r="U164" s="139">
        <f>_xll.qlInterpolationInterpolate(B6Minterpolation,R164,TRUE)</f>
        <v>2.8273985031422263E-3</v>
      </c>
    </row>
    <row r="165" spans="18:21" x14ac:dyDescent="0.2">
      <c r="R165" s="92">
        <f>_xll.qlCalendarAdvance(Calendar,R164,"1D","f")</f>
        <v>42494</v>
      </c>
      <c r="S165" s="92">
        <f>_xll.qlCalendarAdvance(Calendar,R165,$F$1,"mf",,Trigger)</f>
        <v>42678</v>
      </c>
      <c r="T165" s="118">
        <f>_xll.qlDayCounterYearFraction(DayCounter,R165,S165,,,Trigger)</f>
        <v>0.51111111111111107</v>
      </c>
      <c r="U165" s="139">
        <f>_xll.qlInterpolationInterpolate(B6Minterpolation,R165,TRUE)</f>
        <v>2.8283063024306851E-3</v>
      </c>
    </row>
    <row r="166" spans="18:21" x14ac:dyDescent="0.2">
      <c r="R166" s="92">
        <f>_xll.qlCalendarAdvance(Calendar,R165,"1D","f")</f>
        <v>42495</v>
      </c>
      <c r="S166" s="92">
        <f>_xll.qlCalendarAdvance(Calendar,R166,$F$1,"mf",,Trigger)</f>
        <v>42681</v>
      </c>
      <c r="T166" s="118">
        <f>_xll.qlDayCounterYearFraction(DayCounter,R166,S166,,,Trigger)</f>
        <v>0.51666666666666672</v>
      </c>
      <c r="U166" s="139">
        <f>_xll.qlInterpolationInterpolate(B6Minterpolation,R166,TRUE)</f>
        <v>2.8291018116573616E-3</v>
      </c>
    </row>
    <row r="167" spans="18:21" x14ac:dyDescent="0.2">
      <c r="R167" s="92">
        <f>_xll.qlCalendarAdvance(Calendar,R166,"1D","f")</f>
        <v>42496</v>
      </c>
      <c r="S167" s="92">
        <f>_xll.qlCalendarAdvance(Calendar,R167,$F$1,"mf",,Trigger)</f>
        <v>42681</v>
      </c>
      <c r="T167" s="118">
        <f>_xll.qlDayCounterYearFraction(DayCounter,R167,S167,,,Trigger)</f>
        <v>0.51388888888888884</v>
      </c>
      <c r="U167" s="139">
        <f>_xll.qlInterpolationInterpolate(B6Minterpolation,R167,TRUE)</f>
        <v>2.8297823339527317E-3</v>
      </c>
    </row>
    <row r="168" spans="18:21" x14ac:dyDescent="0.2">
      <c r="R168" s="92">
        <f>_xll.qlCalendarAdvance(Calendar,R167,"1D","f")</f>
        <v>42499</v>
      </c>
      <c r="S168" s="92">
        <f>_xll.qlCalendarAdvance(Calendar,R168,$F$1,"mf",,Trigger)</f>
        <v>42683</v>
      </c>
      <c r="T168" s="118">
        <f>_xll.qlDayCounterYearFraction(DayCounter,R168,S168,,,Trigger)</f>
        <v>0.51111111111111107</v>
      </c>
      <c r="U168" s="139">
        <f>_xll.qlInterpolationInterpolate(B6Minterpolation,R168,TRUE)</f>
        <v>2.8311070105557592E-3</v>
      </c>
    </row>
    <row r="169" spans="18:21" x14ac:dyDescent="0.2">
      <c r="R169" s="92">
        <f>_xll.qlCalendarAdvance(Calendar,R168,"1D","f")</f>
        <v>42500</v>
      </c>
      <c r="S169" s="92">
        <f>_xll.qlCalendarAdvance(Calendar,R169,$F$1,"mf",,Trigger)</f>
        <v>42684</v>
      </c>
      <c r="T169" s="118">
        <f>_xll.qlDayCounterYearFraction(DayCounter,R169,S169,,,Trigger)</f>
        <v>0.51111111111111107</v>
      </c>
      <c r="U169" s="139">
        <f>_xll.qlInterpolationInterpolate(B6Minterpolation,R169,TRUE)</f>
        <v>2.8313006164306597E-3</v>
      </c>
    </row>
    <row r="170" spans="18:21" x14ac:dyDescent="0.2">
      <c r="R170" s="92">
        <f>_xll.qlCalendarAdvance(Calendar,R169,"1D","f")</f>
        <v>42501</v>
      </c>
      <c r="S170" s="92">
        <f>_xll.qlCalendarAdvance(Calendar,R170,$F$1,"mf",,Trigger)</f>
        <v>42685</v>
      </c>
      <c r="T170" s="118">
        <f>_xll.qlDayCounterYearFraction(DayCounter,R170,S170,,,Trigger)</f>
        <v>0.51111111111111107</v>
      </c>
      <c r="U170" s="139">
        <f>_xll.qlInterpolationInterpolate(B6Minterpolation,R170,TRUE)</f>
        <v>2.8313657510266321E-3</v>
      </c>
    </row>
    <row r="171" spans="18:21" x14ac:dyDescent="0.2">
      <c r="R171" s="92">
        <f>_xll.qlCalendarAdvance(Calendar,R170,"1D","f")</f>
        <v>42502</v>
      </c>
      <c r="S171" s="92">
        <f>_xll.qlCalendarAdvance(Calendar,R171,$F$1,"mf",,Trigger)</f>
        <v>42688</v>
      </c>
      <c r="T171" s="118">
        <f>_xll.qlDayCounterYearFraction(DayCounter,R171,S171,,,Trigger)</f>
        <v>0.51666666666666672</v>
      </c>
      <c r="U171" s="139">
        <f>_xll.qlInterpolationInterpolate(B6Minterpolation,R171,TRUE)</f>
        <v>2.8312555728875503E-3</v>
      </c>
    </row>
    <row r="172" spans="18:21" x14ac:dyDescent="0.2">
      <c r="R172" s="92">
        <f>_xll.qlCalendarAdvance(Calendar,R171,"1D","f")</f>
        <v>42503</v>
      </c>
      <c r="S172" s="92">
        <f>_xll.qlCalendarAdvance(Calendar,R172,$F$1,"mf",,Trigger)</f>
        <v>42688</v>
      </c>
      <c r="T172" s="118">
        <f>_xll.qlDayCounterYearFraction(DayCounter,R172,S172,,,Trigger)</f>
        <v>0.51388888888888884</v>
      </c>
      <c r="U172" s="139">
        <f>_xll.qlInterpolationInterpolate(B6Minterpolation,R172,TRUE)</f>
        <v>2.830934604302675E-3</v>
      </c>
    </row>
    <row r="173" spans="18:21" x14ac:dyDescent="0.2">
      <c r="R173" s="92">
        <f>_xll.qlCalendarAdvance(Calendar,R172,"1D","f")</f>
        <v>42506</v>
      </c>
      <c r="S173" s="92">
        <f>_xll.qlCalendarAdvance(Calendar,R173,$F$1,"mf",,Trigger)</f>
        <v>42690</v>
      </c>
      <c r="T173" s="118">
        <f>_xll.qlDayCounterYearFraction(DayCounter,R173,S173,,,Trigger)</f>
        <v>0.51111111111111107</v>
      </c>
      <c r="U173" s="139">
        <f>_xll.qlInterpolationInterpolate(B6Minterpolation,R173,TRUE)</f>
        <v>2.8288504433588344E-3</v>
      </c>
    </row>
    <row r="174" spans="18:21" x14ac:dyDescent="0.2">
      <c r="R174" s="92">
        <f>_xll.qlCalendarAdvance(Calendar,R173,"1D","f")</f>
        <v>42507</v>
      </c>
      <c r="S174" s="92">
        <f>_xll.qlCalendarAdvance(Calendar,R174,$F$1,"mf",,Trigger)</f>
        <v>42691</v>
      </c>
      <c r="T174" s="118">
        <f>_xll.qlDayCounterYearFraction(DayCounter,R174,S174,,,Trigger)</f>
        <v>0.51111111111111107</v>
      </c>
      <c r="U174" s="139">
        <f>_xll.qlInterpolationInterpolate(B6Minterpolation,R174,TRUE)</f>
        <v>2.8278298004763315E-3</v>
      </c>
    </row>
    <row r="175" spans="18:21" x14ac:dyDescent="0.2">
      <c r="R175" s="92">
        <f>_xll.qlCalendarAdvance(Calendar,R174,"1D","f")</f>
        <v>42508</v>
      </c>
      <c r="S175" s="92">
        <f>_xll.qlCalendarAdvance(Calendar,R175,$F$1,"mf",,Trigger)</f>
        <v>42692</v>
      </c>
      <c r="T175" s="118">
        <f>_xll.qlDayCounterYearFraction(DayCounter,R175,S175,,,Trigger)</f>
        <v>0.51111111111111107</v>
      </c>
      <c r="U175" s="139">
        <f>_xll.qlInterpolationInterpolate(B6Minterpolation,R175,TRUE)</f>
        <v>2.8266701108908086E-3</v>
      </c>
    </row>
    <row r="176" spans="18:21" x14ac:dyDescent="0.2">
      <c r="R176" s="92">
        <f>_xll.qlCalendarAdvance(Calendar,R175,"1D","f")</f>
        <v>42509</v>
      </c>
      <c r="S176" s="92">
        <f>_xll.qlCalendarAdvance(Calendar,R176,$F$1,"mf",,Trigger)</f>
        <v>42695</v>
      </c>
      <c r="T176" s="118">
        <f>_xll.qlDayCounterYearFraction(DayCounter,R176,S176,,,Trigger)</f>
        <v>0.51666666666666672</v>
      </c>
      <c r="U176" s="139">
        <f>_xll.qlInterpolationInterpolate(B6Minterpolation,R176,TRUE)</f>
        <v>2.8253857233508204E-3</v>
      </c>
    </row>
    <row r="177" spans="18:21" x14ac:dyDescent="0.2">
      <c r="R177" s="92">
        <f>_xll.qlCalendarAdvance(Calendar,R176,"1D","f")</f>
        <v>42510</v>
      </c>
      <c r="S177" s="92">
        <f>_xll.qlCalendarAdvance(Calendar,R177,$F$1,"mf",,Trigger)</f>
        <v>42695</v>
      </c>
      <c r="T177" s="118">
        <f>_xll.qlDayCounterYearFraction(DayCounter,R177,S177,,,Trigger)</f>
        <v>0.51388888888888884</v>
      </c>
      <c r="U177" s="139">
        <f>_xll.qlInterpolationInterpolate(B6Minterpolation,R177,TRUE)</f>
        <v>2.8239909866049212E-3</v>
      </c>
    </row>
    <row r="178" spans="18:21" x14ac:dyDescent="0.2">
      <c r="R178" s="92">
        <f>_xll.qlCalendarAdvance(Calendar,R177,"1D","f")</f>
        <v>42513</v>
      </c>
      <c r="S178" s="92">
        <f>_xll.qlCalendarAdvance(Calendar,R178,$F$1,"mf",,Trigger)</f>
        <v>42697</v>
      </c>
      <c r="T178" s="118">
        <f>_xll.qlDayCounterYearFraction(DayCounter,R178,S178,,,Trigger)</f>
        <v>0.51111111111111107</v>
      </c>
      <c r="U178" s="139">
        <f>_xll.qlInterpolationInterpolate(B6Minterpolation,R178,TRUE)</f>
        <v>2.8192881686173068E-3</v>
      </c>
    </row>
    <row r="179" spans="18:21" x14ac:dyDescent="0.2">
      <c r="R179" s="92">
        <f>_xll.qlCalendarAdvance(Calendar,R178,"1D","f")</f>
        <v>42514</v>
      </c>
      <c r="S179" s="92">
        <f>_xll.qlCalendarAdvance(Calendar,R179,$F$1,"mf",,Trigger)</f>
        <v>42698</v>
      </c>
      <c r="T179" s="118">
        <f>_xll.qlDayCounterYearFraction(DayCounter,R179,S179,,,Trigger)</f>
        <v>0.51111111111111107</v>
      </c>
      <c r="U179" s="139">
        <f>_xll.qlInterpolationInterpolate(B6Minterpolation,R179,TRUE)</f>
        <v>2.8175955225333122E-3</v>
      </c>
    </row>
    <row r="180" spans="18:21" x14ac:dyDescent="0.2">
      <c r="R180" s="92">
        <f>_xll.qlCalendarAdvance(Calendar,R179,"1D","f")</f>
        <v>42515</v>
      </c>
      <c r="S180" s="92">
        <f>_xll.qlCalendarAdvance(Calendar,R180,$F$1,"mf",,Trigger)</f>
        <v>42699</v>
      </c>
      <c r="T180" s="118">
        <f>_xll.qlDayCounterYearFraction(DayCounter,R180,S180,,,Trigger)</f>
        <v>0.51111111111111107</v>
      </c>
      <c r="U180" s="139">
        <f>_xll.qlInterpolationInterpolate(B6Minterpolation,R180,TRUE)</f>
        <v>2.8158642709861801E-3</v>
      </c>
    </row>
    <row r="181" spans="18:21" x14ac:dyDescent="0.2">
      <c r="R181" s="92">
        <f>_xll.qlCalendarAdvance(Calendar,R180,"1D","f")</f>
        <v>42516</v>
      </c>
      <c r="S181" s="92">
        <f>_xll.qlCalendarAdvance(Calendar,R181,$F$1,"mf",,Trigger)</f>
        <v>42702</v>
      </c>
      <c r="T181" s="118">
        <f>_xll.qlDayCounterYearFraction(DayCounter,R181,S181,,,Trigger)</f>
        <v>0.51666666666666672</v>
      </c>
      <c r="U181" s="139">
        <f>_xll.qlInterpolationInterpolate(B6Minterpolation,R181,TRUE)</f>
        <v>2.8141087627244652E-3</v>
      </c>
    </row>
    <row r="182" spans="18:21" x14ac:dyDescent="0.2">
      <c r="R182" s="92">
        <f>_xll.qlCalendarAdvance(Calendar,R181,"1D","f")</f>
        <v>42517</v>
      </c>
      <c r="S182" s="92">
        <f>_xll.qlCalendarAdvance(Calendar,R182,$F$1,"mf",,Trigger)</f>
        <v>42702</v>
      </c>
      <c r="T182" s="118">
        <f>_xll.qlDayCounterYearFraction(DayCounter,R182,S182,,,Trigger)</f>
        <v>0.51388888888888884</v>
      </c>
      <c r="U182" s="139">
        <f>_xll.qlInterpolationInterpolate(B6Minterpolation,R182,TRUE)</f>
        <v>2.8123433464967229E-3</v>
      </c>
    </row>
    <row r="183" spans="18:21" x14ac:dyDescent="0.2">
      <c r="R183" s="92">
        <f>_xll.qlCalendarAdvance(Calendar,R182,"1D","f")</f>
        <v>42521</v>
      </c>
      <c r="S183" s="92">
        <f>_xll.qlCalendarAdvance(Calendar,R183,$F$1,"mf",,Trigger)</f>
        <v>42704</v>
      </c>
      <c r="T183" s="118">
        <f>_xll.qlDayCounterYearFraction(DayCounter,R183,S183,,,Trigger)</f>
        <v>0.5083333333333333</v>
      </c>
      <c r="U183" s="139">
        <f>_xll.qlInterpolationInterpolate(B6Minterpolation,R183,TRUE)</f>
        <v>2.8054695768965692E-3</v>
      </c>
    </row>
    <row r="184" spans="18:21" x14ac:dyDescent="0.2">
      <c r="R184" s="92">
        <f>_xll.qlCalendarAdvance(Calendar,R183,"1D","f")</f>
        <v>42522</v>
      </c>
      <c r="S184" s="92">
        <f>_xll.qlCalendarAdvance(Calendar,R184,$F$1,"mf",,Trigger)</f>
        <v>42705</v>
      </c>
      <c r="T184" s="118">
        <f>_xll.qlDayCounterYearFraction(DayCounter,R184,S184,,,Trigger)</f>
        <v>0.5083333333333333</v>
      </c>
      <c r="U184" s="139">
        <f>_xll.qlInterpolationInterpolate(B6Minterpolation,R184,TRUE)</f>
        <v>2.8038698520670082E-3</v>
      </c>
    </row>
    <row r="185" spans="18:21" x14ac:dyDescent="0.2">
      <c r="R185" s="92">
        <f>_xll.qlCalendarAdvance(Calendar,R184,"1D","f")</f>
        <v>42523</v>
      </c>
      <c r="S185" s="92">
        <f>_xll.qlCalendarAdvance(Calendar,R185,$F$1,"mf",,Trigger)</f>
        <v>42706</v>
      </c>
      <c r="T185" s="118">
        <f>_xll.qlDayCounterYearFraction(DayCounter,R185,S185,,,Trigger)</f>
        <v>0.5083333333333333</v>
      </c>
      <c r="U185" s="139">
        <f>_xll.qlInterpolationInterpolate(B6Minterpolation,R185,TRUE)</f>
        <v>2.8023463117627478E-3</v>
      </c>
    </row>
    <row r="186" spans="18:21" x14ac:dyDescent="0.2">
      <c r="R186" s="92">
        <f>_xll.qlCalendarAdvance(Calendar,R185,"1D","f")</f>
        <v>42524</v>
      </c>
      <c r="S186" s="92">
        <f>_xll.qlCalendarAdvance(Calendar,R186,$F$1,"mf",,Trigger)</f>
        <v>42709</v>
      </c>
      <c r="T186" s="118">
        <f>_xll.qlDayCounterYearFraction(DayCounter,R186,S186,,,Trigger)</f>
        <v>0.51388888888888884</v>
      </c>
      <c r="U186" s="139">
        <f>_xll.qlInterpolationInterpolate(B6Minterpolation,R186,TRUE)</f>
        <v>2.8009133047323422E-3</v>
      </c>
    </row>
    <row r="187" spans="18:21" x14ac:dyDescent="0.2">
      <c r="R187" s="92">
        <f>_xll.qlCalendarAdvance(Calendar,R186,"1D","f")</f>
        <v>42527</v>
      </c>
      <c r="S187" s="92">
        <f>_xll.qlCalendarAdvance(Calendar,R187,$F$1,"mf",,Trigger)</f>
        <v>42710</v>
      </c>
      <c r="T187" s="118">
        <f>_xll.qlDayCounterYearFraction(DayCounter,R187,S187,,,Trigger)</f>
        <v>0.5083333333333333</v>
      </c>
      <c r="U187" s="139">
        <f>_xll.qlInterpolationInterpolate(B6Minterpolation,R187,TRUE)</f>
        <v>2.7973009707698035E-3</v>
      </c>
    </row>
    <row r="188" spans="18:21" x14ac:dyDescent="0.2">
      <c r="R188" s="92">
        <f>_xll.qlCalendarAdvance(Calendar,R187,"1D","f")</f>
        <v>42528</v>
      </c>
      <c r="S188" s="92">
        <f>_xll.qlCalendarAdvance(Calendar,R188,$F$1,"mf",,Trigger)</f>
        <v>42711</v>
      </c>
      <c r="T188" s="118">
        <f>_xll.qlDayCounterYearFraction(DayCounter,R188,S188,,,Trigger)</f>
        <v>0.5083333333333333</v>
      </c>
      <c r="U188" s="139">
        <f>_xll.qlInterpolationInterpolate(B6Minterpolation,R188,TRUE)</f>
        <v>2.7963735843203651E-3</v>
      </c>
    </row>
    <row r="189" spans="18:21" x14ac:dyDescent="0.2">
      <c r="R189" s="92">
        <f>_xll.qlCalendarAdvance(Calendar,R188,"1D","f")</f>
        <v>42529</v>
      </c>
      <c r="S189" s="92">
        <f>_xll.qlCalendarAdvance(Calendar,R189,$F$1,"mf",,Trigger)</f>
        <v>42712</v>
      </c>
      <c r="T189" s="118">
        <f>_xll.qlDayCounterYearFraction(DayCounter,R189,S189,,,Trigger)</f>
        <v>0.5083333333333333</v>
      </c>
      <c r="U189" s="139">
        <f>_xll.qlInterpolationInterpolate(B6Minterpolation,R189,TRUE)</f>
        <v>2.7956084748875557E-3</v>
      </c>
    </row>
    <row r="190" spans="18:21" x14ac:dyDescent="0.2">
      <c r="R190" s="92">
        <f>_xll.qlCalendarAdvance(Calendar,R189,"1D","f")</f>
        <v>42530</v>
      </c>
      <c r="S190" s="92">
        <f>_xll.qlCalendarAdvance(Calendar,R190,$F$1,"mf",,Trigger)</f>
        <v>42713</v>
      </c>
      <c r="T190" s="118">
        <f>_xll.qlDayCounterYearFraction(DayCounter,R190,S190,,,Trigger)</f>
        <v>0.5083333333333333</v>
      </c>
      <c r="U190" s="139">
        <f>_xll.qlInterpolationInterpolate(B6Minterpolation,R190,TRUE)</f>
        <v>2.7950199912199296E-3</v>
      </c>
    </row>
    <row r="191" spans="18:21" x14ac:dyDescent="0.2">
      <c r="R191" s="92">
        <f>_xll.qlCalendarAdvance(Calendar,R190,"1D","f")</f>
        <v>42531</v>
      </c>
      <c r="S191" s="92">
        <f>_xll.qlCalendarAdvance(Calendar,R191,$F$1,"mf",,Trigger)</f>
        <v>42716</v>
      </c>
      <c r="T191" s="118">
        <f>_xll.qlDayCounterYearFraction(DayCounter,R191,S191,,,Trigger)</f>
        <v>0.51388888888888884</v>
      </c>
      <c r="U191" s="139">
        <f>_xll.qlInterpolationInterpolate(B6Minterpolation,R191,TRUE)</f>
        <v>2.7946224820660417E-3</v>
      </c>
    </row>
    <row r="192" spans="18:21" x14ac:dyDescent="0.2">
      <c r="R192" s="92">
        <f>_xll.qlCalendarAdvance(Calendar,R191,"1D","f")</f>
        <v>42534</v>
      </c>
      <c r="S192" s="92">
        <f>_xll.qlCalendarAdvance(Calendar,R192,$F$1,"mf",,Trigger)</f>
        <v>42717</v>
      </c>
      <c r="T192" s="118">
        <f>_xll.qlDayCounterYearFraction(DayCounter,R192,S192,,,Trigger)</f>
        <v>0.5083333333333333</v>
      </c>
      <c r="U192" s="139">
        <f>_xll.qlInterpolationInterpolate(B6Minterpolation,R192,TRUE)</f>
        <v>2.7947192891723521E-3</v>
      </c>
    </row>
    <row r="193" spans="18:21" x14ac:dyDescent="0.2">
      <c r="R193" s="92">
        <f>_xll.qlCalendarAdvance(Calendar,R192,"1D","f")</f>
        <v>42535</v>
      </c>
      <c r="S193" s="92">
        <f>_xll.qlCalendarAdvance(Calendar,R193,$F$1,"mf",,Trigger)</f>
        <v>42718</v>
      </c>
      <c r="T193" s="118">
        <f>_xll.qlDayCounterYearFraction(DayCounter,R193,S193,,,Trigger)</f>
        <v>0.5083333333333333</v>
      </c>
      <c r="U193" s="139">
        <f>_xll.qlInterpolationInterpolate(B6Minterpolation,R193,TRUE)</f>
        <v>2.795270276806499E-3</v>
      </c>
    </row>
    <row r="194" spans="18:21" x14ac:dyDescent="0.2">
      <c r="R194" s="92">
        <f>_xll.qlCalendarAdvance(Calendar,R193,"1D","f")</f>
        <v>42536</v>
      </c>
      <c r="S194" s="92">
        <f>_xll.qlCalendarAdvance(Calendar,R194,$F$1,"mf",,Trigger)</f>
        <v>42719</v>
      </c>
      <c r="T194" s="118">
        <f>_xll.qlDayCounterYearFraction(DayCounter,R194,S194,,,Trigger)</f>
        <v>0.5083333333333333</v>
      </c>
      <c r="U194" s="139">
        <f>_xll.qlInterpolationInterpolate(B6Minterpolation,R194,TRUE)</f>
        <v>2.7961399753524932E-3</v>
      </c>
    </row>
    <row r="195" spans="18:21" x14ac:dyDescent="0.2">
      <c r="R195" s="92">
        <f>_xll.qlCalendarAdvance(Calendar,R194,"1D","f")</f>
        <v>42537</v>
      </c>
      <c r="S195" s="92">
        <f>_xll.qlCalendarAdvance(Calendar,R195,$F$1,"mf",,Trigger)</f>
        <v>42720</v>
      </c>
      <c r="T195" s="118">
        <f>_xll.qlDayCounterYearFraction(DayCounter,R195,S195,,,Trigger)</f>
        <v>0.5083333333333333</v>
      </c>
      <c r="U195" s="139">
        <f>_xll.qlInterpolationInterpolate(B6Minterpolation,R195,TRUE)</f>
        <v>2.7973033887992872E-3</v>
      </c>
    </row>
    <row r="196" spans="18:21" x14ac:dyDescent="0.2">
      <c r="R196" s="92">
        <f>_xll.qlCalendarAdvance(Calendar,R195,"1D","f")</f>
        <v>42538</v>
      </c>
      <c r="S196" s="92">
        <f>_xll.qlCalendarAdvance(Calendar,R196,$F$1,"mf",,Trigger)</f>
        <v>42723</v>
      </c>
      <c r="T196" s="118">
        <f>_xll.qlDayCounterYearFraction(DayCounter,R196,S196,,,Trigger)</f>
        <v>0.51388888888888884</v>
      </c>
      <c r="U196" s="139">
        <f>_xll.qlInterpolationInterpolate(B6Minterpolation,R196,TRUE)</f>
        <v>2.7987355211358316E-3</v>
      </c>
    </row>
    <row r="197" spans="18:21" x14ac:dyDescent="0.2">
      <c r="R197" s="92">
        <f>_xll.qlCalendarAdvance(Calendar,R196,"1D","f")</f>
        <v>42541</v>
      </c>
      <c r="S197" s="92">
        <f>_xll.qlCalendarAdvance(Calendar,R197,$F$1,"mf",,Trigger)</f>
        <v>42724</v>
      </c>
      <c r="T197" s="118">
        <f>_xll.qlDayCounterYearFraction(DayCounter,R197,S197,,,Trigger)</f>
        <v>0.5083333333333333</v>
      </c>
      <c r="U197" s="139">
        <f>_xll.qlInterpolationInterpolate(B6Minterpolation,R197,TRUE)</f>
        <v>2.8043942713734827E-3</v>
      </c>
    </row>
    <row r="198" spans="18:21" x14ac:dyDescent="0.2">
      <c r="R198" s="92">
        <f>_xll.qlCalendarAdvance(Calendar,R197,"1D","f")</f>
        <v>42542</v>
      </c>
      <c r="S198" s="92">
        <f>_xll.qlCalendarAdvance(Calendar,R198,$F$1,"mf",,Trigger)</f>
        <v>42725</v>
      </c>
      <c r="T198" s="118">
        <f>_xll.qlDayCounterYearFraction(DayCounter,R198,S198,,,Trigger)</f>
        <v>0.5083333333333333</v>
      </c>
      <c r="U198" s="139">
        <f>_xll.qlInterpolationInterpolate(B6Minterpolation,R198,TRUE)</f>
        <v>2.8066513191585436E-3</v>
      </c>
    </row>
    <row r="199" spans="18:21" x14ac:dyDescent="0.2">
      <c r="R199" s="92">
        <f>_xll.qlCalendarAdvance(Calendar,R198,"1D","f")</f>
        <v>42543</v>
      </c>
      <c r="S199" s="92">
        <f>_xll.qlCalendarAdvance(Calendar,R199,$F$1,"mf",,Trigger)</f>
        <v>42726</v>
      </c>
      <c r="T199" s="118">
        <f>_xll.qlDayCounterYearFraction(DayCounter,R199,S199,,,Trigger)</f>
        <v>0.5083333333333333</v>
      </c>
      <c r="U199" s="139">
        <f>_xll.qlInterpolationInterpolate(B6Minterpolation,R199,TRUE)</f>
        <v>2.8090521057781122E-3</v>
      </c>
    </row>
    <row r="200" spans="18:21" x14ac:dyDescent="0.2">
      <c r="R200" s="92">
        <f>_xll.qlCalendarAdvance(Calendar,R199,"1D","f")</f>
        <v>42544</v>
      </c>
      <c r="S200" s="92">
        <f>_xll.qlCalendarAdvance(Calendar,R200,$F$1,"mf",,Trigger)</f>
        <v>42727</v>
      </c>
      <c r="T200" s="118">
        <f>_xll.qlDayCounterYearFraction(DayCounter,R200,S200,,,Trigger)</f>
        <v>0.5083333333333333</v>
      </c>
      <c r="U200" s="139">
        <f>_xll.qlInterpolationInterpolate(B6Minterpolation,R200,TRUE)</f>
        <v>2.8115716352211397E-3</v>
      </c>
    </row>
    <row r="201" spans="18:21" x14ac:dyDescent="0.2">
      <c r="R201" s="92">
        <f>_xll.qlCalendarAdvance(Calendar,R200,"1D","f")</f>
        <v>42545</v>
      </c>
      <c r="S201" s="92">
        <f>_xll.qlCalendarAdvance(Calendar,R201,$F$1,"mf",,Trigger)</f>
        <v>42732</v>
      </c>
      <c r="T201" s="118">
        <f>_xll.qlDayCounterYearFraction(DayCounter,R201,S201,,,Trigger)</f>
        <v>0.51944444444444449</v>
      </c>
      <c r="U201" s="139">
        <f>_xll.qlInterpolationInterpolate(B6Minterpolation,R201,TRUE)</f>
        <v>2.8141849114765778E-3</v>
      </c>
    </row>
    <row r="202" spans="18:21" x14ac:dyDescent="0.2">
      <c r="R202" s="92">
        <f>_xll.qlCalendarAdvance(Calendar,R201,"1D","f")</f>
        <v>42548</v>
      </c>
      <c r="S202" s="92">
        <f>_xll.qlCalendarAdvance(Calendar,R202,$F$1,"mf",,Trigger)</f>
        <v>42732</v>
      </c>
      <c r="T202" s="118">
        <f>_xll.qlDayCounterYearFraction(DayCounter,R202,S202,,,Trigger)</f>
        <v>0.51111111111111107</v>
      </c>
      <c r="U202" s="139">
        <f>_xll.qlInterpolationInterpolate(B6Minterpolation,R202,TRUE)</f>
        <v>2.8223372610068687E-3</v>
      </c>
    </row>
    <row r="203" spans="18:21" x14ac:dyDescent="0.2">
      <c r="R203" s="92">
        <f>_xll.qlCalendarAdvance(Calendar,R202,"1D","f")</f>
        <v>42549</v>
      </c>
      <c r="S203" s="92">
        <f>_xll.qlCalendarAdvance(Calendar,R203,$F$1,"mf",,Trigger)</f>
        <v>42732</v>
      </c>
      <c r="T203" s="118">
        <f>_xll.qlDayCounterYearFraction(DayCounter,R203,S203,,,Trigger)</f>
        <v>0.5083333333333333</v>
      </c>
      <c r="U203" s="139">
        <f>_xll.qlInterpolationInterpolate(B6Minterpolation,R203,TRUE)</f>
        <v>2.8250755644014624E-3</v>
      </c>
    </row>
    <row r="204" spans="18:21" x14ac:dyDescent="0.2">
      <c r="R204" s="92">
        <f>_xll.qlCalendarAdvance(Calendar,R203,"1D","f")</f>
        <v>42550</v>
      </c>
      <c r="S204" s="92">
        <f>_xll.qlCalendarAdvance(Calendar,R204,$F$1,"mf",,Trigger)</f>
        <v>42733</v>
      </c>
      <c r="T204" s="118">
        <f>_xll.qlDayCounterYearFraction(DayCounter,R204,S204,,,Trigger)</f>
        <v>0.5083333333333333</v>
      </c>
      <c r="U204" s="139">
        <f>_xll.qlInterpolationInterpolate(B6Minterpolation,R204,TRUE)</f>
        <v>2.8277826345532238E-3</v>
      </c>
    </row>
    <row r="205" spans="18:21" x14ac:dyDescent="0.2">
      <c r="R205" s="92">
        <f>_xll.qlCalendarAdvance(Calendar,R204,"1D","f")</f>
        <v>42551</v>
      </c>
      <c r="S205" s="92">
        <f>_xll.qlCalendarAdvance(Calendar,R205,$F$1,"mf",,Trigger)</f>
        <v>42734</v>
      </c>
      <c r="T205" s="118">
        <f>_xll.qlDayCounterYearFraction(DayCounter,R205,S205,,,Trigger)</f>
        <v>0.5083333333333333</v>
      </c>
      <c r="U205" s="139">
        <f>_xll.qlInterpolationInterpolate(B6Minterpolation,R205,TRUE)</f>
        <v>2.8304334754511041E-3</v>
      </c>
    </row>
    <row r="206" spans="18:21" x14ac:dyDescent="0.2">
      <c r="R206" s="92">
        <f>_xll.qlCalendarAdvance(Calendar,R205,"1D","f")</f>
        <v>42552</v>
      </c>
      <c r="S206" s="92">
        <f>_xll.qlCalendarAdvance(Calendar,R206,$F$1,"mf",,Trigger)</f>
        <v>42738</v>
      </c>
      <c r="T206" s="118">
        <f>_xll.qlDayCounterYearFraction(DayCounter,R206,S206,,,Trigger)</f>
        <v>0.51666666666666672</v>
      </c>
      <c r="U206" s="139">
        <f>_xll.qlInterpolationInterpolate(B6Minterpolation,R206,TRUE)</f>
        <v>2.8330030910840545E-3</v>
      </c>
    </row>
    <row r="207" spans="18:21" x14ac:dyDescent="0.2">
      <c r="R207" s="92">
        <f>_xll.qlCalendarAdvance(Calendar,R206,"1D","f")</f>
        <v>42555</v>
      </c>
      <c r="S207" s="92">
        <f>_xll.qlCalendarAdvance(Calendar,R207,$F$1,"mf",,Trigger)</f>
        <v>42739</v>
      </c>
      <c r="T207" s="118">
        <f>_xll.qlDayCounterYearFraction(DayCounter,R207,S207,,,Trigger)</f>
        <v>0.51111111111111107</v>
      </c>
      <c r="U207" s="139">
        <f>_xll.qlInterpolationInterpolate(B6Minterpolation,R207,TRUE)</f>
        <v>2.8399746262828419E-3</v>
      </c>
    </row>
    <row r="208" spans="18:21" x14ac:dyDescent="0.2">
      <c r="R208" s="92">
        <f>_xll.qlCalendarAdvance(Calendar,R207,"1D","f")</f>
        <v>42556</v>
      </c>
      <c r="S208" s="92">
        <f>_xll.qlCalendarAdvance(Calendar,R208,$F$1,"mf",,Trigger)</f>
        <v>42740</v>
      </c>
      <c r="T208" s="118">
        <f>_xll.qlDayCounterYearFraction(DayCounter,R208,S208,,,Trigger)</f>
        <v>0.51111111111111107</v>
      </c>
      <c r="U208" s="139">
        <f>_xll.qlInterpolationInterpolate(B6Minterpolation,R208,TRUE)</f>
        <v>2.8419693807455871E-3</v>
      </c>
    </row>
    <row r="209" spans="18:21" x14ac:dyDescent="0.2">
      <c r="R209" s="92">
        <f>_xll.qlCalendarAdvance(Calendar,R208,"1D","f")</f>
        <v>42557</v>
      </c>
      <c r="S209" s="92">
        <f>_xll.qlCalendarAdvance(Calendar,R209,$F$1,"mf",,Trigger)</f>
        <v>42741</v>
      </c>
      <c r="T209" s="118">
        <f>_xll.qlDayCounterYearFraction(DayCounter,R209,S209,,,Trigger)</f>
        <v>0.51111111111111107</v>
      </c>
      <c r="U209" s="139">
        <f>_xll.qlInterpolationInterpolate(B6Minterpolation,R209,TRUE)</f>
        <v>2.8437579298881601E-3</v>
      </c>
    </row>
    <row r="210" spans="18:21" x14ac:dyDescent="0.2">
      <c r="R210" s="92">
        <f>_xll.qlCalendarAdvance(Calendar,R209,"1D","f")</f>
        <v>42558</v>
      </c>
      <c r="S210" s="92">
        <f>_xll.qlCalendarAdvance(Calendar,R210,$F$1,"mf",,Trigger)</f>
        <v>42744</v>
      </c>
      <c r="T210" s="118">
        <f>_xll.qlDayCounterYearFraction(DayCounter,R210,S210,,,Trigger)</f>
        <v>0.51666666666666672</v>
      </c>
      <c r="U210" s="139">
        <f>_xll.qlInterpolationInterpolate(B6Minterpolation,R210,TRUE)</f>
        <v>2.8453152776995116E-3</v>
      </c>
    </row>
    <row r="211" spans="18:21" x14ac:dyDescent="0.2">
      <c r="R211" s="92">
        <f>_xll.qlCalendarAdvance(Calendar,R210,"1D","f")</f>
        <v>42559</v>
      </c>
      <c r="S211" s="92">
        <f>_xll.qlCalendarAdvance(Calendar,R211,$F$1,"mf",,Trigger)</f>
        <v>42744</v>
      </c>
      <c r="T211" s="118">
        <f>_xll.qlDayCounterYearFraction(DayCounter,R211,S211,,,Trigger)</f>
        <v>0.51388888888888884</v>
      </c>
      <c r="U211" s="139">
        <f>_xll.qlInterpolationInterpolate(B6Minterpolation,R211,TRUE)</f>
        <v>2.8466164281685932E-3</v>
      </c>
    </row>
    <row r="212" spans="18:21" x14ac:dyDescent="0.2">
      <c r="R212" s="92">
        <f>_xll.qlCalendarAdvance(Calendar,R211,"1D","f")</f>
        <v>42562</v>
      </c>
      <c r="S212" s="92">
        <f>_xll.qlCalendarAdvance(Calendar,R212,$F$1,"mf",,Trigger)</f>
        <v>42746</v>
      </c>
      <c r="T212" s="118">
        <f>_xll.qlDayCounterYearFraction(DayCounter,R212,S212,,,Trigger)</f>
        <v>0.51111111111111107</v>
      </c>
      <c r="U212" s="139">
        <f>_xll.qlInterpolationInterpolate(B6Minterpolation,R212,TRUE)</f>
        <v>2.8487327354117329E-3</v>
      </c>
    </row>
    <row r="213" spans="18:21" x14ac:dyDescent="0.2">
      <c r="R213" s="92">
        <f>_xll.qlCalendarAdvance(Calendar,R212,"1D","f")</f>
        <v>42563</v>
      </c>
      <c r="S213" s="92">
        <f>_xll.qlCalendarAdvance(Calendar,R213,$F$1,"mf",,Trigger)</f>
        <v>42747</v>
      </c>
      <c r="T213" s="118">
        <f>_xll.qlDayCounterYearFraction(DayCounter,R213,S213,,,Trigger)</f>
        <v>0.51111111111111107</v>
      </c>
      <c r="U213" s="139">
        <f>_xll.qlInterpolationInterpolate(B6Minterpolation,R213,TRUE)</f>
        <v>2.8489315446358588E-3</v>
      </c>
    </row>
    <row r="214" spans="18:21" x14ac:dyDescent="0.2">
      <c r="R214" s="92">
        <f>_xll.qlCalendarAdvance(Calendar,R213,"1D","f")</f>
        <v>42564</v>
      </c>
      <c r="S214" s="92">
        <f>_xll.qlCalendarAdvance(Calendar,R214,$F$1,"mf",,Trigger)</f>
        <v>42748</v>
      </c>
      <c r="T214" s="118">
        <f>_xll.qlDayCounterYearFraction(DayCounter,R214,S214,,,Trigger)</f>
        <v>0.51111111111111107</v>
      </c>
      <c r="U214" s="139">
        <f>_xll.qlInterpolationInterpolate(B6Minterpolation,R214,TRUE)</f>
        <v>2.849111007418078E-3</v>
      </c>
    </row>
    <row r="215" spans="18:21" x14ac:dyDescent="0.2">
      <c r="R215" s="92">
        <f>_xll.qlCalendarAdvance(Calendar,R214,"1D","f")</f>
        <v>42565</v>
      </c>
      <c r="S215" s="92">
        <f>_xll.qlCalendarAdvance(Calendar,R215,$F$1,"mf",,Trigger)</f>
        <v>42751</v>
      </c>
      <c r="T215" s="118">
        <f>_xll.qlDayCounterYearFraction(DayCounter,R215,S215,,,Trigger)</f>
        <v>0.51666666666666672</v>
      </c>
      <c r="U215" s="139">
        <f>_xll.qlInterpolationInterpolate(B6Minterpolation,R215,TRUE)</f>
        <v>2.8492716494769202E-3</v>
      </c>
    </row>
    <row r="216" spans="18:21" x14ac:dyDescent="0.2">
      <c r="R216" s="92">
        <f>_xll.qlCalendarAdvance(Calendar,R215,"1D","f")</f>
        <v>42566</v>
      </c>
      <c r="S216" s="92">
        <f>_xll.qlCalendarAdvance(Calendar,R216,$F$1,"mf",,Trigger)</f>
        <v>42751</v>
      </c>
      <c r="T216" s="118">
        <f>_xll.qlDayCounterYearFraction(DayCounter,R216,S216,,,Trigger)</f>
        <v>0.51388888888888884</v>
      </c>
      <c r="U216" s="139">
        <f>_xll.qlInterpolationInterpolate(B6Minterpolation,R216,TRUE)</f>
        <v>2.8494139965309154E-3</v>
      </c>
    </row>
    <row r="217" spans="18:21" x14ac:dyDescent="0.2">
      <c r="R217" s="92">
        <f>_xll.qlCalendarAdvance(Calendar,R216,"1D","f")</f>
        <v>42569</v>
      </c>
      <c r="S217" s="92">
        <f>_xll.qlCalendarAdvance(Calendar,R217,$F$1,"mf",,Trigger)</f>
        <v>42753</v>
      </c>
      <c r="T217" s="118">
        <f>_xll.qlDayCounterYearFraction(DayCounter,R217,S217,,,Trigger)</f>
        <v>0.51111111111111107</v>
      </c>
      <c r="U217" s="139">
        <f>_xll.qlInterpolationInterpolate(B6Minterpolation,R217,TRUE)</f>
        <v>2.849736524849121E-3</v>
      </c>
    </row>
    <row r="218" spans="18:21" x14ac:dyDescent="0.2">
      <c r="R218" s="92">
        <f>_xll.qlCalendarAdvance(Calendar,R217,"1D","f")</f>
        <v>42570</v>
      </c>
      <c r="S218" s="92">
        <f>_xll.qlCalendarAdvance(Calendar,R218,$F$1,"mf",,Trigger)</f>
        <v>42754</v>
      </c>
      <c r="T218" s="118">
        <f>_xll.qlDayCounterYearFraction(DayCounter,R218,S218,,,Trigger)</f>
        <v>0.51111111111111107</v>
      </c>
      <c r="U218" s="139">
        <f>_xll.qlInterpolationInterpolate(B6Minterpolation,R218,TRUE)</f>
        <v>2.8498109490690295E-3</v>
      </c>
    </row>
    <row r="219" spans="18:21" x14ac:dyDescent="0.2">
      <c r="R219" s="92">
        <f>_xll.qlCalendarAdvance(Calendar,R218,"1D","f")</f>
        <v>42571</v>
      </c>
      <c r="S219" s="92">
        <f>_xll.qlCalendarAdvance(Calendar,R219,$F$1,"mf",,Trigger)</f>
        <v>42755</v>
      </c>
      <c r="T219" s="118">
        <f>_xll.qlDayCounterYearFraction(DayCounter,R219,S219,,,Trigger)</f>
        <v>0.51111111111111107</v>
      </c>
      <c r="U219" s="139">
        <f>_xll.qlInterpolationInterpolate(B6Minterpolation,R219,TRUE)</f>
        <v>2.8498697068767417E-3</v>
      </c>
    </row>
    <row r="220" spans="18:21" x14ac:dyDescent="0.2">
      <c r="R220" s="92">
        <f>_xll.qlCalendarAdvance(Calendar,R219,"1D","f")</f>
        <v>42572</v>
      </c>
      <c r="S220" s="92">
        <f>_xll.qlCalendarAdvance(Calendar,R220,$F$1,"mf",,Trigger)</f>
        <v>42758</v>
      </c>
      <c r="T220" s="118">
        <f>_xll.qlDayCounterYearFraction(DayCounter,R220,S220,,,Trigger)</f>
        <v>0.51666666666666672</v>
      </c>
      <c r="U220" s="139">
        <f>_xll.qlInterpolationInterpolate(B6Minterpolation,R220,TRUE)</f>
        <v>2.8499133239907877E-3</v>
      </c>
    </row>
    <row r="221" spans="18:21" x14ac:dyDescent="0.2">
      <c r="R221" s="92">
        <f>_xll.qlCalendarAdvance(Calendar,R220,"1D","f")</f>
        <v>42573</v>
      </c>
      <c r="S221" s="92">
        <f>_xll.qlCalendarAdvance(Calendar,R221,$F$1,"mf",,Trigger)</f>
        <v>42758</v>
      </c>
      <c r="T221" s="118">
        <f>_xll.qlDayCounterYearFraction(DayCounter,R221,S221,,,Trigger)</f>
        <v>0.51388888888888884</v>
      </c>
      <c r="U221" s="139">
        <f>_xll.qlInterpolationInterpolate(B6Minterpolation,R221,TRUE)</f>
        <v>2.8499423261296969E-3</v>
      </c>
    </row>
    <row r="222" spans="18:21" x14ac:dyDescent="0.2">
      <c r="R222" s="92">
        <f>_xll.qlCalendarAdvance(Calendar,R221,"1D","f")</f>
        <v>42576</v>
      </c>
      <c r="S222" s="92">
        <f>_xll.qlCalendarAdvance(Calendar,R222,$F$1,"mf",,Trigger)</f>
        <v>42760</v>
      </c>
      <c r="T222" s="118">
        <f>_xll.qlDayCounterYearFraction(DayCounter,R222,S222,,,Trigger)</f>
        <v>0.51111111111111107</v>
      </c>
      <c r="U222" s="139">
        <f>_xll.qlInterpolationInterpolate(B6Minterpolation,R222,TRUE)</f>
        <v>2.8499468998809088E-3</v>
      </c>
    </row>
    <row r="223" spans="18:21" x14ac:dyDescent="0.2">
      <c r="R223" s="92">
        <f>_xll.qlCalendarAdvance(Calendar,R222,"1D","f")</f>
        <v>42577</v>
      </c>
      <c r="S223" s="92">
        <f>_xll.qlCalendarAdvance(Calendar,R223,$F$1,"mf",,Trigger)</f>
        <v>42761</v>
      </c>
      <c r="T223" s="118">
        <f>_xll.qlDayCounterYearFraction(DayCounter,R223,S223,,,Trigger)</f>
        <v>0.51111111111111107</v>
      </c>
      <c r="U223" s="139">
        <f>_xll.qlInterpolationInterpolate(B6Minterpolation,R223,TRUE)</f>
        <v>2.8499226993045738E-3</v>
      </c>
    </row>
    <row r="224" spans="18:21" x14ac:dyDescent="0.2">
      <c r="R224" s="92">
        <f>_xll.qlCalendarAdvance(Calendar,R223,"1D","f")</f>
        <v>42578</v>
      </c>
      <c r="S224" s="92">
        <f>_xll.qlCalendarAdvance(Calendar,R224,$F$1,"mf",,Trigger)</f>
        <v>42762</v>
      </c>
      <c r="T224" s="118">
        <f>_xll.qlDayCounterYearFraction(DayCounter,R224,S224,,,Trigger)</f>
        <v>0.51111111111111107</v>
      </c>
      <c r="U224" s="139">
        <f>_xll.qlInterpolationInterpolate(B6Minterpolation,R224,TRUE)</f>
        <v>2.8498865123457533E-3</v>
      </c>
    </row>
    <row r="225" spans="18:21" x14ac:dyDescent="0.2">
      <c r="R225" s="92">
        <f>_xll.qlCalendarAdvance(Calendar,R224,"1D","f")</f>
        <v>42579</v>
      </c>
      <c r="S225" s="92">
        <f>_xll.qlCalendarAdvance(Calendar,R225,$F$1,"mf",,Trigger)</f>
        <v>42765</v>
      </c>
      <c r="T225" s="118">
        <f>_xll.qlDayCounterYearFraction(DayCounter,R225,S225,,,Trigger)</f>
        <v>0.51666666666666672</v>
      </c>
      <c r="U225" s="139">
        <f>_xll.qlInterpolationInterpolate(B6Minterpolation,R225,TRUE)</f>
        <v>2.8498388647229768E-3</v>
      </c>
    </row>
    <row r="226" spans="18:21" x14ac:dyDescent="0.2">
      <c r="R226" s="92">
        <f>_xll.qlCalendarAdvance(Calendar,R225,"1D","f")</f>
        <v>42580</v>
      </c>
      <c r="S226" s="92">
        <f>_xll.qlCalendarAdvance(Calendar,R226,$F$1,"mf",,Trigger)</f>
        <v>42765</v>
      </c>
      <c r="T226" s="118">
        <f>_xll.qlDayCounterYearFraction(DayCounter,R226,S226,,,Trigger)</f>
        <v>0.51388888888888884</v>
      </c>
      <c r="U226" s="139">
        <f>_xll.qlInterpolationInterpolate(B6Minterpolation,R226,TRUE)</f>
        <v>2.8497802821547749E-3</v>
      </c>
    </row>
    <row r="227" spans="18:21" x14ac:dyDescent="0.2">
      <c r="R227" s="92">
        <f>_xll.qlCalendarAdvance(Calendar,R226,"1D","f")</f>
        <v>42583</v>
      </c>
      <c r="S227" s="92">
        <f>_xll.qlCalendarAdvance(Calendar,R227,$F$1,"mf",,Trigger)</f>
        <v>42767</v>
      </c>
      <c r="T227" s="118">
        <f>_xll.qlDayCounterYearFraction(DayCounter,R227,S227,,,Trigger)</f>
        <v>0.51111111111111107</v>
      </c>
      <c r="U227" s="139">
        <f>_xll.qlInterpolationInterpolate(B6Minterpolation,R227,TRUE)</f>
        <v>2.8495441819629146E-3</v>
      </c>
    </row>
    <row r="228" spans="18:21" x14ac:dyDescent="0.2">
      <c r="R228" s="92">
        <f>_xll.qlCalendarAdvance(Calendar,R227,"1D","f")</f>
        <v>42584</v>
      </c>
      <c r="S228" s="92">
        <f>_xll.qlCalendarAdvance(Calendar,R228,$F$1,"mf",,Trigger)</f>
        <v>42768</v>
      </c>
      <c r="T228" s="118">
        <f>_xll.qlDayCounterYearFraction(DayCounter,R228,S228,,,Trigger)</f>
        <v>0.51111111111111107</v>
      </c>
      <c r="U228" s="139">
        <f>_xll.qlInterpolationInterpolate(B6Minterpolation,R228,TRUE)</f>
        <v>2.8494471167983108E-3</v>
      </c>
    </row>
    <row r="229" spans="18:21" x14ac:dyDescent="0.2">
      <c r="R229" s="92">
        <f>_xll.qlCalendarAdvance(Calendar,R228,"1D","f")</f>
        <v>42585</v>
      </c>
      <c r="S229" s="92">
        <f>_xll.qlCalendarAdvance(Calendar,R229,$F$1,"mf",,Trigger)</f>
        <v>42769</v>
      </c>
      <c r="T229" s="118">
        <f>_xll.qlDayCounterYearFraction(DayCounter,R229,S229,,,Trigger)</f>
        <v>0.51111111111111107</v>
      </c>
      <c r="U229" s="139">
        <f>_xll.qlInterpolationInterpolate(B6Minterpolation,R229,TRUE)</f>
        <v>2.8493417452809312E-3</v>
      </c>
    </row>
    <row r="230" spans="18:21" x14ac:dyDescent="0.2">
      <c r="R230" s="92">
        <f>_xll.qlCalendarAdvance(Calendar,R229,"1D","f")</f>
        <v>42586</v>
      </c>
      <c r="S230" s="92">
        <f>_xll.qlCalendarAdvance(Calendar,R230,$F$1,"mf",,Trigger)</f>
        <v>42772</v>
      </c>
      <c r="T230" s="118">
        <f>_xll.qlDayCounterYearFraction(DayCounter,R230,S230,,,Trigger)</f>
        <v>0.51666666666666672</v>
      </c>
      <c r="U230" s="139">
        <f>_xll.qlInterpolationInterpolate(B6Minterpolation,R230,TRUE)</f>
        <v>2.8492285931293066E-3</v>
      </c>
    </row>
    <row r="231" spans="18:21" x14ac:dyDescent="0.2">
      <c r="R231" s="92">
        <f>_xll.qlCalendarAdvance(Calendar,R230,"1D","f")</f>
        <v>42587</v>
      </c>
      <c r="S231" s="92">
        <f>_xll.qlCalendarAdvance(Calendar,R231,$F$1,"mf",,Trigger)</f>
        <v>42772</v>
      </c>
      <c r="T231" s="118">
        <f>_xll.qlDayCounterYearFraction(DayCounter,R231,S231,,,Trigger)</f>
        <v>0.51388888888888884</v>
      </c>
      <c r="U231" s="139">
        <f>_xll.qlInterpolationInterpolate(B6Minterpolation,R231,TRUE)</f>
        <v>2.8491081860619666E-3</v>
      </c>
    </row>
    <row r="232" spans="18:21" x14ac:dyDescent="0.2">
      <c r="R232" s="92">
        <f>_xll.qlCalendarAdvance(Calendar,R231,"1D","f")</f>
        <v>42590</v>
      </c>
      <c r="S232" s="92">
        <f>_xll.qlCalendarAdvance(Calendar,R232,$F$1,"mf",,Trigger)</f>
        <v>42774</v>
      </c>
      <c r="T232" s="118">
        <f>_xll.qlDayCounterYearFraction(DayCounter,R232,S232,,,Trigger)</f>
        <v>0.51111111111111107</v>
      </c>
      <c r="U232" s="139">
        <f>_xll.qlInterpolationInterpolate(B6Minterpolation,R232,TRUE)</f>
        <v>2.8487086925509573E-3</v>
      </c>
    </row>
    <row r="233" spans="18:21" x14ac:dyDescent="0.2">
      <c r="R233" s="92">
        <f>_xll.qlCalendarAdvance(Calendar,R232,"1D","f")</f>
        <v>42591</v>
      </c>
      <c r="S233" s="92">
        <f>_xll.qlCalendarAdvance(Calendar,R233,$F$1,"mf",,Trigger)</f>
        <v>42775</v>
      </c>
      <c r="T233" s="118">
        <f>_xll.qlDayCounterYearFraction(DayCounter,R233,S233,,,Trigger)</f>
        <v>0.51111111111111107</v>
      </c>
      <c r="U233" s="139">
        <f>_xll.qlInterpolationInterpolate(B6Minterpolation,R233,TRUE)</f>
        <v>2.8485645230060578E-3</v>
      </c>
    </row>
    <row r="234" spans="18:21" x14ac:dyDescent="0.2">
      <c r="R234" s="92">
        <f>_xll.qlCalendarAdvance(Calendar,R233,"1D","f")</f>
        <v>42592</v>
      </c>
      <c r="S234" s="92">
        <f>_xll.qlCalendarAdvance(Calendar,R234,$F$1,"mf",,Trigger)</f>
        <v>42776</v>
      </c>
      <c r="T234" s="118">
        <f>_xll.qlDayCounterYearFraction(DayCounter,R234,S234,,,Trigger)</f>
        <v>0.51111111111111107</v>
      </c>
      <c r="U234" s="139">
        <f>_xll.qlInterpolationInterpolate(B6Minterpolation,R234,TRUE)</f>
        <v>2.8484157271380932E-3</v>
      </c>
    </row>
    <row r="235" spans="18:21" x14ac:dyDescent="0.2">
      <c r="R235" s="92">
        <f>_xll.qlCalendarAdvance(Calendar,R234,"1D","f")</f>
        <v>42593</v>
      </c>
      <c r="S235" s="92">
        <f>_xll.qlCalendarAdvance(Calendar,R235,$F$1,"mf",,Trigger)</f>
        <v>42779</v>
      </c>
      <c r="T235" s="118">
        <f>_xll.qlDayCounterYearFraction(DayCounter,R235,S235,,,Trigger)</f>
        <v>0.51666666666666672</v>
      </c>
      <c r="U235" s="139">
        <f>_xll.qlInterpolationInterpolate(B6Minterpolation,R235,TRUE)</f>
        <v>2.8482628306655943E-3</v>
      </c>
    </row>
    <row r="236" spans="18:21" x14ac:dyDescent="0.2">
      <c r="R236" s="92">
        <f>_xll.qlCalendarAdvance(Calendar,R235,"1D","f")</f>
        <v>42594</v>
      </c>
      <c r="S236" s="92">
        <f>_xll.qlCalendarAdvance(Calendar,R236,$F$1,"mf",,Trigger)</f>
        <v>42779</v>
      </c>
      <c r="T236" s="118">
        <f>_xll.qlDayCounterYearFraction(DayCounter,R236,S236,,,Trigger)</f>
        <v>0.51388888888888884</v>
      </c>
      <c r="U236" s="139">
        <f>_xll.qlInterpolationInterpolate(B6Minterpolation,R236,TRUE)</f>
        <v>2.848106359307091E-3</v>
      </c>
    </row>
    <row r="237" spans="18:21" x14ac:dyDescent="0.2">
      <c r="R237" s="92">
        <f>_xll.qlCalendarAdvance(Calendar,R236,"1D","f")</f>
        <v>42597</v>
      </c>
      <c r="S237" s="92">
        <f>_xll.qlCalendarAdvance(Calendar,R237,$F$1,"mf",,Trigger)</f>
        <v>42781</v>
      </c>
      <c r="T237" s="118">
        <f>_xll.qlDayCounterYearFraction(DayCounter,R237,S237,,,Trigger)</f>
        <v>0.51111111111111107</v>
      </c>
      <c r="U237" s="139">
        <f>_xll.qlInterpolationInterpolate(B6Minterpolation,R237,TRUE)</f>
        <v>2.8476207531008542E-3</v>
      </c>
    </row>
    <row r="238" spans="18:21" x14ac:dyDescent="0.2">
      <c r="R238" s="92">
        <f>_xll.qlCalendarAdvance(Calendar,R237,"1D","f")</f>
        <v>42598</v>
      </c>
      <c r="S238" s="92">
        <f>_xll.qlCalendarAdvance(Calendar,R238,$F$1,"mf",,Trigger)</f>
        <v>42782</v>
      </c>
      <c r="T238" s="118">
        <f>_xll.qlDayCounterYearFraction(DayCounter,R238,S238,,,Trigger)</f>
        <v>0.51111111111111107</v>
      </c>
      <c r="U238" s="139">
        <f>_xll.qlInterpolationInterpolate(B6Minterpolation,R238,TRUE)</f>
        <v>2.8474552393836332E-3</v>
      </c>
    </row>
    <row r="239" spans="18:21" x14ac:dyDescent="0.2">
      <c r="R239" s="92">
        <f>_xll.qlCalendarAdvance(Calendar,R238,"1D","f")</f>
        <v>42599</v>
      </c>
      <c r="S239" s="92">
        <f>_xll.qlCalendarAdvance(Calendar,R239,$F$1,"mf",,Trigger)</f>
        <v>42783</v>
      </c>
      <c r="T239" s="118">
        <f>_xll.qlDayCounterYearFraction(DayCounter,R239,S239,,,Trigger)</f>
        <v>0.51111111111111107</v>
      </c>
      <c r="U239" s="139">
        <f>_xll.qlInterpolationInterpolate(B6Minterpolation,R239,TRUE)</f>
        <v>2.8472887793730582E-3</v>
      </c>
    </row>
    <row r="240" spans="18:21" x14ac:dyDescent="0.2">
      <c r="R240" s="92">
        <f>_xll.qlCalendarAdvance(Calendar,R239,"1D","f")</f>
        <v>42600</v>
      </c>
      <c r="S240" s="92">
        <f>_xll.qlCalendarAdvance(Calendar,R240,$F$1,"mf",,Trigger)</f>
        <v>42786</v>
      </c>
      <c r="T240" s="118">
        <f>_xll.qlDayCounterYearFraction(DayCounter,R240,S240,,,Trigger)</f>
        <v>0.51666666666666672</v>
      </c>
      <c r="U240" s="139">
        <f>_xll.qlInterpolationInterpolate(B6Minterpolation,R240,TRUE)</f>
        <v>2.8471218987876591E-3</v>
      </c>
    </row>
    <row r="241" spans="18:21" x14ac:dyDescent="0.2">
      <c r="R241" s="92">
        <f>_xll.qlCalendarAdvance(Calendar,R240,"1D","f")</f>
        <v>42601</v>
      </c>
      <c r="S241" s="92">
        <f>_xll.qlCalendarAdvance(Calendar,R241,$F$1,"mf",,Trigger)</f>
        <v>42786</v>
      </c>
      <c r="T241" s="118">
        <f>_xll.qlDayCounterYearFraction(DayCounter,R241,S241,,,Trigger)</f>
        <v>0.51388888888888884</v>
      </c>
      <c r="U241" s="139">
        <f>_xll.qlInterpolationInterpolate(B6Minterpolation,R241,TRUE)</f>
        <v>2.8469551233459658E-3</v>
      </c>
    </row>
    <row r="242" spans="18:21" x14ac:dyDescent="0.2">
      <c r="R242" s="92">
        <f>_xll.qlCalendarAdvance(Calendar,R241,"1D","f")</f>
        <v>42604</v>
      </c>
      <c r="S242" s="92">
        <f>_xll.qlCalendarAdvance(Calendar,R242,$F$1,"mf",,Trigger)</f>
        <v>42788</v>
      </c>
      <c r="T242" s="118">
        <f>_xll.qlDayCounterYearFraction(DayCounter,R242,S242,,,Trigger)</f>
        <v>0.51111111111111107</v>
      </c>
      <c r="U242" s="139">
        <f>_xll.qlInterpolationInterpolate(B6Minterpolation,R242,TRUE)</f>
        <v>2.8464606850684237E-3</v>
      </c>
    </row>
    <row r="243" spans="18:21" x14ac:dyDescent="0.2">
      <c r="R243" s="92">
        <f>_xll.qlCalendarAdvance(Calendar,R242,"1D","f")</f>
        <v>42605</v>
      </c>
      <c r="S243" s="92">
        <f>_xll.qlCalendarAdvance(Calendar,R243,$F$1,"mf",,Trigger)</f>
        <v>42789</v>
      </c>
      <c r="T243" s="118">
        <f>_xll.qlDayCounterYearFraction(DayCounter,R243,S243,,,Trigger)</f>
        <v>0.51111111111111107</v>
      </c>
      <c r="U243" s="139">
        <f>_xll.qlInterpolationInterpolate(B6Minterpolation,R243,TRUE)</f>
        <v>2.8462995873868554E-3</v>
      </c>
    </row>
    <row r="244" spans="18:21" x14ac:dyDescent="0.2">
      <c r="R244" s="92">
        <f>_xll.qlCalendarAdvance(Calendar,R243,"1D","f")</f>
        <v>42606</v>
      </c>
      <c r="S244" s="92">
        <f>_xll.qlCalendarAdvance(Calendar,R244,$F$1,"mf",,Trigger)</f>
        <v>42790</v>
      </c>
      <c r="T244" s="118">
        <f>_xll.qlDayCounterYearFraction(DayCounter,R244,S244,,,Trigger)</f>
        <v>0.51111111111111107</v>
      </c>
      <c r="U244" s="139">
        <f>_xll.qlInterpolationInterpolate(B6Minterpolation,R244,TRUE)</f>
        <v>2.8461412234416436E-3</v>
      </c>
    </row>
    <row r="245" spans="18:21" x14ac:dyDescent="0.2">
      <c r="R245" s="92">
        <f>_xll.qlCalendarAdvance(Calendar,R244,"1D","f")</f>
        <v>42607</v>
      </c>
      <c r="S245" s="92">
        <f>_xll.qlCalendarAdvance(Calendar,R245,$F$1,"mf",,Trigger)</f>
        <v>42793</v>
      </c>
      <c r="T245" s="118">
        <f>_xll.qlDayCounterYearFraction(DayCounter,R245,S245,,,Trigger)</f>
        <v>0.51666666666666672</v>
      </c>
      <c r="U245" s="139">
        <f>_xll.qlInterpolationInterpolate(B6Minterpolation,R245,TRUE)</f>
        <v>2.8459861189513184E-3</v>
      </c>
    </row>
    <row r="246" spans="18:21" x14ac:dyDescent="0.2">
      <c r="R246" s="92">
        <f>_xll.qlCalendarAdvance(Calendar,R245,"1D","f")</f>
        <v>42608</v>
      </c>
      <c r="S246" s="92">
        <f>_xll.qlCalendarAdvance(Calendar,R246,$F$1,"mf",,Trigger)</f>
        <v>42793</v>
      </c>
      <c r="T246" s="118">
        <f>_xll.qlDayCounterYearFraction(DayCounter,R246,S246,,,Trigger)</f>
        <v>0.51388888888888884</v>
      </c>
      <c r="U246" s="139">
        <f>_xll.qlInterpolationInterpolate(B6Minterpolation,R246,TRUE)</f>
        <v>2.8458347996344097E-3</v>
      </c>
    </row>
    <row r="247" spans="18:21" x14ac:dyDescent="0.2">
      <c r="R247" s="92">
        <f>_xll.qlCalendarAdvance(Calendar,R246,"1D","f")</f>
        <v>42612</v>
      </c>
      <c r="S247" s="92">
        <f>_xll.qlCalendarAdvance(Calendar,R247,$F$1,"mf",,Trigger)</f>
        <v>42794</v>
      </c>
      <c r="T247" s="118">
        <f>_xll.qlDayCounterYearFraction(DayCounter,R247,S247,,,Trigger)</f>
        <v>0.50555555555555554</v>
      </c>
      <c r="U247" s="139">
        <f>_xll.qlInterpolationInterpolate(B6Minterpolation,R247,TRUE)</f>
        <v>2.8452778884715427E-3</v>
      </c>
    </row>
    <row r="248" spans="18:21" x14ac:dyDescent="0.2">
      <c r="R248" s="92">
        <f>_xll.qlCalendarAdvance(Calendar,R247,"1D","f")</f>
        <v>42613</v>
      </c>
      <c r="S248" s="92">
        <f>_xll.qlCalendarAdvance(Calendar,R248,$F$1,"mf",,Trigger)</f>
        <v>42794</v>
      </c>
      <c r="T248" s="118">
        <f>_xll.qlDayCounterYearFraction(DayCounter,R248,S248,,,Trigger)</f>
        <v>0.50277777777777777</v>
      </c>
      <c r="U248" s="139">
        <f>_xll.qlInterpolationInterpolate(B6Minterpolation,R248,TRUE)</f>
        <v>2.8451533807996683E-3</v>
      </c>
    </row>
    <row r="249" spans="18:21" x14ac:dyDescent="0.2">
      <c r="R249" s="92">
        <f>_xll.qlCalendarAdvance(Calendar,R248,"1D","f")</f>
        <v>42614</v>
      </c>
      <c r="S249" s="92">
        <f>_xll.qlCalendarAdvance(Calendar,R249,$F$1,"mf",,Trigger)</f>
        <v>42795</v>
      </c>
      <c r="T249" s="118">
        <f>_xll.qlDayCounterYearFraction(DayCounter,R249,S249,,,Trigger)</f>
        <v>0.50277777777777777</v>
      </c>
      <c r="U249" s="139">
        <f>_xll.qlInterpolationInterpolate(B6Minterpolation,R249,TRUE)</f>
        <v>2.8450358126123907E-3</v>
      </c>
    </row>
    <row r="250" spans="18:21" x14ac:dyDescent="0.2">
      <c r="R250" s="92">
        <f>_xll.qlCalendarAdvance(Calendar,R249,"1D","f")</f>
        <v>42615</v>
      </c>
      <c r="S250" s="92">
        <f>_xll.qlCalendarAdvance(Calendar,R250,$F$1,"mf",,Trigger)</f>
        <v>42796</v>
      </c>
      <c r="T250" s="118">
        <f>_xll.qlDayCounterYearFraction(DayCounter,R250,S250,,,Trigger)</f>
        <v>0.50277777777777777</v>
      </c>
      <c r="U250" s="139">
        <f>_xll.qlInterpolationInterpolate(B6Minterpolation,R250,TRUE)</f>
        <v>2.8449257096282406E-3</v>
      </c>
    </row>
    <row r="251" spans="18:21" x14ac:dyDescent="0.2">
      <c r="R251" s="92">
        <f>_xll.qlCalendarAdvance(Calendar,R250,"1D","f")</f>
        <v>42618</v>
      </c>
      <c r="S251" s="92">
        <f>_xll.qlCalendarAdvance(Calendar,R251,$F$1,"mf",,Trigger)</f>
        <v>42800</v>
      </c>
      <c r="T251" s="118">
        <f>_xll.qlDayCounterYearFraction(DayCounter,R251,S251,,,Trigger)</f>
        <v>0.50555555555555554</v>
      </c>
      <c r="U251" s="139">
        <f>_xll.qlInterpolationInterpolate(B6Minterpolation,R251,TRUE)</f>
        <v>2.8446454490798538E-3</v>
      </c>
    </row>
    <row r="252" spans="18:21" x14ac:dyDescent="0.2">
      <c r="R252" s="92">
        <f>_xll.qlCalendarAdvance(Calendar,R251,"1D","f")</f>
        <v>42619</v>
      </c>
      <c r="S252" s="92">
        <f>_xll.qlCalendarAdvance(Calendar,R252,$F$1,"mf",,Trigger)</f>
        <v>42800</v>
      </c>
      <c r="T252" s="118">
        <f>_xll.qlDayCounterYearFraction(DayCounter,R252,S252,,,Trigger)</f>
        <v>0.50277777777777777</v>
      </c>
      <c r="U252" s="139">
        <f>_xll.qlInterpolationInterpolate(B6Minterpolation,R252,TRUE)</f>
        <v>2.844570464093513E-3</v>
      </c>
    </row>
    <row r="253" spans="18:21" x14ac:dyDescent="0.2">
      <c r="R253" s="92">
        <f>_xll.qlCalendarAdvance(Calendar,R252,"1D","f")</f>
        <v>42620</v>
      </c>
      <c r="S253" s="92">
        <f>_xll.qlCalendarAdvance(Calendar,R253,$F$1,"mf",,Trigger)</f>
        <v>42801</v>
      </c>
      <c r="T253" s="118">
        <f>_xll.qlDayCounterYearFraction(DayCounter,R253,S253,,,Trigger)</f>
        <v>0.50277777777777777</v>
      </c>
      <c r="U253" s="139">
        <f>_xll.qlInterpolationInterpolate(B6Minterpolation,R253,TRUE)</f>
        <v>2.8445055729029497E-3</v>
      </c>
    </row>
    <row r="254" spans="18:21" x14ac:dyDescent="0.2">
      <c r="R254" s="92">
        <f>_xll.qlCalendarAdvance(Calendar,R253,"1D","f")</f>
        <v>42621</v>
      </c>
      <c r="S254" s="92">
        <f>_xll.qlCalendarAdvance(Calendar,R254,$F$1,"mf",,Trigger)</f>
        <v>42802</v>
      </c>
      <c r="T254" s="118">
        <f>_xll.qlDayCounterYearFraction(DayCounter,R254,S254,,,Trigger)</f>
        <v>0.50277777777777777</v>
      </c>
      <c r="U254" s="139">
        <f>_xll.qlInterpolationInterpolate(B6Minterpolation,R254,TRUE)</f>
        <v>2.8444513012266942E-3</v>
      </c>
    </row>
    <row r="255" spans="18:21" x14ac:dyDescent="0.2">
      <c r="R255" s="92">
        <f>_xll.qlCalendarAdvance(Calendar,R254,"1D","f")</f>
        <v>42622</v>
      </c>
      <c r="S255" s="92">
        <f>_xll.qlCalendarAdvance(Calendar,R255,$F$1,"mf",,Trigger)</f>
        <v>42803</v>
      </c>
      <c r="T255" s="118">
        <f>_xll.qlDayCounterYearFraction(DayCounter,R255,S255,,,Trigger)</f>
        <v>0.50277777777777777</v>
      </c>
      <c r="U255" s="139">
        <f>_xll.qlInterpolationInterpolate(B6Minterpolation,R255,TRUE)</f>
        <v>2.8444081747832765E-3</v>
      </c>
    </row>
    <row r="256" spans="18:21" x14ac:dyDescent="0.2">
      <c r="R256" s="92">
        <f>_xll.qlCalendarAdvance(Calendar,R255,"1D","f")</f>
        <v>42625</v>
      </c>
      <c r="S256" s="92">
        <f>_xll.qlCalendarAdvance(Calendar,R256,$F$1,"mf",,Trigger)</f>
        <v>42807</v>
      </c>
      <c r="T256" s="118">
        <f>_xll.qlDayCounterYearFraction(DayCounter,R256,S256,,,Trigger)</f>
        <v>0.50555555555555554</v>
      </c>
      <c r="U256" s="139">
        <f>_xll.qlInterpolationInterpolate(B6Minterpolation,R256,TRUE)</f>
        <v>2.8443509240353507E-3</v>
      </c>
    </row>
    <row r="257" spans="18:21" x14ac:dyDescent="0.2">
      <c r="R257" s="92">
        <f>_xll.qlCalendarAdvance(Calendar,R256,"1D","f")</f>
        <v>42626</v>
      </c>
      <c r="S257" s="92">
        <f>_xll.qlCalendarAdvance(Calendar,R257,$F$1,"mf",,Trigger)</f>
        <v>42807</v>
      </c>
      <c r="T257" s="118">
        <f>_xll.qlDayCounterYearFraction(DayCounter,R257,S257,,,Trigger)</f>
        <v>0.50277777777777777</v>
      </c>
      <c r="U257" s="139">
        <f>_xll.qlInterpolationInterpolate(B6Minterpolation,R257,TRUE)</f>
        <v>2.8443716387095874E-3</v>
      </c>
    </row>
    <row r="258" spans="18:21" x14ac:dyDescent="0.2">
      <c r="R258" s="92">
        <f>_xll.qlCalendarAdvance(Calendar,R257,"1D","f")</f>
        <v>42627</v>
      </c>
      <c r="S258" s="92">
        <f>_xll.qlCalendarAdvance(Calendar,R258,$F$1,"mf",,Trigger)</f>
        <v>42808</v>
      </c>
      <c r="T258" s="118">
        <f>_xll.qlDayCounterYearFraction(DayCounter,R258,S258,,,Trigger)</f>
        <v>0.50277777777777777</v>
      </c>
      <c r="U258" s="139">
        <f>_xll.qlInterpolationInterpolate(B6Minterpolation,R258,TRUE)</f>
        <v>2.844433050042399E-3</v>
      </c>
    </row>
    <row r="259" spans="18:21" x14ac:dyDescent="0.2">
      <c r="R259" s="92">
        <f>_xll.qlCalendarAdvance(Calendar,R258,"1D","f")</f>
        <v>42628</v>
      </c>
      <c r="S259" s="92">
        <f>_xll.qlCalendarAdvance(Calendar,R259,$F$1,"mf",,Trigger)</f>
        <v>42809</v>
      </c>
      <c r="T259" s="118">
        <f>_xll.qlDayCounterYearFraction(DayCounter,R259,S259,,,Trigger)</f>
        <v>0.50277777777777777</v>
      </c>
      <c r="U259" s="139">
        <f>_xll.qlInterpolationInterpolate(B6Minterpolation,R259,TRUE)</f>
        <v>2.8445340589989361E-3</v>
      </c>
    </row>
    <row r="260" spans="18:21" x14ac:dyDescent="0.2">
      <c r="R260" s="92">
        <f>_xll.qlCalendarAdvance(Calendar,R259,"1D","f")</f>
        <v>42629</v>
      </c>
      <c r="S260" s="92">
        <f>_xll.qlCalendarAdvance(Calendar,R260,$F$1,"mf",,Trigger)</f>
        <v>42810</v>
      </c>
      <c r="T260" s="118">
        <f>_xll.qlDayCounterYearFraction(DayCounter,R260,S260,,,Trigger)</f>
        <v>0.50277777777777777</v>
      </c>
      <c r="U260" s="139">
        <f>_xll.qlInterpolationInterpolate(B6Minterpolation,R260,TRUE)</f>
        <v>2.8446735665443507E-3</v>
      </c>
    </row>
    <row r="261" spans="18:21" x14ac:dyDescent="0.2">
      <c r="R261" s="92">
        <f>_xll.qlCalendarAdvance(Calendar,R260,"1D","f")</f>
        <v>42632</v>
      </c>
      <c r="S261" s="92">
        <f>_xll.qlCalendarAdvance(Calendar,R261,$F$1,"mf",,Trigger)</f>
        <v>42814</v>
      </c>
      <c r="T261" s="118">
        <f>_xll.qlDayCounterYearFraction(DayCounter,R261,S261,,,Trigger)</f>
        <v>0.50555555555555554</v>
      </c>
      <c r="U261" s="139">
        <f>_xll.qlInterpolationInterpolate(B6Minterpolation,R261,TRUE)</f>
        <v>2.8453120903653706E-3</v>
      </c>
    </row>
    <row r="262" spans="18:21" x14ac:dyDescent="0.2">
      <c r="R262" s="142">
        <f>_xll.qlCalendarAdvance(Calendar,R261,"1D","f")</f>
        <v>42633</v>
      </c>
      <c r="S262" s="142">
        <f>_xll.qlCalendarAdvance(Calendar,R262,$F$1,"mf",,Trigger)</f>
        <v>42814</v>
      </c>
      <c r="T262" s="143">
        <f>_xll.qlDayCounterYearFraction(DayCounter,R262,S262,,,Trigger)</f>
        <v>0.50277777777777777</v>
      </c>
      <c r="U262" s="407">
        <f>_xll.qlInterpolationInterpolate(B6Minterpolation,R262,TRUE)</f>
        <v>2.8455946019178076E-3</v>
      </c>
    </row>
    <row r="263" spans="18:21" x14ac:dyDescent="0.2">
      <c r="R263" s="330"/>
      <c r="S263" s="330"/>
      <c r="T263" s="330"/>
      <c r="U263" s="332"/>
    </row>
    <row r="264" spans="18:21" x14ac:dyDescent="0.2">
      <c r="R264" s="330"/>
      <c r="S264" s="330"/>
      <c r="T264" s="330"/>
      <c r="U264" s="332"/>
    </row>
    <row r="265" spans="18:21" x14ac:dyDescent="0.2">
      <c r="R265" s="330"/>
      <c r="S265" s="330"/>
      <c r="T265" s="330"/>
      <c r="U265" s="332"/>
    </row>
    <row r="266" spans="18:21" x14ac:dyDescent="0.2">
      <c r="R266" s="330"/>
      <c r="S266" s="330"/>
      <c r="T266" s="330"/>
      <c r="U266" s="332"/>
    </row>
    <row r="267" spans="18:21" x14ac:dyDescent="0.2">
      <c r="R267" s="330"/>
      <c r="S267" s="330"/>
      <c r="T267" s="330"/>
      <c r="U267" s="332"/>
    </row>
    <row r="268" spans="18:21" x14ac:dyDescent="0.2">
      <c r="R268" s="330"/>
      <c r="S268" s="330"/>
      <c r="T268" s="330"/>
      <c r="U268" s="332"/>
    </row>
    <row r="269" spans="18:21" x14ac:dyDescent="0.2">
      <c r="R269" s="330"/>
      <c r="S269" s="330"/>
      <c r="T269" s="330"/>
      <c r="U269" s="332"/>
    </row>
    <row r="270" spans="18:21" x14ac:dyDescent="0.2">
      <c r="R270" s="330"/>
      <c r="S270" s="330"/>
      <c r="T270" s="330"/>
      <c r="U270" s="332"/>
    </row>
    <row r="271" spans="18:21" x14ac:dyDescent="0.2">
      <c r="R271" s="330"/>
      <c r="S271" s="330"/>
      <c r="T271" s="330"/>
      <c r="U271" s="332"/>
    </row>
    <row r="272" spans="18:21" x14ac:dyDescent="0.2">
      <c r="R272" s="330"/>
      <c r="S272" s="330"/>
      <c r="T272" s="330"/>
      <c r="U272" s="332"/>
    </row>
    <row r="273" spans="18:21" x14ac:dyDescent="0.2">
      <c r="R273" s="330"/>
      <c r="S273" s="330"/>
      <c r="T273" s="330"/>
      <c r="U273" s="332"/>
    </row>
    <row r="274" spans="18:21" x14ac:dyDescent="0.2">
      <c r="R274" s="330"/>
      <c r="S274" s="330"/>
      <c r="T274" s="330"/>
      <c r="U274" s="332"/>
    </row>
    <row r="275" spans="18:21" x14ac:dyDescent="0.2">
      <c r="R275" s="330"/>
      <c r="S275" s="330"/>
      <c r="T275" s="330"/>
      <c r="U275" s="332"/>
    </row>
    <row r="276" spans="18:21" x14ac:dyDescent="0.2">
      <c r="R276" s="330"/>
      <c r="S276" s="330"/>
      <c r="T276" s="330"/>
      <c r="U276" s="332"/>
    </row>
    <row r="277" spans="18:21" x14ac:dyDescent="0.2">
      <c r="R277" s="330"/>
      <c r="S277" s="330"/>
      <c r="T277" s="330"/>
      <c r="U277" s="332"/>
    </row>
    <row r="278" spans="18:21" x14ac:dyDescent="0.2">
      <c r="R278" s="330"/>
      <c r="S278" s="330"/>
      <c r="T278" s="330"/>
      <c r="U278" s="332"/>
    </row>
    <row r="279" spans="18:21" x14ac:dyDescent="0.2">
      <c r="R279" s="330"/>
      <c r="S279" s="330"/>
      <c r="T279" s="330"/>
      <c r="U279" s="332"/>
    </row>
    <row r="280" spans="18:21" x14ac:dyDescent="0.2">
      <c r="R280" s="330"/>
      <c r="S280" s="330"/>
      <c r="T280" s="330"/>
      <c r="U280" s="332"/>
    </row>
    <row r="281" spans="18:21" x14ac:dyDescent="0.2">
      <c r="R281" s="330"/>
      <c r="S281" s="330"/>
      <c r="T281" s="330"/>
      <c r="U281" s="332"/>
    </row>
    <row r="282" spans="18:21" x14ac:dyDescent="0.2">
      <c r="R282" s="330"/>
      <c r="S282" s="330"/>
      <c r="T282" s="330"/>
      <c r="U282" s="332"/>
    </row>
    <row r="283" spans="18:21" x14ac:dyDescent="0.2">
      <c r="R283" s="330"/>
      <c r="S283" s="330"/>
      <c r="T283" s="330"/>
      <c r="U283" s="332"/>
    </row>
    <row r="284" spans="18:21" x14ac:dyDescent="0.2">
      <c r="R284" s="330"/>
      <c r="S284" s="330"/>
      <c r="T284" s="330"/>
      <c r="U284" s="332"/>
    </row>
    <row r="285" spans="18:21" x14ac:dyDescent="0.2">
      <c r="R285" s="330"/>
      <c r="S285" s="330"/>
      <c r="T285" s="330"/>
      <c r="U285" s="332"/>
    </row>
    <row r="286" spans="18:21" x14ac:dyDescent="0.2">
      <c r="R286" s="330"/>
      <c r="S286" s="330"/>
      <c r="T286" s="330"/>
      <c r="U286" s="332"/>
    </row>
    <row r="287" spans="18:21" x14ac:dyDescent="0.2">
      <c r="R287" s="330"/>
      <c r="S287" s="330"/>
      <c r="T287" s="330"/>
      <c r="U287" s="332"/>
    </row>
    <row r="288" spans="18:21" x14ac:dyDescent="0.2">
      <c r="R288" s="330"/>
      <c r="S288" s="330"/>
      <c r="T288" s="330"/>
      <c r="U288" s="332"/>
    </row>
    <row r="289" spans="18:21" x14ac:dyDescent="0.2">
      <c r="R289" s="330"/>
      <c r="S289" s="330"/>
      <c r="T289" s="330"/>
      <c r="U289" s="332"/>
    </row>
    <row r="290" spans="18:21" x14ac:dyDescent="0.2">
      <c r="R290" s="330"/>
      <c r="S290" s="330"/>
      <c r="T290" s="330"/>
      <c r="U290" s="332"/>
    </row>
    <row r="291" spans="18:21" x14ac:dyDescent="0.2">
      <c r="R291" s="330"/>
      <c r="S291" s="330"/>
      <c r="T291" s="330"/>
      <c r="U291" s="332"/>
    </row>
    <row r="292" spans="18:21" x14ac:dyDescent="0.2">
      <c r="R292" s="330"/>
      <c r="S292" s="330"/>
      <c r="T292" s="330"/>
      <c r="U292" s="332"/>
    </row>
    <row r="293" spans="18:21" x14ac:dyDescent="0.2">
      <c r="R293" s="330"/>
      <c r="S293" s="330"/>
      <c r="T293" s="330"/>
      <c r="U293" s="332"/>
    </row>
    <row r="294" spans="18:21" x14ac:dyDescent="0.2">
      <c r="R294" s="330"/>
      <c r="S294" s="330"/>
      <c r="T294" s="330"/>
      <c r="U294" s="332"/>
    </row>
    <row r="295" spans="18:21" x14ac:dyDescent="0.2">
      <c r="R295" s="330"/>
      <c r="S295" s="330"/>
      <c r="T295" s="330"/>
      <c r="U295" s="332"/>
    </row>
    <row r="296" spans="18:21" x14ac:dyDescent="0.2">
      <c r="R296" s="330"/>
      <c r="S296" s="330"/>
      <c r="T296" s="330"/>
      <c r="U296" s="332"/>
    </row>
    <row r="297" spans="18:21" x14ac:dyDescent="0.2">
      <c r="R297" s="330"/>
      <c r="S297" s="330"/>
      <c r="T297" s="330"/>
      <c r="U297" s="332"/>
    </row>
    <row r="298" spans="18:21" x14ac:dyDescent="0.2">
      <c r="R298" s="330"/>
      <c r="S298" s="330"/>
      <c r="T298" s="330"/>
      <c r="U298" s="332"/>
    </row>
    <row r="299" spans="18:21" x14ac:dyDescent="0.2">
      <c r="R299" s="330"/>
      <c r="S299" s="330"/>
      <c r="T299" s="330"/>
      <c r="U299" s="332"/>
    </row>
    <row r="300" spans="18:21" x14ac:dyDescent="0.2">
      <c r="R300" s="330"/>
      <c r="S300" s="330"/>
      <c r="T300" s="330"/>
      <c r="U300" s="332"/>
    </row>
    <row r="301" spans="18:21" x14ac:dyDescent="0.2">
      <c r="R301" s="330"/>
      <c r="S301" s="330"/>
      <c r="T301" s="330"/>
      <c r="U301" s="332"/>
    </row>
    <row r="302" spans="18:21" x14ac:dyDescent="0.2">
      <c r="R302" s="330"/>
      <c r="S302" s="330"/>
      <c r="T302" s="330"/>
      <c r="U302" s="332"/>
    </row>
    <row r="303" spans="18:21" x14ac:dyDescent="0.2">
      <c r="R303" s="330"/>
      <c r="S303" s="330"/>
      <c r="T303" s="330"/>
      <c r="U303" s="332"/>
    </row>
    <row r="304" spans="18:21" x14ac:dyDescent="0.2">
      <c r="R304" s="330"/>
      <c r="S304" s="330"/>
      <c r="T304" s="330"/>
      <c r="U304" s="332"/>
    </row>
    <row r="305" spans="18:21" x14ac:dyDescent="0.2">
      <c r="R305" s="330"/>
      <c r="S305" s="330"/>
      <c r="T305" s="330"/>
      <c r="U305" s="332"/>
    </row>
    <row r="306" spans="18:21" x14ac:dyDescent="0.2">
      <c r="R306" s="330"/>
      <c r="S306" s="330"/>
      <c r="T306" s="330"/>
      <c r="U306" s="332"/>
    </row>
    <row r="307" spans="18:21" x14ac:dyDescent="0.2">
      <c r="R307" s="330"/>
      <c r="S307" s="330"/>
      <c r="T307" s="330"/>
      <c r="U307" s="332"/>
    </row>
    <row r="308" spans="18:21" x14ac:dyDescent="0.2">
      <c r="R308" s="330"/>
      <c r="S308" s="330"/>
      <c r="T308" s="330"/>
      <c r="U308" s="332"/>
    </row>
    <row r="309" spans="18:21" x14ac:dyDescent="0.2">
      <c r="R309" s="330"/>
      <c r="S309" s="330"/>
      <c r="T309" s="330"/>
      <c r="U309" s="332"/>
    </row>
    <row r="310" spans="18:21" x14ac:dyDescent="0.2">
      <c r="R310" s="330"/>
      <c r="S310" s="330"/>
      <c r="T310" s="330"/>
      <c r="U310" s="332"/>
    </row>
    <row r="311" spans="18:21" x14ac:dyDescent="0.2">
      <c r="R311" s="330"/>
      <c r="S311" s="330"/>
      <c r="T311" s="330"/>
      <c r="U311" s="332"/>
    </row>
    <row r="312" spans="18:21" x14ac:dyDescent="0.2">
      <c r="R312" s="330"/>
      <c r="S312" s="330"/>
      <c r="T312" s="330"/>
      <c r="U312" s="332"/>
    </row>
    <row r="313" spans="18:21" x14ac:dyDescent="0.2">
      <c r="R313" s="330"/>
      <c r="S313" s="330"/>
      <c r="T313" s="330"/>
      <c r="U313" s="332"/>
    </row>
    <row r="314" spans="18:21" x14ac:dyDescent="0.2">
      <c r="R314" s="330"/>
      <c r="S314" s="330"/>
      <c r="T314" s="330"/>
      <c r="U314" s="332"/>
    </row>
    <row r="315" spans="18:21" x14ac:dyDescent="0.2">
      <c r="R315" s="330"/>
      <c r="S315" s="330"/>
      <c r="T315" s="330"/>
      <c r="U315" s="332"/>
    </row>
    <row r="316" spans="18:21" x14ac:dyDescent="0.2">
      <c r="R316" s="330"/>
      <c r="S316" s="330"/>
      <c r="T316" s="330"/>
      <c r="U316" s="332"/>
    </row>
    <row r="317" spans="18:21" x14ac:dyDescent="0.2">
      <c r="R317" s="330"/>
      <c r="S317" s="330"/>
      <c r="T317" s="330"/>
      <c r="U317" s="332"/>
    </row>
    <row r="318" spans="18:21" x14ac:dyDescent="0.2">
      <c r="R318" s="330"/>
      <c r="S318" s="330"/>
      <c r="T318" s="330"/>
      <c r="U318" s="332"/>
    </row>
    <row r="319" spans="18:21" x14ac:dyDescent="0.2">
      <c r="R319" s="330"/>
      <c r="S319" s="330"/>
      <c r="T319" s="330"/>
      <c r="U319" s="332"/>
    </row>
    <row r="320" spans="18:21" x14ac:dyDescent="0.2">
      <c r="R320" s="330"/>
      <c r="S320" s="330"/>
      <c r="T320" s="330"/>
      <c r="U320" s="332"/>
    </row>
    <row r="321" spans="18:21" x14ac:dyDescent="0.2">
      <c r="R321" s="330"/>
      <c r="S321" s="330"/>
      <c r="T321" s="330"/>
      <c r="U321" s="332"/>
    </row>
    <row r="322" spans="18:21" x14ac:dyDescent="0.2">
      <c r="R322" s="330"/>
      <c r="S322" s="330"/>
      <c r="T322" s="330"/>
      <c r="U322" s="332"/>
    </row>
    <row r="323" spans="18:21" x14ac:dyDescent="0.2">
      <c r="R323" s="330"/>
      <c r="S323" s="330"/>
      <c r="T323" s="330"/>
      <c r="U323" s="332"/>
    </row>
    <row r="324" spans="18:21" x14ac:dyDescent="0.2">
      <c r="R324" s="330"/>
      <c r="S324" s="330"/>
      <c r="T324" s="330"/>
      <c r="U324" s="332"/>
    </row>
    <row r="325" spans="18:21" x14ac:dyDescent="0.2">
      <c r="R325" s="330"/>
      <c r="S325" s="330"/>
      <c r="T325" s="330"/>
      <c r="U325" s="332"/>
    </row>
    <row r="326" spans="18:21" x14ac:dyDescent="0.2">
      <c r="R326" s="330"/>
      <c r="S326" s="330"/>
      <c r="T326" s="330"/>
      <c r="U326" s="332"/>
    </row>
    <row r="327" spans="18:21" x14ac:dyDescent="0.2">
      <c r="R327" s="330"/>
      <c r="S327" s="330"/>
      <c r="T327" s="330"/>
      <c r="U327" s="332"/>
    </row>
    <row r="328" spans="18:21" x14ac:dyDescent="0.2">
      <c r="R328" s="330"/>
      <c r="S328" s="330"/>
      <c r="T328" s="330"/>
      <c r="U328" s="332"/>
    </row>
    <row r="329" spans="18:21" x14ac:dyDescent="0.2">
      <c r="R329" s="330"/>
      <c r="S329" s="330"/>
      <c r="T329" s="330"/>
      <c r="U329" s="332"/>
    </row>
    <row r="330" spans="18:21" x14ac:dyDescent="0.2">
      <c r="R330" s="330"/>
      <c r="S330" s="330"/>
      <c r="T330" s="330"/>
      <c r="U330" s="332"/>
    </row>
    <row r="331" spans="18:21" x14ac:dyDescent="0.2">
      <c r="R331" s="330"/>
      <c r="S331" s="330"/>
      <c r="T331" s="330"/>
      <c r="U331" s="332"/>
    </row>
    <row r="332" spans="18:21" x14ac:dyDescent="0.2">
      <c r="R332" s="330"/>
      <c r="S332" s="330"/>
      <c r="T332" s="330"/>
      <c r="U332" s="332"/>
    </row>
    <row r="333" spans="18:21" x14ac:dyDescent="0.2">
      <c r="R333" s="330"/>
      <c r="S333" s="330"/>
      <c r="T333" s="330"/>
      <c r="U333" s="332"/>
    </row>
    <row r="334" spans="18:21" x14ac:dyDescent="0.2">
      <c r="R334" s="330"/>
      <c r="S334" s="330"/>
      <c r="T334" s="330"/>
      <c r="U334" s="332"/>
    </row>
    <row r="335" spans="18:21" x14ac:dyDescent="0.2">
      <c r="R335" s="330"/>
      <c r="S335" s="330"/>
      <c r="T335" s="330"/>
      <c r="U335" s="332"/>
    </row>
    <row r="336" spans="18:21" x14ac:dyDescent="0.2">
      <c r="R336" s="330"/>
      <c r="S336" s="330"/>
      <c r="T336" s="330"/>
      <c r="U336" s="332"/>
    </row>
    <row r="337" spans="18:21" x14ac:dyDescent="0.2">
      <c r="R337" s="330"/>
      <c r="S337" s="330"/>
      <c r="T337" s="330"/>
      <c r="U337" s="332"/>
    </row>
    <row r="338" spans="18:21" x14ac:dyDescent="0.2">
      <c r="R338" s="330"/>
      <c r="S338" s="330"/>
      <c r="T338" s="330"/>
      <c r="U338" s="332"/>
    </row>
    <row r="339" spans="18:21" x14ac:dyDescent="0.2">
      <c r="R339" s="330"/>
      <c r="S339" s="330"/>
      <c r="T339" s="330"/>
      <c r="U339" s="332"/>
    </row>
    <row r="340" spans="18:21" x14ac:dyDescent="0.2">
      <c r="R340" s="330"/>
      <c r="S340" s="330"/>
      <c r="T340" s="330"/>
      <c r="U340" s="332"/>
    </row>
    <row r="341" spans="18:21" x14ac:dyDescent="0.2">
      <c r="R341" s="330"/>
      <c r="S341" s="330"/>
      <c r="T341" s="330"/>
      <c r="U341" s="332"/>
    </row>
    <row r="342" spans="18:21" x14ac:dyDescent="0.2">
      <c r="R342" s="330"/>
      <c r="S342" s="330"/>
      <c r="T342" s="330"/>
      <c r="U342" s="332"/>
    </row>
    <row r="343" spans="18:21" x14ac:dyDescent="0.2">
      <c r="R343" s="330"/>
      <c r="S343" s="330"/>
      <c r="T343" s="330"/>
      <c r="U343" s="332"/>
    </row>
    <row r="344" spans="18:21" x14ac:dyDescent="0.2">
      <c r="R344" s="330"/>
      <c r="S344" s="330"/>
      <c r="T344" s="330"/>
      <c r="U344" s="332"/>
    </row>
    <row r="345" spans="18:21" x14ac:dyDescent="0.2">
      <c r="R345" s="330"/>
      <c r="S345" s="330"/>
      <c r="T345" s="330"/>
      <c r="U345" s="332"/>
    </row>
    <row r="346" spans="18:21" x14ac:dyDescent="0.2">
      <c r="R346" s="330"/>
      <c r="S346" s="330"/>
      <c r="T346" s="330"/>
      <c r="U346" s="332"/>
    </row>
    <row r="347" spans="18:21" x14ac:dyDescent="0.2">
      <c r="R347" s="330"/>
      <c r="S347" s="330"/>
      <c r="T347" s="330"/>
      <c r="U347" s="332"/>
    </row>
    <row r="348" spans="18:21" x14ac:dyDescent="0.2">
      <c r="R348" s="330"/>
      <c r="S348" s="330"/>
      <c r="T348" s="330"/>
      <c r="U348" s="332"/>
    </row>
    <row r="349" spans="18:21" x14ac:dyDescent="0.2">
      <c r="R349" s="330"/>
      <c r="S349" s="330"/>
      <c r="T349" s="330"/>
      <c r="U349" s="332"/>
    </row>
    <row r="350" spans="18:21" x14ac:dyDescent="0.2">
      <c r="R350" s="330"/>
      <c r="S350" s="330"/>
      <c r="T350" s="330"/>
      <c r="U350" s="332"/>
    </row>
    <row r="351" spans="18:21" x14ac:dyDescent="0.2">
      <c r="R351" s="330"/>
      <c r="S351" s="330"/>
      <c r="T351" s="330"/>
      <c r="U351" s="332"/>
    </row>
    <row r="352" spans="18:21" x14ac:dyDescent="0.2">
      <c r="R352" s="330"/>
      <c r="S352" s="330"/>
      <c r="T352" s="330"/>
      <c r="U352" s="332"/>
    </row>
    <row r="353" spans="18:21" x14ac:dyDescent="0.2">
      <c r="R353" s="330"/>
      <c r="S353" s="330"/>
      <c r="T353" s="330"/>
      <c r="U353" s="332"/>
    </row>
    <row r="354" spans="18:21" x14ac:dyDescent="0.2">
      <c r="R354" s="330"/>
      <c r="S354" s="330"/>
      <c r="T354" s="330"/>
      <c r="U354" s="332"/>
    </row>
    <row r="355" spans="18:21" x14ac:dyDescent="0.2">
      <c r="R355" s="330"/>
      <c r="S355" s="330"/>
      <c r="T355" s="330"/>
      <c r="U355" s="332"/>
    </row>
    <row r="356" spans="18:21" x14ac:dyDescent="0.2">
      <c r="R356" s="330"/>
      <c r="S356" s="330"/>
      <c r="T356" s="330"/>
      <c r="U356" s="332"/>
    </row>
    <row r="357" spans="18:21" x14ac:dyDescent="0.2">
      <c r="R357" s="330"/>
      <c r="S357" s="330"/>
      <c r="T357" s="330"/>
      <c r="U357" s="332"/>
    </row>
    <row r="358" spans="18:21" x14ac:dyDescent="0.2">
      <c r="R358" s="330"/>
      <c r="S358" s="330"/>
      <c r="T358" s="330"/>
      <c r="U358" s="332"/>
    </row>
    <row r="359" spans="18:21" x14ac:dyDescent="0.2">
      <c r="R359" s="330"/>
      <c r="S359" s="330"/>
      <c r="T359" s="330"/>
      <c r="U359" s="332"/>
    </row>
    <row r="360" spans="18:21" x14ac:dyDescent="0.2">
      <c r="R360" s="330"/>
      <c r="S360" s="330"/>
      <c r="T360" s="330"/>
      <c r="U360" s="332"/>
    </row>
    <row r="361" spans="18:21" x14ac:dyDescent="0.2">
      <c r="R361" s="330"/>
      <c r="S361" s="330"/>
      <c r="T361" s="330"/>
      <c r="U361" s="332"/>
    </row>
    <row r="362" spans="18:21" x14ac:dyDescent="0.2">
      <c r="R362" s="330"/>
      <c r="S362" s="330"/>
      <c r="T362" s="330"/>
      <c r="U362" s="332"/>
    </row>
    <row r="363" spans="18:21" x14ac:dyDescent="0.2">
      <c r="R363" s="330"/>
      <c r="S363" s="330"/>
      <c r="T363" s="330"/>
      <c r="U363" s="332"/>
    </row>
    <row r="364" spans="18:21" x14ac:dyDescent="0.2">
      <c r="R364" s="330"/>
      <c r="S364" s="330"/>
      <c r="T364" s="330"/>
      <c r="U364" s="332"/>
    </row>
    <row r="365" spans="18:21" x14ac:dyDescent="0.2">
      <c r="R365" s="330"/>
      <c r="S365" s="330"/>
      <c r="T365" s="330"/>
      <c r="U365" s="332"/>
    </row>
    <row r="366" spans="18:21" x14ac:dyDescent="0.2">
      <c r="R366" s="330"/>
      <c r="S366" s="330"/>
      <c r="T366" s="330"/>
      <c r="U366" s="332"/>
    </row>
    <row r="367" spans="18:21" x14ac:dyDescent="0.2">
      <c r="R367" s="330"/>
      <c r="S367" s="330"/>
      <c r="T367" s="330"/>
      <c r="U367" s="332"/>
    </row>
    <row r="368" spans="18:21" x14ac:dyDescent="0.2">
      <c r="R368" s="330"/>
      <c r="S368" s="330"/>
      <c r="T368" s="330"/>
      <c r="U368" s="332"/>
    </row>
    <row r="369" spans="18:21" x14ac:dyDescent="0.2">
      <c r="R369" s="330"/>
      <c r="S369" s="330"/>
      <c r="T369" s="330"/>
      <c r="U369" s="332"/>
    </row>
    <row r="370" spans="18:21" x14ac:dyDescent="0.2">
      <c r="R370" s="330"/>
      <c r="S370" s="330"/>
      <c r="T370" s="330"/>
      <c r="U370" s="332"/>
    </row>
    <row r="371" spans="18:21" x14ac:dyDescent="0.2">
      <c r="R371" s="330"/>
      <c r="S371" s="330"/>
      <c r="T371" s="330"/>
      <c r="U371" s="332"/>
    </row>
    <row r="372" spans="18:21" x14ac:dyDescent="0.2">
      <c r="R372" s="330"/>
      <c r="S372" s="330"/>
      <c r="T372" s="330"/>
      <c r="U372" s="332"/>
    </row>
    <row r="373" spans="18:21" x14ac:dyDescent="0.2">
      <c r="R373" s="330"/>
      <c r="S373" s="330"/>
      <c r="T373" s="330"/>
      <c r="U373" s="332"/>
    </row>
    <row r="374" spans="18:21" x14ac:dyDescent="0.2">
      <c r="R374" s="330"/>
      <c r="S374" s="330"/>
      <c r="T374" s="330"/>
      <c r="U374" s="332"/>
    </row>
    <row r="375" spans="18:21" x14ac:dyDescent="0.2">
      <c r="R375" s="330"/>
      <c r="S375" s="330"/>
      <c r="T375" s="330"/>
      <c r="U375" s="332"/>
    </row>
    <row r="376" spans="18:21" x14ac:dyDescent="0.2">
      <c r="R376" s="330"/>
      <c r="S376" s="330"/>
      <c r="T376" s="330"/>
      <c r="U376" s="332"/>
    </row>
    <row r="377" spans="18:21" x14ac:dyDescent="0.2">
      <c r="R377" s="330"/>
      <c r="S377" s="330"/>
      <c r="T377" s="330"/>
      <c r="U377" s="332"/>
    </row>
    <row r="378" spans="18:21" x14ac:dyDescent="0.2">
      <c r="R378" s="330"/>
      <c r="S378" s="330"/>
      <c r="T378" s="330"/>
      <c r="U378" s="332"/>
    </row>
    <row r="379" spans="18:21" x14ac:dyDescent="0.2">
      <c r="R379" s="330"/>
      <c r="S379" s="330"/>
      <c r="T379" s="330"/>
      <c r="U379" s="332"/>
    </row>
    <row r="380" spans="18:21" x14ac:dyDescent="0.2">
      <c r="R380" s="330"/>
      <c r="S380" s="330"/>
      <c r="T380" s="330"/>
      <c r="U380" s="332"/>
    </row>
    <row r="381" spans="18:21" x14ac:dyDescent="0.2">
      <c r="R381" s="330"/>
      <c r="S381" s="330"/>
      <c r="T381" s="330"/>
      <c r="U381" s="332"/>
    </row>
    <row r="382" spans="18:21" x14ac:dyDescent="0.2">
      <c r="R382" s="330"/>
      <c r="S382" s="330"/>
      <c r="T382" s="330"/>
      <c r="U382" s="332"/>
    </row>
    <row r="383" spans="18:21" x14ac:dyDescent="0.2">
      <c r="R383" s="330"/>
      <c r="S383" s="330"/>
      <c r="T383" s="330"/>
      <c r="U383" s="332"/>
    </row>
    <row r="384" spans="18:21" x14ac:dyDescent="0.2">
      <c r="R384" s="330"/>
      <c r="S384" s="330"/>
      <c r="T384" s="330"/>
      <c r="U384" s="332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23</v>
      </c>
      <c r="N1" s="180" t="str">
        <f>_xll.qlInterpolation(,interpolator12M,_xll.ohFilter(E3:E27,M3:M27),_xll.ohFilter(L3:L27,M3:M27))</f>
        <v>obj_0034e#0224</v>
      </c>
    </row>
    <row r="2" spans="1:21" ht="26.25" customHeight="1" x14ac:dyDescent="0.2">
      <c r="D2" s="359" t="str">
        <f>F1&amp;" Instruments"</f>
        <v>1Y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1Y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359" t="s">
        <v>132</v>
      </c>
    </row>
    <row r="3" spans="1:21" ht="11.25" customHeight="1" x14ac:dyDescent="0.2">
      <c r="C3" s="331" t="str">
        <f>SUBSTITUTE(F1,"M","")</f>
        <v>1Y</v>
      </c>
      <c r="D3" s="408" t="str">
        <f>PROPER(Currency&amp;IborType)&amp;F1&amp;"LastFixing"&amp;QuoteSuffix</f>
        <v>Usdlibor1YLastFixing_Quote</v>
      </c>
      <c r="E3" s="409">
        <f>SettlementDate</f>
        <v>42258</v>
      </c>
      <c r="F3" s="409">
        <f>_xll.qlCalendarAdvance(Calendar,E3,$F$1,"mf",,Trigger)</f>
        <v>42625</v>
      </c>
      <c r="G3" s="410">
        <f>_xll.qlDayCounterYearFraction(DayCounter,E3,F3,,,Trigger)</f>
        <v>1.0194444444444444</v>
      </c>
      <c r="H3" s="411">
        <f>_xll.qlQuoteValue(D3,LastFixingsTrigger)</f>
        <v>8.545500000000001E-3</v>
      </c>
      <c r="I3" s="412">
        <f>_xll.qlYieldTSDiscount(Discounting,E3,,AllTriggers)</f>
        <v>0.99998555452754334</v>
      </c>
      <c r="J3" s="412">
        <f>_xll.qlYieldTSDiscount(Discounting,F3,,AllTriggers)</f>
        <v>0.9960457508957502</v>
      </c>
      <c r="K3" s="411">
        <f>(I3/J3-1)/G3</f>
        <v>3.8800000000000661E-3</v>
      </c>
      <c r="L3" s="411">
        <f>H3-K3</f>
        <v>4.6654999999999353E-3</v>
      </c>
      <c r="M3" s="413" t="b">
        <v>1</v>
      </c>
      <c r="N3" s="414">
        <f>_xll.qlInterpolationInterpolate($N$1,E3,TRUE)</f>
        <v>4.6654999999999353E-3</v>
      </c>
      <c r="O3" s="415">
        <f>(L3-N3)*10000</f>
        <v>0</v>
      </c>
      <c r="P3" s="425">
        <f t="shared" ref="P3:P20" si="0">LN((1+H3*G3)/(1+K3*G3))</f>
        <v>4.7262926817645537E-3</v>
      </c>
      <c r="R3" s="421">
        <f>E3</f>
        <v>42258</v>
      </c>
      <c r="S3" s="426">
        <f>_xll.qlCalendarAdvance(Calendar,R3,$F$1,"mf",,Trigger)</f>
        <v>42625</v>
      </c>
      <c r="T3" s="427">
        <f>_xll.qlDayCounterYearFraction(DayCounter,R3,S3,,,Trigger)</f>
        <v>1.0194444444444444</v>
      </c>
      <c r="U3" s="423">
        <f>_xll.qlInterpolationInterpolate(B12MInterpolation,R3,TRUE)</f>
        <v>4.6654999999999353E-3</v>
      </c>
    </row>
    <row r="4" spans="1:21" ht="11.25" customHeight="1" x14ac:dyDescent="0.2">
      <c r="A4" s="180">
        <v>1</v>
      </c>
      <c r="B4" s="180" t="s">
        <v>32</v>
      </c>
      <c r="C4" s="180">
        <f>A4+12</f>
        <v>13</v>
      </c>
      <c r="D4" s="438" t="str">
        <f t="shared" ref="D4:D20" si="1">Currency&amp;A4&amp;B4&amp;C4&amp;"F"&amp;QuoteSuffix</f>
        <v>USD1x13F_Quote</v>
      </c>
      <c r="E4" s="421">
        <f>_xll.qlCalendarAdvance(Calendar,$E$3,A4&amp;"M","mf",,Trigger)</f>
        <v>42289</v>
      </c>
      <c r="F4" s="421">
        <f>_xll.qlCalendarAdvance(Calendar,E4,$F$1,"mf",,Trigger)</f>
        <v>42655</v>
      </c>
      <c r="G4" s="422">
        <f>_xll.qlDayCounterYearFraction(DayCounter,E4,F4,,,Trigger)</f>
        <v>1.0166666666666666</v>
      </c>
      <c r="H4" s="128">
        <f>_xll.qlQuoteValue(D4,AllTriggers)</f>
        <v>8.5100000000000002E-3</v>
      </c>
      <c r="I4" s="129">
        <f>_xll.qlYieldTSDiscount(Discounting,E4,,AllTriggers)</f>
        <v>0.99983006833452015</v>
      </c>
      <c r="J4" s="129">
        <f>_xll.qlYieldTSDiscount(Discounting,F4,,AllTriggers)</f>
        <v>0.99550393562366646</v>
      </c>
      <c r="K4" s="128">
        <f t="shared" ref="K4:K20" si="2">(I4/J4-1)/G4</f>
        <v>4.2744306177085172E-3</v>
      </c>
      <c r="L4" s="128">
        <f t="shared" ref="L4:L20" si="3">H4-K4</f>
        <v>4.235569382291483E-3</v>
      </c>
      <c r="M4" s="439" t="b">
        <f>IF(ISERROR(H4),FALSE,TRUE)</f>
        <v>1</v>
      </c>
      <c r="N4" s="128">
        <f>_xll.qlInterpolationInterpolate($N$1,E4,TRUE)</f>
        <v>4.235569382291483E-3</v>
      </c>
      <c r="O4" s="440">
        <f t="shared" ref="O4:O20" si="4">(L4-N4)*10000</f>
        <v>0</v>
      </c>
      <c r="P4" s="441">
        <f t="shared" si="0"/>
        <v>4.2783647413989255E-3</v>
      </c>
      <c r="R4" s="92">
        <f>_xll.qlCalendarAdvance(Calendar,R3,"1D","f")</f>
        <v>42261</v>
      </c>
      <c r="S4" s="146">
        <f>_xll.qlCalendarAdvance(Calendar,R4,$F$1,"mf",,Trigger)</f>
        <v>42627</v>
      </c>
      <c r="T4" s="147">
        <f>_xll.qlDayCounterYearFraction(DayCounter,R4,S4,,,Trigger)</f>
        <v>1.0166666666666666</v>
      </c>
      <c r="U4" s="139">
        <f>_xll.qlInterpolationInterpolate(B12MInterpolation,R4,TRUE)</f>
        <v>4.6208351713618928E-3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A5+12</f>
        <v>14</v>
      </c>
      <c r="D5" s="405" t="str">
        <f t="shared" si="1"/>
        <v>USD2x14F_Quote</v>
      </c>
      <c r="E5" s="92">
        <f>_xll.qlCalendarAdvance(Calendar,$E$3,A5&amp;"M","mf",,Trigger)</f>
        <v>42319</v>
      </c>
      <c r="F5" s="92">
        <f>_xll.qlCalendarAdvance(Calendar,E5,$F$1,"mf",,Trigger)</f>
        <v>42685</v>
      </c>
      <c r="G5" s="118">
        <f>_xll.qlDayCounterYearFraction(DayCounter,E5,F5,,,Trigger)</f>
        <v>1.0166666666666666</v>
      </c>
      <c r="H5" s="22">
        <f>_xll.qlQuoteValue(D5,AllTriggers)</f>
        <v>8.5699999999999995E-3</v>
      </c>
      <c r="I5" s="119">
        <f>_xll.qlYieldTSDiscount(Discounting,E5,,AllTriggers)</f>
        <v>0.9996542546397833</v>
      </c>
      <c r="J5" s="119">
        <f>_xll.qlYieldTSDiscount(Discounting,F5,,AllTriggers)</f>
        <v>0.99491138172504245</v>
      </c>
      <c r="K5" s="22">
        <f t="shared" si="2"/>
        <v>4.68898133586173E-3</v>
      </c>
      <c r="L5" s="22">
        <f t="shared" si="3"/>
        <v>3.8810186641382695E-3</v>
      </c>
      <c r="M5" s="117" t="b">
        <f t="shared" ref="M5:M20" si="6">IF(ISERROR(H5),FALSE,TRUE)</f>
        <v>1</v>
      </c>
      <c r="N5" s="22">
        <f>_xll.qlInterpolationInterpolate($N$1,E5,TRUE)</f>
        <v>3.8810186641382695E-3</v>
      </c>
      <c r="O5" s="145">
        <f t="shared" si="4"/>
        <v>0</v>
      </c>
      <c r="P5" s="419">
        <f t="shared" si="0"/>
        <v>3.9192914050911257E-3</v>
      </c>
      <c r="R5" s="92">
        <f>_xll.qlCalendarAdvance(Calendar,R4,"1D","f")</f>
        <v>42262</v>
      </c>
      <c r="S5" s="146">
        <f>_xll.qlCalendarAdvance(Calendar,R5,$F$1,"mf",,Trigger)</f>
        <v>42628</v>
      </c>
      <c r="T5" s="147">
        <f>_xll.qlDayCounterYearFraction(DayCounter,R5,S5,,,Trigger)</f>
        <v>1.0166666666666666</v>
      </c>
      <c r="U5" s="139">
        <f>_xll.qlInterpolationInterpolate(B12MInterpolation,R5,TRUE)</f>
        <v>4.605976881814188E-3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15</v>
      </c>
      <c r="D6" s="405" t="str">
        <f t="shared" si="1"/>
        <v>USD3x15F_Quote</v>
      </c>
      <c r="E6" s="92">
        <f>_xll.qlCalendarAdvance(Calendar,$E$3,A6&amp;"M","mf",,Trigger)</f>
        <v>42349</v>
      </c>
      <c r="F6" s="92">
        <f>_xll.qlCalendarAdvance(Calendar,E6,$F$1,"mf",,Trigger)</f>
        <v>42716</v>
      </c>
      <c r="G6" s="118">
        <f>_xll.qlDayCounterYearFraction(DayCounter,E6,F6,,,Trigger)</f>
        <v>1.0194444444444444</v>
      </c>
      <c r="H6" s="22">
        <f>_xll.qlQuoteValue(D6,AllTriggers)</f>
        <v>8.6000000000000017E-3</v>
      </c>
      <c r="I6" s="119">
        <f>_xll.qlYieldTSDiscount(Discounting,E6,,AllTriggers)</f>
        <v>0.99945753555896533</v>
      </c>
      <c r="J6" s="119">
        <f>_xll.qlYieldTSDiscount(Discounting,F6,,AllTriggers)</f>
        <v>0.9942495650158264</v>
      </c>
      <c r="K6" s="22">
        <f t="shared" si="2"/>
        <v>5.1381827409110467E-3</v>
      </c>
      <c r="L6" s="22">
        <f t="shared" si="3"/>
        <v>3.461817259088955E-3</v>
      </c>
      <c r="M6" s="117" t="b">
        <f t="shared" si="6"/>
        <v>1</v>
      </c>
      <c r="N6" s="22">
        <f>_xll.qlInterpolationInterpolate($N$1,E6,TRUE)</f>
        <v>3.461817259088955E-3</v>
      </c>
      <c r="O6" s="145">
        <f t="shared" si="4"/>
        <v>0</v>
      </c>
      <c r="P6" s="419">
        <f t="shared" si="0"/>
        <v>3.5045925250700252E-3</v>
      </c>
      <c r="R6" s="92">
        <f>_xll.qlCalendarAdvance(Calendar,R5,"1D","f")</f>
        <v>42263</v>
      </c>
      <c r="S6" s="146">
        <f>_xll.qlCalendarAdvance(Calendar,R6,$F$1,"mf",,Trigger)</f>
        <v>42629</v>
      </c>
      <c r="T6" s="147">
        <f>_xll.qlDayCounterYearFraction(DayCounter,R6,S6,,,Trigger)</f>
        <v>1.0166666666666666</v>
      </c>
      <c r="U6" s="139">
        <f>_xll.qlInterpolationInterpolate(B12MInterpolation,R6,TRUE)</f>
        <v>4.5911442951221768E-3</v>
      </c>
    </row>
    <row r="7" spans="1:21" ht="11.25" customHeight="1" x14ac:dyDescent="0.2">
      <c r="A7" s="180">
        <f t="shared" ref="A7:A27" si="7">A6+1</f>
        <v>4</v>
      </c>
      <c r="B7" s="180" t="s">
        <v>32</v>
      </c>
      <c r="C7" s="180">
        <f t="shared" si="5"/>
        <v>16</v>
      </c>
      <c r="D7" s="405" t="str">
        <f t="shared" si="1"/>
        <v>USD4x16F_Quote</v>
      </c>
      <c r="E7" s="92">
        <f>_xll.qlCalendarAdvance(Calendar,$E$3,A7&amp;"M","mf",,Trigger)</f>
        <v>42380</v>
      </c>
      <c r="F7" s="92">
        <f>_xll.qlCalendarAdvance(Calendar,E7,$F$1,"mf",,Trigger)</f>
        <v>42746</v>
      </c>
      <c r="G7" s="118">
        <f>_xll.qlDayCounterYearFraction(DayCounter,E7,F7,,,Trigger)</f>
        <v>1.0166666666666666</v>
      </c>
      <c r="H7" s="22">
        <f>_xll.qlQuoteValue(D7,AllTriggers)</f>
        <v>9.11E-3</v>
      </c>
      <c r="I7" s="119">
        <f>_xll.qlYieldTSDiscount(Discounting,E7,,AllTriggers)</f>
        <v>0.99919657780752191</v>
      </c>
      <c r="J7" s="119">
        <f>_xll.qlYieldTSDiscount(Discounting,F7,,AllTriggers)</f>
        <v>0.99356439984971145</v>
      </c>
      <c r="K7" s="22">
        <f t="shared" si="2"/>
        <v>5.5757303426479934E-3</v>
      </c>
      <c r="L7" s="22">
        <f t="shared" si="3"/>
        <v>3.5342696573520066E-3</v>
      </c>
      <c r="M7" s="117" t="b">
        <f t="shared" si="6"/>
        <v>1</v>
      </c>
      <c r="N7" s="22">
        <f>_xll.qlInterpolationInterpolate($N$1,E7,TRUE)</f>
        <v>3.5342696573520066E-3</v>
      </c>
      <c r="O7" s="145">
        <f t="shared" si="4"/>
        <v>0</v>
      </c>
      <c r="P7" s="419">
        <f t="shared" si="0"/>
        <v>3.5665527658074246E-3</v>
      </c>
      <c r="R7" s="92">
        <f>_xll.qlCalendarAdvance(Calendar,R6,"1D","f")</f>
        <v>42264</v>
      </c>
      <c r="S7" s="146">
        <f>_xll.qlCalendarAdvance(Calendar,R7,$F$1,"mf",,Trigger)</f>
        <v>42632</v>
      </c>
      <c r="T7" s="147">
        <f>_xll.qlDayCounterYearFraction(DayCounter,R7,S7,,,Trigger)</f>
        <v>1.0222222222222221</v>
      </c>
      <c r="U7" s="139">
        <f>_xll.qlInterpolationInterpolate(B12MInterpolation,R7,TRUE)</f>
        <v>4.5763438369997829E-3</v>
      </c>
    </row>
    <row r="8" spans="1:21" ht="11.25" customHeight="1" x14ac:dyDescent="0.2">
      <c r="A8" s="180">
        <f t="shared" si="7"/>
        <v>5</v>
      </c>
      <c r="B8" s="180" t="s">
        <v>32</v>
      </c>
      <c r="C8" s="180">
        <f t="shared" si="5"/>
        <v>17</v>
      </c>
      <c r="D8" s="405" t="str">
        <f t="shared" si="1"/>
        <v>USD5x17F_Quote</v>
      </c>
      <c r="E8" s="92">
        <f>_xll.qlCalendarAdvance(Calendar,$E$3,A8&amp;"M","mf",,Trigger)</f>
        <v>42411</v>
      </c>
      <c r="F8" s="92">
        <f>_xll.qlCalendarAdvance(Calendar,E8,$F$1,"mf",,Trigger)</f>
        <v>42779</v>
      </c>
      <c r="G8" s="118">
        <f>_xll.qlDayCounterYearFraction(DayCounter,E8,F8,,,Trigger)</f>
        <v>1.0222222222222221</v>
      </c>
      <c r="H8" s="22">
        <f>_xll.qlQuoteValue(D8,AllTriggers)</f>
        <v>9.6600000000000002E-3</v>
      </c>
      <c r="I8" s="119">
        <f>_xll.qlYieldTSDiscount(Discounting,E8,,AllTriggers)</f>
        <v>0.99891147496408772</v>
      </c>
      <c r="J8" s="119">
        <f>_xll.qlYieldTSDiscount(Discounting,F8,,AllTriggers)</f>
        <v>0.99276152025511133</v>
      </c>
      <c r="K8" s="22">
        <f t="shared" si="2"/>
        <v>6.0601261417182811E-3</v>
      </c>
      <c r="L8" s="22">
        <f t="shared" si="3"/>
        <v>3.5998738582817191E-3</v>
      </c>
      <c r="M8" s="117" t="b">
        <f t="shared" si="6"/>
        <v>1</v>
      </c>
      <c r="N8" s="22">
        <f>_xll.qlInterpolationInterpolate($N$1,E8,TRUE)</f>
        <v>3.5998738582817191E-3</v>
      </c>
      <c r="O8" s="145">
        <f t="shared" si="4"/>
        <v>0</v>
      </c>
      <c r="P8" s="419">
        <f t="shared" si="0"/>
        <v>3.6505440022038447E-3</v>
      </c>
      <c r="R8" s="92">
        <f>_xll.qlCalendarAdvance(Calendar,R7,"1D","f")</f>
        <v>42265</v>
      </c>
      <c r="S8" s="146">
        <f>_xll.qlCalendarAdvance(Calendar,R8,$F$1,"mf",,Trigger)</f>
        <v>42632</v>
      </c>
      <c r="T8" s="147">
        <f>_xll.qlDayCounterYearFraction(DayCounter,R8,S8,,,Trigger)</f>
        <v>1.0194444444444444</v>
      </c>
      <c r="U8" s="139">
        <f>_xll.qlInterpolationInterpolate(B12MInterpolation,R8,TRUE)</f>
        <v>4.5615819331609291E-3</v>
      </c>
    </row>
    <row r="9" spans="1:21" ht="11.25" customHeight="1" x14ac:dyDescent="0.2">
      <c r="A9" s="180">
        <f t="shared" si="7"/>
        <v>6</v>
      </c>
      <c r="B9" s="180" t="s">
        <v>32</v>
      </c>
      <c r="C9" s="180">
        <f t="shared" si="5"/>
        <v>18</v>
      </c>
      <c r="D9" s="405" t="str">
        <f t="shared" si="1"/>
        <v>USD6x18F_Quote</v>
      </c>
      <c r="E9" s="92">
        <f>_xll.qlCalendarAdvance(Calendar,$E$3,A9&amp;"M","mf",,Trigger)</f>
        <v>42440</v>
      </c>
      <c r="F9" s="92">
        <f>_xll.qlCalendarAdvance(Calendar,E9,$F$1,"mf",,Trigger)</f>
        <v>42807</v>
      </c>
      <c r="G9" s="118">
        <f>_xll.qlDayCounterYearFraction(DayCounter,E9,F9,,,Trigger)</f>
        <v>1.0194444444444444</v>
      </c>
      <c r="H9" s="22">
        <f>_xll.qlQuoteValue(D9,AllTriggers)</f>
        <v>1.018E-2</v>
      </c>
      <c r="I9" s="119">
        <f>_xll.qlYieldTSDiscount(Discounting,E9,,AllTriggers)</f>
        <v>0.99863251842424683</v>
      </c>
      <c r="J9" s="119">
        <f>_xll.qlYieldTSDiscount(Discounting,F9,,AllTriggers)</f>
        <v>0.99204069486186075</v>
      </c>
      <c r="K9" s="22">
        <f t="shared" si="2"/>
        <v>6.5179724895805006E-3</v>
      </c>
      <c r="L9" s="22">
        <f t="shared" si="3"/>
        <v>3.6620275104194992E-3</v>
      </c>
      <c r="M9" s="117" t="b">
        <f t="shared" si="6"/>
        <v>1</v>
      </c>
      <c r="N9" s="22">
        <f>_xll.qlInterpolationInterpolate($N$1,E9,TRUE)</f>
        <v>3.6620275104194992E-3</v>
      </c>
      <c r="O9" s="145">
        <f t="shared" si="4"/>
        <v>0</v>
      </c>
      <c r="P9" s="419">
        <f t="shared" si="0"/>
        <v>3.7017312166479554E-3</v>
      </c>
      <c r="R9" s="92">
        <f>_xll.qlCalendarAdvance(Calendar,R8,"1D","f")</f>
        <v>42268</v>
      </c>
      <c r="S9" s="146">
        <f>_xll.qlCalendarAdvance(Calendar,R9,$F$1,"mf",,Trigger)</f>
        <v>42634</v>
      </c>
      <c r="T9" s="147">
        <f>_xll.qlDayCounterYearFraction(DayCounter,R9,S9,,,Trigger)</f>
        <v>1.0166666666666666</v>
      </c>
      <c r="U9" s="139">
        <f>_xll.qlInterpolationInterpolate(B12MInterpolation,R9,TRUE)</f>
        <v>4.5175918044848455E-3</v>
      </c>
    </row>
    <row r="10" spans="1:21" ht="11.25" customHeight="1" x14ac:dyDescent="0.2">
      <c r="A10" s="180">
        <f t="shared" si="7"/>
        <v>7</v>
      </c>
      <c r="B10" s="180" t="s">
        <v>32</v>
      </c>
      <c r="C10" s="180">
        <f t="shared" si="5"/>
        <v>19</v>
      </c>
      <c r="D10" s="405" t="str">
        <f t="shared" si="1"/>
        <v>USD7x19F_Quote</v>
      </c>
      <c r="E10" s="92">
        <f>_xll.qlCalendarAdvance(Calendar,$E$3,A10&amp;"M","mf",,Trigger)</f>
        <v>42471</v>
      </c>
      <c r="F10" s="92">
        <f>_xll.qlCalendarAdvance(Calendar,E10,$F$1,"mf",,Trigger)</f>
        <v>42836</v>
      </c>
      <c r="G10" s="118">
        <f>_xll.qlDayCounterYearFraction(DayCounter,E10,F10,,,Trigger)</f>
        <v>1.0138888888888888</v>
      </c>
      <c r="H10" s="22" t="e">
        <f>_xll.qlQuoteValue(D10,AllTriggers)</f>
        <v>#NUM!</v>
      </c>
      <c r="I10" s="119">
        <f>_xll.qlYieldTSDiscount(Discounting,E10,,AllTriggers)</f>
        <v>0.9982785813433277</v>
      </c>
      <c r="J10" s="119">
        <f>_xll.qlYieldTSDiscount(Discounting,F10,,AllTriggers)</f>
        <v>0.99125689730813638</v>
      </c>
      <c r="K10" s="22">
        <f t="shared" si="2"/>
        <v>6.9865809776066545E-3</v>
      </c>
      <c r="L10" s="22" t="e">
        <f t="shared" si="3"/>
        <v>#NUM!</v>
      </c>
      <c r="M10" s="117" t="b">
        <f t="shared" si="6"/>
        <v>0</v>
      </c>
      <c r="N10" s="22">
        <f>_xll.qlInterpolationInterpolate($N$1,E10,TRUE)</f>
        <v>3.7222894218877419E-3</v>
      </c>
      <c r="O10" s="145" t="e">
        <f t="shared" si="4"/>
        <v>#NUM!</v>
      </c>
      <c r="P10" s="419" t="e">
        <f t="shared" si="0"/>
        <v>#NUM!</v>
      </c>
      <c r="R10" s="92">
        <f>_xll.qlCalendarAdvance(Calendar,R9,"1D","f")</f>
        <v>42269</v>
      </c>
      <c r="S10" s="146">
        <f>_xll.qlCalendarAdvance(Calendar,R10,$F$1,"mf",,Trigger)</f>
        <v>42635</v>
      </c>
      <c r="T10" s="147">
        <f>_xll.qlDayCounterYearFraction(DayCounter,R10,S10,,,Trigger)</f>
        <v>1.0166666666666666</v>
      </c>
      <c r="U10" s="139">
        <f>_xll.qlInterpolationInterpolate(B12MInterpolation,R10,TRUE)</f>
        <v>4.503048374919388E-3</v>
      </c>
    </row>
    <row r="11" spans="1:21" ht="11.25" customHeight="1" x14ac:dyDescent="0.2">
      <c r="A11" s="180">
        <f t="shared" si="7"/>
        <v>8</v>
      </c>
      <c r="B11" s="180" t="s">
        <v>32</v>
      </c>
      <c r="C11" s="180">
        <f t="shared" si="5"/>
        <v>20</v>
      </c>
      <c r="D11" s="405" t="str">
        <f t="shared" si="1"/>
        <v>USD8x20F_Quote</v>
      </c>
      <c r="E11" s="92">
        <f>_xll.qlCalendarAdvance(Calendar,$E$3,A11&amp;"M","mf",,Trigger)</f>
        <v>42501</v>
      </c>
      <c r="F11" s="92">
        <f>_xll.qlCalendarAdvance(Calendar,E11,$F$1,"mf",,Trigger)</f>
        <v>42866</v>
      </c>
      <c r="G11" s="118">
        <f>_xll.qlDayCounterYearFraction(DayCounter,E11,F11,,,Trigger)</f>
        <v>1.0138888888888888</v>
      </c>
      <c r="H11" s="22" t="e">
        <f>_xll.qlQuoteValue(D11,AllTriggers)</f>
        <v>#NUM!</v>
      </c>
      <c r="I11" s="119">
        <f>_xll.qlYieldTSDiscount(Discounting,E11,,AllTriggers)</f>
        <v>0.99791089777107689</v>
      </c>
      <c r="J11" s="119">
        <f>_xll.qlYieldTSDiscount(Discounting,F11,,AllTriggers)</f>
        <v>0.99040861887667597</v>
      </c>
      <c r="K11" s="22">
        <f t="shared" si="2"/>
        <v>7.4711667584583322E-3</v>
      </c>
      <c r="L11" s="22" t="e">
        <f t="shared" si="3"/>
        <v>#NUM!</v>
      </c>
      <c r="M11" s="117" t="b">
        <f t="shared" si="6"/>
        <v>0</v>
      </c>
      <c r="N11" s="22">
        <f>_xll.qlInterpolationInterpolate($N$1,E11,TRUE)</f>
        <v>3.7657471125705122E-3</v>
      </c>
      <c r="O11" s="145" t="e">
        <f t="shared" si="4"/>
        <v>#NUM!</v>
      </c>
      <c r="P11" s="419" t="e">
        <f t="shared" si="0"/>
        <v>#NUM!</v>
      </c>
      <c r="R11" s="92">
        <f>_xll.qlCalendarAdvance(Calendar,R10,"1D","f")</f>
        <v>42270</v>
      </c>
      <c r="S11" s="146">
        <f>_xll.qlCalendarAdvance(Calendar,R11,$F$1,"mf",,Trigger)</f>
        <v>42636</v>
      </c>
      <c r="T11" s="147">
        <f>_xll.qlDayCounterYearFraction(DayCounter,R11,S11,,,Trigger)</f>
        <v>1.0166666666666666</v>
      </c>
      <c r="U11" s="139">
        <f>_xll.qlInterpolationInterpolate(B12MInterpolation,R11,TRUE)</f>
        <v>4.4885756282070886E-3</v>
      </c>
    </row>
    <row r="12" spans="1:21" ht="11.25" customHeight="1" x14ac:dyDescent="0.2">
      <c r="A12" s="180">
        <f t="shared" si="7"/>
        <v>9</v>
      </c>
      <c r="B12" s="180" t="s">
        <v>32</v>
      </c>
      <c r="C12" s="180">
        <f t="shared" si="5"/>
        <v>21</v>
      </c>
      <c r="D12" s="405" t="str">
        <f t="shared" si="1"/>
        <v>USD9x21F_Quote</v>
      </c>
      <c r="E12" s="92">
        <f>_xll.qlCalendarAdvance(Calendar,$E$3,A12&amp;"M","mf",,Trigger)</f>
        <v>42534</v>
      </c>
      <c r="F12" s="92">
        <f>_xll.qlCalendarAdvance(Calendar,E12,$F$1,"mf",,Trigger)</f>
        <v>42899</v>
      </c>
      <c r="G12" s="118">
        <f>_xll.qlDayCounterYearFraction(DayCounter,E12,F12,,,Trigger)</f>
        <v>1.0138888888888888</v>
      </c>
      <c r="H12" s="22">
        <f>_xll.qlQuoteValue(D12,AllTriggers)</f>
        <v>1.183E-2</v>
      </c>
      <c r="I12" s="119">
        <f>_xll.qlYieldTSDiscount(Discounting,E12,,AllTriggers)</f>
        <v>0.99748485998356407</v>
      </c>
      <c r="J12" s="119">
        <f>_xll.qlYieldTSDiscount(Discounting,F12,,AllTriggers)</f>
        <v>0.98943487998823798</v>
      </c>
      <c r="K12" s="22">
        <f t="shared" si="2"/>
        <v>8.0244859538955628E-3</v>
      </c>
      <c r="L12" s="22">
        <f t="shared" si="3"/>
        <v>3.8055140461044374E-3</v>
      </c>
      <c r="M12" s="117" t="b">
        <f t="shared" si="6"/>
        <v>1</v>
      </c>
      <c r="N12" s="22">
        <f>_xll.qlInterpolationInterpolate($N$1,E12,TRUE)</f>
        <v>3.8055140461044374E-3</v>
      </c>
      <c r="O12" s="145">
        <f t="shared" si="4"/>
        <v>0</v>
      </c>
      <c r="P12" s="419">
        <f t="shared" si="0"/>
        <v>3.8199250899904344E-3</v>
      </c>
      <c r="R12" s="92">
        <f>_xll.qlCalendarAdvance(Calendar,R11,"1D","f")</f>
        <v>42271</v>
      </c>
      <c r="S12" s="146">
        <f>_xll.qlCalendarAdvance(Calendar,R12,$F$1,"mf",,Trigger)</f>
        <v>42639</v>
      </c>
      <c r="T12" s="147">
        <f>_xll.qlDayCounterYearFraction(DayCounter,R12,S12,,,Trigger)</f>
        <v>1.0222222222222221</v>
      </c>
      <c r="U12" s="139">
        <f>_xll.qlInterpolationInterpolate(B12MInterpolation,R12,TRUE)</f>
        <v>4.4741799900618693E-3</v>
      </c>
    </row>
    <row r="13" spans="1:21" ht="11.25" customHeight="1" x14ac:dyDescent="0.2">
      <c r="A13" s="180">
        <f t="shared" si="7"/>
        <v>10</v>
      </c>
      <c r="B13" s="180" t="s">
        <v>32</v>
      </c>
      <c r="C13" s="180">
        <f t="shared" si="5"/>
        <v>22</v>
      </c>
      <c r="D13" s="405" t="str">
        <f t="shared" si="1"/>
        <v>USD10x22F_Quote</v>
      </c>
      <c r="E13" s="92">
        <f>_xll.qlCalendarAdvance(Calendar,$E$3,A13&amp;"M","mf",,Trigger)</f>
        <v>42562</v>
      </c>
      <c r="F13" s="92">
        <f>_xll.qlCalendarAdvance(Calendar,E13,$F$1,"mf",,Trigger)</f>
        <v>42927</v>
      </c>
      <c r="G13" s="118">
        <f>_xll.qlDayCounterYearFraction(DayCounter,E13,F13,,,Trigger)</f>
        <v>1.0138888888888888</v>
      </c>
      <c r="H13" s="22" t="e">
        <f>_xll.qlQuoteValue(D13,AllTriggers)</f>
        <v>#NUM!</v>
      </c>
      <c r="I13" s="119">
        <f>_xll.qlYieldTSDiscount(Discounting,E13,,AllTriggers)</f>
        <v>0.99706393562639417</v>
      </c>
      <c r="J13" s="119">
        <f>_xll.qlYieldTSDiscount(Discounting,F13,,AllTriggers)</f>
        <v>0.9885775903358951</v>
      </c>
      <c r="K13" s="22">
        <f t="shared" si="2"/>
        <v>8.4668053038769314E-3</v>
      </c>
      <c r="L13" s="22" t="e">
        <f t="shared" si="3"/>
        <v>#NUM!</v>
      </c>
      <c r="M13" s="117" t="b">
        <f t="shared" si="6"/>
        <v>0</v>
      </c>
      <c r="N13" s="22">
        <f>_xll.qlInterpolationInterpolate($N$1,E13,TRUE)</f>
        <v>3.8385905798512272E-3</v>
      </c>
      <c r="O13" s="145" t="e">
        <f t="shared" si="4"/>
        <v>#NUM!</v>
      </c>
      <c r="P13" s="419" t="e">
        <f t="shared" si="0"/>
        <v>#NUM!</v>
      </c>
      <c r="R13" s="92">
        <f>_xll.qlCalendarAdvance(Calendar,R12,"1D","f")</f>
        <v>42272</v>
      </c>
      <c r="S13" s="146">
        <f>_xll.qlCalendarAdvance(Calendar,R13,$F$1,"mf",,Trigger)</f>
        <v>42639</v>
      </c>
      <c r="T13" s="147">
        <f>_xll.qlDayCounterYearFraction(DayCounter,R13,S13,,,Trigger)</f>
        <v>1.0194444444444444</v>
      </c>
      <c r="U13" s="139">
        <f>_xll.qlInterpolationInterpolate(B12MInterpolation,R13,TRUE)</f>
        <v>4.4598678861976554E-3</v>
      </c>
    </row>
    <row r="14" spans="1:21" ht="11.25" customHeight="1" x14ac:dyDescent="0.2">
      <c r="A14" s="180">
        <f t="shared" si="7"/>
        <v>11</v>
      </c>
      <c r="B14" s="180" t="s">
        <v>32</v>
      </c>
      <c r="C14" s="180">
        <f t="shared" si="5"/>
        <v>23</v>
      </c>
      <c r="D14" s="405" t="str">
        <f t="shared" si="1"/>
        <v>USD11x23F_Quote</v>
      </c>
      <c r="E14" s="92">
        <f>_xll.qlCalendarAdvance(Calendar,$E$3,A14&amp;"M","mf",,Trigger)</f>
        <v>42593</v>
      </c>
      <c r="F14" s="92">
        <f>_xll.qlCalendarAdvance(Calendar,E14,$F$1,"mf",,Trigger)</f>
        <v>42958</v>
      </c>
      <c r="G14" s="118">
        <f>_xll.qlDayCounterYearFraction(DayCounter,E14,F14,,,Trigger)</f>
        <v>1.0138888888888888</v>
      </c>
      <c r="H14" s="22" t="e">
        <f>_xll.qlQuoteValue(D14,AllTriggers)</f>
        <v>#NUM!</v>
      </c>
      <c r="I14" s="119">
        <f>_xll.qlYieldTSDiscount(Discounting,E14,,AllTriggers)</f>
        <v>0.99657284618095443</v>
      </c>
      <c r="J14" s="119">
        <f>_xll.qlYieldTSDiscount(Discounting,F14,,AllTriggers)</f>
        <v>0.98759566583748504</v>
      </c>
      <c r="K14" s="22">
        <f t="shared" si="2"/>
        <v>8.9654152772762497E-3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3.8753321235687533E-3</v>
      </c>
      <c r="O14" s="145" t="e">
        <f t="shared" si="4"/>
        <v>#NUM!</v>
      </c>
      <c r="P14" s="419" t="e">
        <f t="shared" si="0"/>
        <v>#NUM!</v>
      </c>
      <c r="R14" s="92">
        <f>_xll.qlCalendarAdvance(Calendar,R13,"1D","f")</f>
        <v>42275</v>
      </c>
      <c r="S14" s="146">
        <f>_xll.qlCalendarAdvance(Calendar,R14,$F$1,"mf",,Trigger)</f>
        <v>42641</v>
      </c>
      <c r="T14" s="147">
        <f>_xll.qlDayCounterYearFraction(DayCounter,R14,S14,,,Trigger)</f>
        <v>1.0166666666666666</v>
      </c>
      <c r="U14" s="139">
        <f>_xll.qlInterpolationInterpolate(B12MInterpolation,R14,TRUE)</f>
        <v>4.4174970374302736E-3</v>
      </c>
    </row>
    <row r="15" spans="1:21" ht="11.25" customHeight="1" x14ac:dyDescent="0.2">
      <c r="A15" s="180">
        <f t="shared" si="7"/>
        <v>12</v>
      </c>
      <c r="B15" s="180" t="s">
        <v>32</v>
      </c>
      <c r="C15" s="180">
        <f t="shared" si="5"/>
        <v>24</v>
      </c>
      <c r="D15" s="405" t="str">
        <f t="shared" si="1"/>
        <v>USD12x24F_Quote</v>
      </c>
      <c r="E15" s="92">
        <f>_xll.qlCalendarAdvance(Calendar,$E$3,A15&amp;"M","mf",,Trigger)</f>
        <v>42625</v>
      </c>
      <c r="F15" s="92">
        <f>_xll.qlCalendarAdvance(Calendar,E15,$F$1,"mf",,Trigger)</f>
        <v>42990</v>
      </c>
      <c r="G15" s="118">
        <f>_xll.qlDayCounterYearFraction(DayCounter,E15,F15,,,Trigger)</f>
        <v>1.0138888888888888</v>
      </c>
      <c r="H15" s="22">
        <f>_xll.qlQuoteValue(D15,AllTriggers)</f>
        <v>1.341E-2</v>
      </c>
      <c r="I15" s="119">
        <f>_xll.qlYieldTSDiscount(Discounting,E15,,AllTriggers)</f>
        <v>0.9960457508957502</v>
      </c>
      <c r="J15" s="119">
        <f>_xll.qlYieldTSDiscount(Discounting,F15,,AllTriggers)</f>
        <v>0.98654591637047961</v>
      </c>
      <c r="K15" s="22">
        <f t="shared" si="2"/>
        <v>9.4974796917892523E-3</v>
      </c>
      <c r="L15" s="22">
        <f t="shared" si="3"/>
        <v>3.9125203082107478E-3</v>
      </c>
      <c r="M15" s="117" t="b">
        <f t="shared" si="6"/>
        <v>1</v>
      </c>
      <c r="N15" s="22">
        <f>_xll.qlInterpolationInterpolate($N$1,E15,TRUE)</f>
        <v>3.9125203082107478E-3</v>
      </c>
      <c r="O15" s="145">
        <f t="shared" si="4"/>
        <v>0</v>
      </c>
      <c r="P15" s="419">
        <f t="shared" si="0"/>
        <v>3.921328273487245E-3</v>
      </c>
      <c r="R15" s="92">
        <f>_xll.qlCalendarAdvance(Calendar,R14,"1D","f")</f>
        <v>42276</v>
      </c>
      <c r="S15" s="146">
        <f>_xll.qlCalendarAdvance(Calendar,R15,$F$1,"mf",,Trigger)</f>
        <v>42642</v>
      </c>
      <c r="T15" s="147">
        <f>_xll.qlDayCounterYearFraction(DayCounter,R15,S15,,,Trigger)</f>
        <v>1.0166666666666666</v>
      </c>
      <c r="U15" s="139">
        <f>_xll.qlInterpolationInterpolate(B12MInterpolation,R15,TRUE)</f>
        <v>4.4035833278293105E-3</v>
      </c>
    </row>
    <row r="16" spans="1:21" ht="11.25" customHeight="1" x14ac:dyDescent="0.2">
      <c r="A16" s="180">
        <f t="shared" si="7"/>
        <v>13</v>
      </c>
      <c r="B16" s="180" t="s">
        <v>32</v>
      </c>
      <c r="C16" s="180">
        <f t="shared" si="5"/>
        <v>25</v>
      </c>
      <c r="D16" s="405" t="str">
        <f t="shared" si="1"/>
        <v>USD13x25F_Quote</v>
      </c>
      <c r="E16" s="92">
        <f>_xll.qlCalendarAdvance(Calendar,$E$3,A16&amp;"M","mf",,Trigger)</f>
        <v>42654</v>
      </c>
      <c r="F16" s="92">
        <f>_xll.qlCalendarAdvance(Calendar,E16,$F$1,"mf",,Trigger)</f>
        <v>43019</v>
      </c>
      <c r="G16" s="118">
        <f>_xll.qlDayCounterYearFraction(DayCounter,E16,F16,,,Trigger)</f>
        <v>1.0138888888888888</v>
      </c>
      <c r="H16" s="22" t="e">
        <f>_xll.qlQuoteValue(D16,AllTriggers)</f>
        <v>#NUM!</v>
      </c>
      <c r="I16" s="119">
        <f>_xll.qlYieldTSDiscount(Discounting,E16,,AllTriggers)</f>
        <v>0.99552283340524095</v>
      </c>
      <c r="J16" s="119">
        <f>_xll.qlYieldTSDiscount(Discounting,F16,,AllTriggers)</f>
        <v>0.98556294405796308</v>
      </c>
      <c r="K16" s="22">
        <f t="shared" si="2"/>
        <v>9.9673517212985688E-3</v>
      </c>
      <c r="L16" s="22" t="e">
        <f t="shared" si="3"/>
        <v>#NUM!</v>
      </c>
      <c r="M16" s="117" t="b">
        <f t="shared" si="6"/>
        <v>0</v>
      </c>
      <c r="N16" s="22">
        <f>_xll.qlInterpolationInterpolate($N$1,E16,TRUE)</f>
        <v>3.9446234404433315E-3</v>
      </c>
      <c r="O16" s="145" t="e">
        <f t="shared" si="4"/>
        <v>#NUM!</v>
      </c>
      <c r="P16" s="419" t="e">
        <f t="shared" si="0"/>
        <v>#NUM!</v>
      </c>
      <c r="R16" s="92">
        <f>_xll.qlCalendarAdvance(Calendar,R15,"1D","f")</f>
        <v>42277</v>
      </c>
      <c r="S16" s="146">
        <f>_xll.qlCalendarAdvance(Calendar,R16,$F$1,"mf",,Trigger)</f>
        <v>42643</v>
      </c>
      <c r="T16" s="147">
        <f>_xll.qlDayCounterYearFraction(DayCounter,R16,S16,,,Trigger)</f>
        <v>1.0166666666666666</v>
      </c>
      <c r="U16" s="139">
        <f>_xll.qlInterpolationInterpolate(B12MInterpolation,R16,TRUE)</f>
        <v>4.3897852810789702E-3</v>
      </c>
    </row>
    <row r="17" spans="1:21" ht="11.25" customHeight="1" x14ac:dyDescent="0.2">
      <c r="A17" s="180">
        <f t="shared" si="7"/>
        <v>14</v>
      </c>
      <c r="B17" s="180" t="s">
        <v>32</v>
      </c>
      <c r="C17" s="180">
        <f t="shared" si="5"/>
        <v>26</v>
      </c>
      <c r="D17" s="405" t="str">
        <f t="shared" si="1"/>
        <v>USD14x26F_Quote</v>
      </c>
      <c r="E17" s="92">
        <f>_xll.qlCalendarAdvance(Calendar,$E$3,A17&amp;"M","mf",,Trigger)</f>
        <v>42685</v>
      </c>
      <c r="F17" s="92">
        <f>_xll.qlCalendarAdvance(Calendar,E17,$F$1,"mf",,Trigger)</f>
        <v>43052</v>
      </c>
      <c r="G17" s="118">
        <f>_xll.qlDayCounterYearFraction(DayCounter,E17,F17,,,Trigger)</f>
        <v>1.0194444444444444</v>
      </c>
      <c r="H17" s="22" t="e">
        <f>_xll.qlQuoteValue(D17,AllTriggers)</f>
        <v>#NUM!</v>
      </c>
      <c r="I17" s="119">
        <f>_xll.qlYieldTSDiscount(Discounting,E17,,AllTriggers)</f>
        <v>0.99491138172504245</v>
      </c>
      <c r="J17" s="119">
        <f>_xll.qlYieldTSDiscount(Discounting,F17,,AllTriggers)</f>
        <v>0.98440835367863</v>
      </c>
      <c r="K17" s="22">
        <f t="shared" si="2"/>
        <v>1.0465878080671212E-2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3.9754311862604547E-3</v>
      </c>
      <c r="O17" s="145" t="e">
        <f t="shared" si="4"/>
        <v>#NUM!</v>
      </c>
      <c r="P17" s="419" t="e">
        <f t="shared" si="0"/>
        <v>#NUM!</v>
      </c>
      <c r="R17" s="92">
        <f>_xll.qlCalendarAdvance(Calendar,R16,"1D","f")</f>
        <v>42278</v>
      </c>
      <c r="S17" s="146">
        <f>_xll.qlCalendarAdvance(Calendar,R17,$F$1,"mf",,Trigger)</f>
        <v>42646</v>
      </c>
      <c r="T17" s="147">
        <f>_xll.qlDayCounterYearFraction(DayCounter,R17,S17,,,Trigger)</f>
        <v>1.0222222222222221</v>
      </c>
      <c r="U17" s="139">
        <f>_xll.qlInterpolationInterpolate(B12MInterpolation,R17,TRUE)</f>
        <v>4.3761093228931736E-3</v>
      </c>
    </row>
    <row r="18" spans="1:21" ht="11.25" customHeight="1" x14ac:dyDescent="0.2">
      <c r="A18" s="180">
        <f t="shared" si="7"/>
        <v>15</v>
      </c>
      <c r="B18" s="180" t="s">
        <v>32</v>
      </c>
      <c r="C18" s="180">
        <f t="shared" si="5"/>
        <v>27</v>
      </c>
      <c r="D18" s="405" t="str">
        <f t="shared" si="1"/>
        <v>USD15x27F_Quote</v>
      </c>
      <c r="E18" s="92">
        <f>_xll.qlCalendarAdvance(Calendar,$E$3,A18&amp;"M","mf",,Trigger)</f>
        <v>42716</v>
      </c>
      <c r="F18" s="92">
        <f>_xll.qlCalendarAdvance(Calendar,E18,$F$1,"mf",,Trigger)</f>
        <v>43081</v>
      </c>
      <c r="G18" s="118">
        <f>_xll.qlDayCounterYearFraction(DayCounter,E18,F18,,,Trigger)</f>
        <v>1.0138888888888888</v>
      </c>
      <c r="H18" s="22">
        <f>_xll.qlQuoteValue(D18,AllTriggers)</f>
        <v>1.4919999999999999E-2</v>
      </c>
      <c r="I18" s="119">
        <f>_xll.qlYieldTSDiscount(Discounting,E18,,AllTriggers)</f>
        <v>0.9942495650158264</v>
      </c>
      <c r="J18" s="119">
        <f>_xll.qlYieldTSDiscount(Discounting,F18,,AllTriggers)</f>
        <v>0.98336261251204637</v>
      </c>
      <c r="K18" s="22">
        <f t="shared" si="2"/>
        <v>1.0919487919803596E-2</v>
      </c>
      <c r="L18" s="22">
        <f t="shared" si="3"/>
        <v>4.0005120801964028E-3</v>
      </c>
      <c r="M18" s="117" t="b">
        <f t="shared" si="6"/>
        <v>1</v>
      </c>
      <c r="N18" s="22">
        <f>_xll.qlInterpolationInterpolate($N$1,E18,TRUE)</f>
        <v>4.0005120801964028E-3</v>
      </c>
      <c r="O18" s="145">
        <f t="shared" si="4"/>
        <v>0</v>
      </c>
      <c r="P18" s="419">
        <f t="shared" si="0"/>
        <v>4.0036358004952978E-3</v>
      </c>
      <c r="R18" s="92">
        <f>_xll.qlCalendarAdvance(Calendar,R17,"1D","f")</f>
        <v>42279</v>
      </c>
      <c r="S18" s="146">
        <f>_xll.qlCalendarAdvance(Calendar,R18,$F$1,"mf",,Trigger)</f>
        <v>42646</v>
      </c>
      <c r="T18" s="147">
        <f>_xll.qlDayCounterYearFraction(DayCounter,R18,S18,,,Trigger)</f>
        <v>1.0194444444444444</v>
      </c>
      <c r="U18" s="139">
        <f>_xll.qlInterpolationInterpolate(B12MInterpolation,R18,TRUE)</f>
        <v>4.3625618789858468E-3</v>
      </c>
    </row>
    <row r="19" spans="1:21" ht="11.25" customHeight="1" x14ac:dyDescent="0.2">
      <c r="A19" s="180">
        <f t="shared" si="7"/>
        <v>16</v>
      </c>
      <c r="B19" s="180" t="s">
        <v>32</v>
      </c>
      <c r="C19" s="180">
        <f t="shared" si="5"/>
        <v>28</v>
      </c>
      <c r="D19" s="405" t="str">
        <f t="shared" si="1"/>
        <v>USD16x28F_Quote</v>
      </c>
      <c r="E19" s="92">
        <f>_xll.qlCalendarAdvance(Calendar,$E$3,A19&amp;"M","mf",,Trigger)</f>
        <v>42746</v>
      </c>
      <c r="F19" s="92">
        <f>_xll.qlCalendarAdvance(Calendar,E19,$F$1,"mf",,Trigger)</f>
        <v>43111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0.99356439984971145</v>
      </c>
      <c r="J19" s="119">
        <f>_xll.qlYieldTSDiscount(Discounting,F19,,AllTriggers)</f>
        <v>0.98225075937312556</v>
      </c>
      <c r="K19" s="22">
        <f t="shared" si="2"/>
        <v>1.1360295722566615E-2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4.0197226741946757E-3</v>
      </c>
      <c r="O19" s="145" t="e">
        <f t="shared" si="4"/>
        <v>#NUM!</v>
      </c>
      <c r="P19" s="419" t="e">
        <f t="shared" si="0"/>
        <v>#NUM!</v>
      </c>
      <c r="R19" s="92">
        <f>_xll.qlCalendarAdvance(Calendar,R18,"1D","f")</f>
        <v>42282</v>
      </c>
      <c r="S19" s="146">
        <f>_xll.qlCalendarAdvance(Calendar,R19,$F$1,"mf",,Trigger)</f>
        <v>42648</v>
      </c>
      <c r="T19" s="147">
        <f>_xll.qlDayCounterYearFraction(DayCounter,R19,S19,,,Trigger)</f>
        <v>1.0166666666666666</v>
      </c>
      <c r="U19" s="139">
        <f>_xll.qlInterpolationInterpolate(B12MInterpolation,R19,TRUE)</f>
        <v>4.3227548900739085E-3</v>
      </c>
    </row>
    <row r="20" spans="1:21" ht="11.25" customHeight="1" x14ac:dyDescent="0.2">
      <c r="A20" s="180">
        <f t="shared" si="7"/>
        <v>17</v>
      </c>
      <c r="B20" s="180" t="s">
        <v>32</v>
      </c>
      <c r="C20" s="180">
        <f t="shared" si="5"/>
        <v>29</v>
      </c>
      <c r="D20" s="405" t="str">
        <f t="shared" si="1"/>
        <v>USD17x29F_Quote</v>
      </c>
      <c r="E20" s="92">
        <f>_xll.qlCalendarAdvance(Calendar,$E$3,A20&amp;"M","mf",,Trigger)</f>
        <v>42779</v>
      </c>
      <c r="F20" s="92">
        <f>_xll.qlCalendarAdvance(Calendar,E20,$F$1,"mf",,Trigger)</f>
        <v>43144</v>
      </c>
      <c r="G20" s="118">
        <f>_xll.qlDayCounterYearFraction(DayCounter,E20,F20,,,Trigger)</f>
        <v>1.0138888888888888</v>
      </c>
      <c r="H20" s="22" t="e">
        <f>_xll.qlQuoteValue(D20,AllTriggers)</f>
        <v>#NUM!</v>
      </c>
      <c r="I20" s="119">
        <f>_xll.qlYieldTSDiscount(Discounting,E20,,AllTriggers)</f>
        <v>0.99276152025511133</v>
      </c>
      <c r="J20" s="119">
        <f>_xll.qlYieldTSDiscount(Discounting,F20,,AllTriggers)</f>
        <v>0.980993087108046</v>
      </c>
      <c r="K20" s="22">
        <f t="shared" si="2"/>
        <v>1.1832113688292916E-2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4.0472980323735886E-3</v>
      </c>
      <c r="O20" s="145" t="e">
        <f t="shared" si="4"/>
        <v>#NUM!</v>
      </c>
      <c r="P20" s="419" t="e">
        <f t="shared" si="0"/>
        <v>#NUM!</v>
      </c>
      <c r="R20" s="92">
        <f>_xll.qlCalendarAdvance(Calendar,R19,"1D","f")</f>
        <v>42283</v>
      </c>
      <c r="S20" s="146">
        <f>_xll.qlCalendarAdvance(Calendar,R20,$F$1,"mf",,Trigger)</f>
        <v>42649</v>
      </c>
      <c r="T20" s="147">
        <f>_xll.qlDayCounterYearFraction(DayCounter,R20,S20,,,Trigger)</f>
        <v>1.0166666666666666</v>
      </c>
      <c r="U20" s="139">
        <f>_xll.qlInterpolationInterpolate(B12MInterpolation,R20,TRUE)</f>
        <v>4.3097857604196882E-3</v>
      </c>
    </row>
    <row r="21" spans="1:21" ht="11.25" customHeight="1" x14ac:dyDescent="0.2">
      <c r="A21" s="180">
        <f t="shared" si="7"/>
        <v>18</v>
      </c>
      <c r="B21" s="180" t="s">
        <v>32</v>
      </c>
      <c r="C21" s="180">
        <f t="shared" si="5"/>
        <v>30</v>
      </c>
      <c r="D21" s="405" t="str">
        <f t="shared" ref="D21:D27" si="8">Currency&amp;A21&amp;B21&amp;C21&amp;"F"&amp;QuoteSuffix</f>
        <v>USD18x30F_Quote</v>
      </c>
      <c r="E21" s="92">
        <f>_xll.qlCalendarAdvance(Calendar,$E$3,A21&amp;"M","mf",,Trigger)</f>
        <v>42807</v>
      </c>
      <c r="F21" s="92">
        <f>_xll.qlCalendarAdvance(Calendar,E21,$F$1,"mf",,Trigger)</f>
        <v>43172</v>
      </c>
      <c r="G21" s="118">
        <f>_xll.qlDayCounterYearFraction(DayCounter,E21,F21,,,Trigger)</f>
        <v>1.0138888888888888</v>
      </c>
      <c r="H21" s="22">
        <f>_xll.qlQuoteValue(D21,AllTriggers)</f>
        <v>1.6310000000000002E-2</v>
      </c>
      <c r="I21" s="119">
        <f>_xll.qlYieldTSDiscount(Discounting,E21,,AllTriggers)</f>
        <v>0.99204069486186075</v>
      </c>
      <c r="J21" s="119">
        <f>_xll.qlYieldTSDiscount(Discounting,F21,,AllTriggers)</f>
        <v>0.97989805846190725</v>
      </c>
      <c r="K21" s="22">
        <f t="shared" ref="K21:K27" si="9">(I21/J21-1)/G21</f>
        <v>1.2221984533596535E-2</v>
      </c>
      <c r="L21" s="22">
        <f t="shared" ref="L21:L27" si="10">H21-K21</f>
        <v>4.0880154664034666E-3</v>
      </c>
      <c r="M21" s="117" t="b">
        <f t="shared" ref="M21:M27" si="11">IF(ISERROR(H21),FALSE,TRUE)</f>
        <v>1</v>
      </c>
      <c r="N21" s="22">
        <f>_xll.qlInterpolationInterpolate($N$1,E21,TRUE)</f>
        <v>4.0880154664034666E-3</v>
      </c>
      <c r="O21" s="145">
        <f t="shared" ref="O21:O27" si="12">(L21-N21)*10000</f>
        <v>0</v>
      </c>
      <c r="P21" s="419">
        <f t="shared" ref="P21:P27" si="13">LN((1+H21*G21)/(1+K21*G21))</f>
        <v>4.0857030799604406E-3</v>
      </c>
      <c r="R21" s="92">
        <f>_xll.qlCalendarAdvance(Calendar,R20,"1D","f")</f>
        <v>42284</v>
      </c>
      <c r="S21" s="146">
        <f>_xll.qlCalendarAdvance(Calendar,R21,$F$1,"mf",,Trigger)</f>
        <v>42650</v>
      </c>
      <c r="T21" s="147">
        <f>_xll.qlDayCounterYearFraction(DayCounter,R21,S21,,,Trigger)</f>
        <v>1.0166666666666666</v>
      </c>
      <c r="U21" s="139">
        <f>_xll.qlInterpolationInterpolate(B12MInterpolation,R21,TRUE)</f>
        <v>4.2969772736135541E-3</v>
      </c>
    </row>
    <row r="22" spans="1:21" ht="11.25" customHeight="1" x14ac:dyDescent="0.2">
      <c r="A22" s="180">
        <f t="shared" si="7"/>
        <v>19</v>
      </c>
      <c r="B22" s="180" t="s">
        <v>32</v>
      </c>
      <c r="C22" s="180">
        <f t="shared" ref="C22:C24" si="14">A22+12</f>
        <v>31</v>
      </c>
      <c r="D22" s="405" t="str">
        <f t="shared" si="8"/>
        <v>USD19x31F_Quote</v>
      </c>
      <c r="E22" s="92">
        <f>_xll.qlCalendarAdvance(Calendar,$E$3,A22&amp;"M","mf",,Trigger)</f>
        <v>42836</v>
      </c>
      <c r="F22" s="92">
        <f>_xll.qlCalendarAdvance(Calendar,E22,$F$1,"mf",,Trigger)</f>
        <v>43201</v>
      </c>
      <c r="G22" s="118">
        <f>_xll.qlDayCounterYearFraction(DayCounter,E22,F22,,,Trigger)</f>
        <v>1.0138888888888888</v>
      </c>
      <c r="H22" s="22" t="e">
        <f>_xll.qlQuoteValue(D22,AllTriggers)</f>
        <v>#NUM!</v>
      </c>
      <c r="I22" s="119">
        <f>_xll.qlYieldTSDiscount(Discounting,E22,,AllTriggers)</f>
        <v>0.99125689730813638</v>
      </c>
      <c r="J22" s="119">
        <f>_xll.qlYieldTSDiscount(Discounting,F22,,AllTriggers)</f>
        <v>0.97873742557278764</v>
      </c>
      <c r="K22" s="22">
        <f t="shared" si="9"/>
        <v>1.2616225557441392E-2</v>
      </c>
      <c r="L22" s="22" t="e">
        <f t="shared" si="10"/>
        <v>#NUM!</v>
      </c>
      <c r="M22" s="117" t="b">
        <f t="shared" si="11"/>
        <v>0</v>
      </c>
      <c r="N22" s="22">
        <f>_xll.qlInterpolationInterpolate($N$1,E22,TRUE)</f>
        <v>4.1544941990749205E-3</v>
      </c>
      <c r="O22" s="145" t="e">
        <f t="shared" si="12"/>
        <v>#NUM!</v>
      </c>
      <c r="P22" s="419" t="e">
        <f t="shared" si="13"/>
        <v>#NUM!</v>
      </c>
      <c r="R22" s="92">
        <f>_xll.qlCalendarAdvance(Calendar,R21,"1D","f")</f>
        <v>42285</v>
      </c>
      <c r="S22" s="146">
        <f>_xll.qlCalendarAdvance(Calendar,R22,$F$1,"mf",,Trigger)</f>
        <v>42653</v>
      </c>
      <c r="T22" s="147">
        <f>_xll.qlDayCounterYearFraction(DayCounter,R22,S22,,,Trigger)</f>
        <v>1.0222222222222221</v>
      </c>
      <c r="U22" s="139">
        <f>_xll.qlInterpolationInterpolate(B12MInterpolation,R22,TRUE)</f>
        <v>4.2843358553694283E-3</v>
      </c>
    </row>
    <row r="23" spans="1:21" ht="11.25" customHeight="1" x14ac:dyDescent="0.2">
      <c r="A23" s="180">
        <f t="shared" si="7"/>
        <v>20</v>
      </c>
      <c r="B23" s="180" t="s">
        <v>32</v>
      </c>
      <c r="C23" s="180">
        <f t="shared" si="14"/>
        <v>32</v>
      </c>
      <c r="D23" s="405" t="str">
        <f t="shared" si="8"/>
        <v>USD20x32F_Quote</v>
      </c>
      <c r="E23" s="92">
        <f>_xll.qlCalendarAdvance(Calendar,$E$3,A23&amp;"M","mf",,Trigger)</f>
        <v>42866</v>
      </c>
      <c r="F23" s="92">
        <f>_xll.qlCalendarAdvance(Calendar,E23,$F$1,"mf",,Trigger)</f>
        <v>43231</v>
      </c>
      <c r="G23" s="118">
        <f>_xll.qlDayCounterYearFraction(DayCounter,E23,F23,,,Trigger)</f>
        <v>1.0138888888888888</v>
      </c>
      <c r="H23" s="22" t="e">
        <f>_xll.qlQuoteValue(D23,AllTriggers)</f>
        <v>#NUM!</v>
      </c>
      <c r="I23" s="119">
        <f>_xll.qlYieldTSDiscount(Discounting,E23,,AllTriggers)</f>
        <v>0.99040861887667597</v>
      </c>
      <c r="J23" s="119">
        <f>_xll.qlYieldTSDiscount(Discounting,F23,,AllTriggers)</f>
        <v>0.97750893575003495</v>
      </c>
      <c r="K23" s="22">
        <f t="shared" si="9"/>
        <v>1.3015712361588447E-2</v>
      </c>
      <c r="L23" s="22" t="e">
        <f t="shared" si="10"/>
        <v>#NUM!</v>
      </c>
      <c r="M23" s="117" t="b">
        <f t="shared" si="11"/>
        <v>0</v>
      </c>
      <c r="N23" s="22">
        <f>_xll.qlInterpolationInterpolate($N$1,E23,TRUE)</f>
        <v>4.2401232165962663E-3</v>
      </c>
      <c r="O23" s="145" t="e">
        <f t="shared" si="12"/>
        <v>#NUM!</v>
      </c>
      <c r="P23" s="419" t="e">
        <f t="shared" si="13"/>
        <v>#NUM!</v>
      </c>
      <c r="R23" s="92">
        <f>_xll.qlCalendarAdvance(Calendar,R22,"1D","f")</f>
        <v>42286</v>
      </c>
      <c r="S23" s="146">
        <f>_xll.qlCalendarAdvance(Calendar,R23,$F$1,"mf",,Trigger)</f>
        <v>42653</v>
      </c>
      <c r="T23" s="147">
        <f>_xll.qlDayCounterYearFraction(DayCounter,R23,S23,,,Trigger)</f>
        <v>1.0194444444444444</v>
      </c>
      <c r="U23" s="139">
        <f>_xll.qlInterpolationInterpolate(B12MInterpolation,R23,TRUE)</f>
        <v>4.2718679314012352E-3</v>
      </c>
    </row>
    <row r="24" spans="1:21" ht="11.25" customHeight="1" x14ac:dyDescent="0.2">
      <c r="A24" s="180">
        <f t="shared" si="7"/>
        <v>21</v>
      </c>
      <c r="B24" s="180" t="s">
        <v>32</v>
      </c>
      <c r="C24" s="180">
        <f t="shared" si="14"/>
        <v>33</v>
      </c>
      <c r="D24" s="405" t="str">
        <f t="shared" si="8"/>
        <v>USD21x33F_Quote</v>
      </c>
      <c r="E24" s="92">
        <f>_xll.qlCalendarAdvance(Calendar,$E$3,A24&amp;"M","mf",,Trigger)</f>
        <v>42898</v>
      </c>
      <c r="F24" s="92">
        <f>_xll.qlCalendarAdvance(Calendar,E24,$F$1,"mf",,Trigger)</f>
        <v>43263</v>
      </c>
      <c r="G24" s="118">
        <f>_xll.qlDayCounterYearFraction(DayCounter,E24,F24,,,Trigger)</f>
        <v>1.0138888888888888</v>
      </c>
      <c r="H24" s="22">
        <f>_xll.qlQuoteValue(D24,AllTriggers)</f>
        <v>1.7770000000000001E-2</v>
      </c>
      <c r="I24" s="119">
        <f>_xll.qlYieldTSDiscount(Discounting,E24,,AllTriggers)</f>
        <v>0.98946497786957699</v>
      </c>
      <c r="J24" s="119">
        <f>_xll.qlYieldTSDiscount(Discounting,F24,,AllTriggers)</f>
        <v>0.97616797518985443</v>
      </c>
      <c r="K24" s="22">
        <f t="shared" si="9"/>
        <v>1.3435036071052998E-2</v>
      </c>
      <c r="L24" s="22">
        <f t="shared" si="10"/>
        <v>4.3349639289470034E-3</v>
      </c>
      <c r="M24" s="117" t="b">
        <f t="shared" si="11"/>
        <v>1</v>
      </c>
      <c r="N24" s="22">
        <f>_xll.qlInterpolationInterpolate($N$1,E24,TRUE)</f>
        <v>4.3349639289470034E-3</v>
      </c>
      <c r="O24" s="145">
        <f t="shared" si="12"/>
        <v>0</v>
      </c>
      <c r="P24" s="419">
        <f t="shared" si="13"/>
        <v>4.3267330769669746E-3</v>
      </c>
      <c r="R24" s="92">
        <f>_xll.qlCalendarAdvance(Calendar,R23,"1D","f")</f>
        <v>42289</v>
      </c>
      <c r="S24" s="146">
        <f>_xll.qlCalendarAdvance(Calendar,R24,$F$1,"mf",,Trigger)</f>
        <v>42655</v>
      </c>
      <c r="T24" s="147">
        <f>_xll.qlDayCounterYearFraction(DayCounter,R24,S24,,,Trigger)</f>
        <v>1.0166666666666666</v>
      </c>
      <c r="U24" s="139">
        <f>_xll.qlInterpolationInterpolate(B12MInterpolation,R24,TRUE)</f>
        <v>4.235569382291483E-3</v>
      </c>
    </row>
    <row r="25" spans="1:21" ht="11.25" customHeight="1" x14ac:dyDescent="0.2">
      <c r="A25" s="180">
        <f t="shared" si="7"/>
        <v>22</v>
      </c>
      <c r="B25" s="180" t="s">
        <v>32</v>
      </c>
      <c r="C25" s="180">
        <f t="shared" ref="C25:C27" si="15">A25+12</f>
        <v>34</v>
      </c>
      <c r="D25" s="405" t="str">
        <f t="shared" si="8"/>
        <v>USD22x34F_Quote</v>
      </c>
      <c r="E25" s="92">
        <f>_xll.qlCalendarAdvance(Calendar,$E$3,A25&amp;"M","mf",,Trigger)</f>
        <v>42927</v>
      </c>
      <c r="F25" s="92">
        <f>_xll.qlCalendarAdvance(Calendar,E25,$F$1,"mf",,Trigger)</f>
        <v>43292</v>
      </c>
      <c r="G25" s="118">
        <f>_xll.qlDayCounterYearFraction(DayCounter,E25,F25,,,Trigger)</f>
        <v>1.0138888888888888</v>
      </c>
      <c r="H25" s="22" t="e">
        <f>_xll.qlQuoteValue(D25,AllTriggers)</f>
        <v>#NUM!</v>
      </c>
      <c r="I25" s="119">
        <f>_xll.qlYieldTSDiscount(Discounting,E25,,AllTriggers)</f>
        <v>0.9885775903358951</v>
      </c>
      <c r="J25" s="119">
        <f>_xll.qlYieldTSDiscount(Discounting,F25,,AllTriggers)</f>
        <v>0.97492603213812856</v>
      </c>
      <c r="K25" s="22">
        <f t="shared" si="9"/>
        <v>1.3810843189500656E-2</v>
      </c>
      <c r="L25" s="22" t="e">
        <f t="shared" si="10"/>
        <v>#NUM!</v>
      </c>
      <c r="M25" s="117" t="b">
        <f t="shared" si="11"/>
        <v>0</v>
      </c>
      <c r="N25" s="22">
        <f>_xll.qlInterpolationInterpolate($N$1,E25,TRUE)</f>
        <v>4.4129495033659897E-3</v>
      </c>
      <c r="O25" s="145" t="e">
        <f t="shared" si="12"/>
        <v>#NUM!</v>
      </c>
      <c r="P25" s="419" t="e">
        <f t="shared" si="13"/>
        <v>#NUM!</v>
      </c>
      <c r="R25" s="92">
        <f>_xll.qlCalendarAdvance(Calendar,R24,"1D","f")</f>
        <v>42290</v>
      </c>
      <c r="S25" s="146">
        <f>_xll.qlCalendarAdvance(Calendar,R25,$F$1,"mf",,Trigger)</f>
        <v>42656</v>
      </c>
      <c r="T25" s="147">
        <f>_xll.qlDayCounterYearFraction(DayCounter,R25,S25,,,Trigger)</f>
        <v>1.0166666666666666</v>
      </c>
      <c r="U25" s="139">
        <f>_xll.qlInterpolationInterpolate(B12MInterpolation,R25,TRUE)</f>
        <v>4.2238552927750406E-3</v>
      </c>
    </row>
    <row r="26" spans="1:21" ht="11.25" customHeight="1" x14ac:dyDescent="0.2">
      <c r="A26" s="180">
        <f t="shared" si="7"/>
        <v>23</v>
      </c>
      <c r="B26" s="180" t="s">
        <v>32</v>
      </c>
      <c r="C26" s="180">
        <f t="shared" si="15"/>
        <v>35</v>
      </c>
      <c r="D26" s="405" t="str">
        <f t="shared" si="8"/>
        <v>USD23x35F_Quote</v>
      </c>
      <c r="E26" s="92">
        <f>_xll.qlCalendarAdvance(Calendar,$E$3,A26&amp;"M","mf",,Trigger)</f>
        <v>42958</v>
      </c>
      <c r="F26" s="92">
        <f>_xll.qlCalendarAdvance(Calendar,E26,$F$1,"mf",,Trigger)</f>
        <v>43325</v>
      </c>
      <c r="G26" s="118">
        <f>_xll.qlDayCounterYearFraction(DayCounter,E26,F26,,,Trigger)</f>
        <v>1.0194444444444444</v>
      </c>
      <c r="H26" s="22" t="e">
        <f>_xll.qlQuoteValue(D26,AllTriggers)</f>
        <v>#NUM!</v>
      </c>
      <c r="I26" s="119">
        <f>_xll.qlYieldTSDiscount(Discounting,E26,,AllTriggers)</f>
        <v>0.98759566583748504</v>
      </c>
      <c r="J26" s="119">
        <f>_xll.qlYieldTSDiscount(Discounting,F26,,AllTriggers)</f>
        <v>0.97348257863794407</v>
      </c>
      <c r="K26" s="22">
        <f t="shared" si="9"/>
        <v>1.4221004621983772E-2</v>
      </c>
      <c r="L26" s="22" t="e">
        <f t="shared" si="10"/>
        <v>#NUM!</v>
      </c>
      <c r="M26" s="117" t="b">
        <f t="shared" si="11"/>
        <v>0</v>
      </c>
      <c r="N26" s="22">
        <f>_xll.qlInterpolationInterpolate($N$1,E26,TRUE)</f>
        <v>4.4884798852761884E-3</v>
      </c>
      <c r="O26" s="145" t="e">
        <f t="shared" si="12"/>
        <v>#NUM!</v>
      </c>
      <c r="P26" s="419" t="e">
        <f t="shared" si="13"/>
        <v>#NUM!</v>
      </c>
      <c r="R26" s="92">
        <f>_xll.qlCalendarAdvance(Calendar,R25,"1D","f")</f>
        <v>42291</v>
      </c>
      <c r="S26" s="146">
        <f>_xll.qlCalendarAdvance(Calendar,R26,$F$1,"mf",,Trigger)</f>
        <v>42657</v>
      </c>
      <c r="T26" s="147">
        <f>_xll.qlDayCounterYearFraction(DayCounter,R26,S26,,,Trigger)</f>
        <v>1.0166666666666666</v>
      </c>
      <c r="U26" s="139">
        <f>_xll.qlInterpolationInterpolate(B12MInterpolation,R26,TRUE)</f>
        <v>4.2123204273568715E-3</v>
      </c>
    </row>
    <row r="27" spans="1:21" ht="11.25" customHeight="1" x14ac:dyDescent="0.2">
      <c r="A27" s="180">
        <f t="shared" si="7"/>
        <v>24</v>
      </c>
      <c r="B27" s="180" t="s">
        <v>32</v>
      </c>
      <c r="C27" s="180">
        <f t="shared" si="15"/>
        <v>36</v>
      </c>
      <c r="D27" s="406" t="str">
        <f t="shared" si="8"/>
        <v>USD24x36F_Quote</v>
      </c>
      <c r="E27" s="142">
        <f>_xll.qlCalendarAdvance(Calendar,$E$3,A27&amp;"M","mf",,Trigger)</f>
        <v>42989</v>
      </c>
      <c r="F27" s="142">
        <f>_xll.qlCalendarAdvance(Calendar,E27,$F$1,"mf",,Trigger)</f>
        <v>43354</v>
      </c>
      <c r="G27" s="143">
        <f>_xll.qlDayCounterYearFraction(DayCounter,E27,F27,,,Trigger)</f>
        <v>1.0138888888888888</v>
      </c>
      <c r="H27" s="130">
        <f>_xll.qlQuoteValue(D27,AllTriggers)</f>
        <v>1.916E-2</v>
      </c>
      <c r="I27" s="131">
        <f>_xll.qlYieldTSDiscount(Discounting,E27,,AllTriggers)</f>
        <v>0.986579277050181</v>
      </c>
      <c r="J27" s="131">
        <f>_xll.qlYieldTSDiscount(Discounting,F27,,AllTriggers)</f>
        <v>0.97218811258320703</v>
      </c>
      <c r="K27" s="130">
        <f t="shared" si="9"/>
        <v>1.4600081037799757E-2</v>
      </c>
      <c r="L27" s="130">
        <f t="shared" si="10"/>
        <v>4.5599189622002427E-3</v>
      </c>
      <c r="M27" s="144" t="b">
        <f t="shared" si="11"/>
        <v>1</v>
      </c>
      <c r="N27" s="130">
        <f>_xll.qlInterpolationInterpolate($N$1,E27,TRUE)</f>
        <v>4.5599189622002427E-3</v>
      </c>
      <c r="O27" s="153">
        <f t="shared" si="12"/>
        <v>0</v>
      </c>
      <c r="P27" s="424">
        <f t="shared" si="13"/>
        <v>4.5454658211825536E-3</v>
      </c>
      <c r="R27" s="92">
        <f>_xll.qlCalendarAdvance(Calendar,R26,"1D","f")</f>
        <v>42292</v>
      </c>
      <c r="S27" s="146">
        <f>_xll.qlCalendarAdvance(Calendar,R27,$F$1,"mf",,Trigger)</f>
        <v>42660</v>
      </c>
      <c r="T27" s="147">
        <f>_xll.qlDayCounterYearFraction(DayCounter,R27,S27,,,Trigger)</f>
        <v>1.0222222222222221</v>
      </c>
      <c r="U27" s="139">
        <f>_xll.qlInterpolationInterpolate(B12MInterpolation,R27,TRUE)</f>
        <v>4.2009448130036252E-3</v>
      </c>
    </row>
    <row r="28" spans="1:21" ht="11.25" customHeight="1" x14ac:dyDescent="0.2">
      <c r="E28" s="328"/>
      <c r="F28" s="328"/>
      <c r="G28" s="328"/>
      <c r="H28" s="208"/>
      <c r="I28" s="182"/>
      <c r="J28" s="182"/>
      <c r="K28" s="208"/>
      <c r="L28" s="208"/>
      <c r="O28" s="182"/>
      <c r="P28" s="182"/>
      <c r="R28" s="92">
        <f>_xll.qlCalendarAdvance(Calendar,R27,"1D","f")</f>
        <v>42293</v>
      </c>
      <c r="S28" s="146">
        <f>_xll.qlCalendarAdvance(Calendar,R28,$F$1,"mf",,Trigger)</f>
        <v>42660</v>
      </c>
      <c r="T28" s="147">
        <f>_xll.qlDayCounterYearFraction(DayCounter,R28,S28,,,Trigger)</f>
        <v>1.0194444444444444</v>
      </c>
      <c r="U28" s="139">
        <f>_xll.qlInterpolationInterpolate(B12MInterpolation,R28,TRUE)</f>
        <v>4.1897084766819486E-3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P29" s="182"/>
      <c r="R29" s="92">
        <f>_xll.qlCalendarAdvance(Calendar,R28,"1D","f")</f>
        <v>42296</v>
      </c>
      <c r="S29" s="146">
        <f>_xll.qlCalendarAdvance(Calendar,R29,$F$1,"mf",,Trigger)</f>
        <v>42662</v>
      </c>
      <c r="T29" s="147">
        <f>_xll.qlDayCounterYearFraction(DayCounter,R29,S29,,,Trigger)</f>
        <v>1.0166666666666666</v>
      </c>
      <c r="U29" s="139">
        <f>_xll.qlInterpolationInterpolate(B12MInterpolation,R29,TRUE)</f>
        <v>4.1566354055728189E-3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42297</v>
      </c>
      <c r="S30" s="146">
        <f>_xll.qlCalendarAdvance(Calendar,R30,$F$1,"mf",,Trigger)</f>
        <v>42663</v>
      </c>
      <c r="T30" s="147">
        <f>_xll.qlDayCounterYearFraction(DayCounter,R30,S30,,,Trigger)</f>
        <v>1.0166666666666666</v>
      </c>
      <c r="U30" s="139">
        <f>_xll.qlInterpolationInterpolate(B12MInterpolation,R30,TRUE)</f>
        <v>4.1457564510439023E-3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42298</v>
      </c>
      <c r="S31" s="146">
        <f>_xll.qlCalendarAdvance(Calendar,R31,$F$1,"mf",,Trigger)</f>
        <v>42664</v>
      </c>
      <c r="T31" s="147">
        <f>_xll.qlDayCounterYearFraction(DayCounter,R31,S31,,,Trigger)</f>
        <v>1.0166666666666666</v>
      </c>
      <c r="U31" s="139">
        <f>_xll.qlInterpolationInterpolate(B12MInterpolation,R31,TRUE)</f>
        <v>4.1349169093797952E-3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42299</v>
      </c>
      <c r="S32" s="146">
        <f>_xll.qlCalendarAdvance(Calendar,R32,$F$1,"mf",,Trigger)</f>
        <v>42667</v>
      </c>
      <c r="T32" s="147">
        <f>_xll.qlDayCounterYearFraction(DayCounter,R32,S32,,,Trigger)</f>
        <v>1.0222222222222221</v>
      </c>
      <c r="U32" s="139">
        <f>_xll.qlInterpolationInterpolate(B12MInterpolation,R32,TRUE)</f>
        <v>4.124096807547147E-3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42300</v>
      </c>
      <c r="S33" s="146">
        <f>_xll.qlCalendarAdvance(Calendar,R33,$F$1,"mf",,Trigger)</f>
        <v>42667</v>
      </c>
      <c r="T33" s="147">
        <f>_xll.qlDayCounterYearFraction(DayCounter,R33,S33,,,Trigger)</f>
        <v>1.0194444444444444</v>
      </c>
      <c r="U33" s="139">
        <f>_xll.qlInterpolationInterpolate(B12MInterpolation,R33,TRUE)</f>
        <v>4.1132761725126039E-3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42303</v>
      </c>
      <c r="S34" s="146">
        <f>_xll.qlCalendarAdvance(Calendar,R34,$F$1,"mf",,Trigger)</f>
        <v>42669</v>
      </c>
      <c r="T34" s="147">
        <f>_xll.qlDayCounterYearFraction(DayCounter,R34,S34,,,Trigger)</f>
        <v>1.0166666666666666</v>
      </c>
      <c r="U34" s="139">
        <f>_xll.qlInterpolationInterpolate(B12MInterpolation,R34,TRUE)</f>
        <v>4.0806113378640914E-3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42304</v>
      </c>
      <c r="S35" s="146">
        <f>_xll.qlCalendarAdvance(Calendar,R35,$F$1,"mf",,Trigger)</f>
        <v>42670</v>
      </c>
      <c r="T35" s="147">
        <f>_xll.qlDayCounterYearFraction(DayCounter,R35,S35,,,Trigger)</f>
        <v>1.0166666666666666</v>
      </c>
      <c r="U35" s="139">
        <f>_xll.qlInterpolationInterpolate(B12MInterpolation,R35,TRUE)</f>
        <v>4.0695888396884532E-3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42305</v>
      </c>
      <c r="S36" s="146">
        <f>_xll.qlCalendarAdvance(Calendar,R36,$F$1,"mf",,Trigger)</f>
        <v>42671</v>
      </c>
      <c r="T36" s="147">
        <f>_xll.qlDayCounterYearFraction(DayCounter,R36,S36,,,Trigger)</f>
        <v>1.0166666666666666</v>
      </c>
      <c r="U36" s="139">
        <f>_xll.qlInterpolationInterpolate(B12MInterpolation,R36,TRUE)</f>
        <v>4.0584659431441598E-3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42306</v>
      </c>
      <c r="S37" s="146">
        <f>_xll.qlCalendarAdvance(Calendar,R37,$F$1,"mf",,Trigger)</f>
        <v>42674</v>
      </c>
      <c r="T37" s="147">
        <f>_xll.qlDayCounterYearFraction(DayCounter,R37,S37,,,Trigger)</f>
        <v>1.0222222222222221</v>
      </c>
      <c r="U37" s="139">
        <f>_xll.qlInterpolationInterpolate(B12MInterpolation,R37,TRUE)</f>
        <v>4.0472226751978608E-3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42307</v>
      </c>
      <c r="S38" s="146">
        <f>_xll.qlCalendarAdvance(Calendar,R38,$F$1,"mf",,Trigger)</f>
        <v>42674</v>
      </c>
      <c r="T38" s="147">
        <f>_xll.qlDayCounterYearFraction(DayCounter,R38,S38,,,Trigger)</f>
        <v>1.0194444444444444</v>
      </c>
      <c r="U38" s="139">
        <f>_xll.qlInterpolationInterpolate(B12MInterpolation,R38,TRUE)</f>
        <v>4.0358390628162039E-3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42310</v>
      </c>
      <c r="S39" s="146">
        <f>_xll.qlCalendarAdvance(Calendar,R39,$F$1,"mf",,Trigger)</f>
        <v>42676</v>
      </c>
      <c r="T39" s="147">
        <f>_xll.qlDayCounterYearFraction(DayCounter,R39,S39,,,Trigger)</f>
        <v>1.0166666666666666</v>
      </c>
      <c r="U39" s="139">
        <f>_xll.qlInterpolationInterpolate(B12MInterpolation,R39,TRUE)</f>
        <v>4.0006464287255655E-3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42311</v>
      </c>
      <c r="S40" s="146">
        <f>_xll.qlCalendarAdvance(Calendar,R40,$F$1,"mf",,Trigger)</f>
        <v>42677</v>
      </c>
      <c r="T40" s="147">
        <f>_xll.qlDayCounterYearFraction(DayCounter,R40,S40,,,Trigger)</f>
        <v>1.0166666666666666</v>
      </c>
      <c r="U40" s="139">
        <f>_xll.qlInterpolationInterpolate(B12MInterpolation,R40,TRUE)</f>
        <v>3.9885017082689567E-3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42312</v>
      </c>
      <c r="S41" s="146">
        <f>_xll.qlCalendarAdvance(Calendar,R41,$F$1,"mf",,Trigger)</f>
        <v>42678</v>
      </c>
      <c r="T41" s="147">
        <f>_xll.qlDayCounterYearFraction(DayCounter,R41,S41,,,Trigger)</f>
        <v>1.0166666666666666</v>
      </c>
      <c r="U41" s="139">
        <f>_xll.qlInterpolationInterpolate(B12MInterpolation,R41,TRUE)</f>
        <v>3.9761167782102298E-3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42313</v>
      </c>
      <c r="S42" s="146">
        <f>_xll.qlCalendarAdvance(Calendar,R42,$F$1,"mf",,Trigger)</f>
        <v>42681</v>
      </c>
      <c r="T42" s="147">
        <f>_xll.qlDayCounterYearFraction(DayCounter,R42,S42,,,Trigger)</f>
        <v>1.0222222222222221</v>
      </c>
      <c r="U42" s="139">
        <f>_xll.qlInterpolationInterpolate(B12MInterpolation,R42,TRUE)</f>
        <v>3.9634716655160326E-3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42314</v>
      </c>
      <c r="S43" s="146">
        <f>_xll.qlCalendarAdvance(Calendar,R43,$F$1,"mf",,Trigger)</f>
        <v>42681</v>
      </c>
      <c r="T43" s="147">
        <f>_xll.qlDayCounterYearFraction(DayCounter,R43,S43,,,Trigger)</f>
        <v>1.0194444444444444</v>
      </c>
      <c r="U43" s="139">
        <f>_xll.qlInterpolationInterpolate(B12MInterpolation,R43,TRUE)</f>
        <v>3.9505463971530137E-3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42317</v>
      </c>
      <c r="S44" s="146">
        <f>_xll.qlCalendarAdvance(Calendar,R44,$F$1,"mf",,Trigger)</f>
        <v>42683</v>
      </c>
      <c r="T44" s="147">
        <f>_xll.qlDayCounterYearFraction(DayCounter,R44,S44,,,Trigger)</f>
        <v>1.0166666666666666</v>
      </c>
      <c r="U44" s="139">
        <f>_xll.qlInterpolationInterpolate(B12MInterpolation,R44,TRUE)</f>
        <v>3.909889927717505E-3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42318</v>
      </c>
      <c r="S45" s="146">
        <f>_xll.qlCalendarAdvance(Calendar,R45,$F$1,"mf",,Trigger)</f>
        <v>42684</v>
      </c>
      <c r="T45" s="147">
        <f>_xll.qlDayCounterYearFraction(DayCounter,R45,S45,,,Trigger)</f>
        <v>1.0166666666666666</v>
      </c>
      <c r="U45" s="139">
        <f>_xll.qlInterpolationInterpolate(B12MInterpolation,R45,TRUE)</f>
        <v>3.8956443063456786E-3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42319</v>
      </c>
      <c r="S46" s="146">
        <f>_xll.qlCalendarAdvance(Calendar,R46,$F$1,"mf",,Trigger)</f>
        <v>42685</v>
      </c>
      <c r="T46" s="147">
        <f>_xll.qlDayCounterYearFraction(DayCounter,R46,S46,,,Trigger)</f>
        <v>1.0166666666666666</v>
      </c>
      <c r="U46" s="139">
        <f>_xll.qlInterpolationInterpolate(B12MInterpolation,R46,TRUE)</f>
        <v>3.8810186641382695E-3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42320</v>
      </c>
      <c r="S47" s="146">
        <f>_xll.qlCalendarAdvance(Calendar,R47,$F$1,"mf",,Trigger)</f>
        <v>42688</v>
      </c>
      <c r="T47" s="147">
        <f>_xll.qlDayCounterYearFraction(DayCounter,R47,S47,,,Trigger)</f>
        <v>1.0222222222222221</v>
      </c>
      <c r="U47" s="139">
        <f>_xll.qlInterpolationInterpolate(B12MInterpolation,R47,TRUE)</f>
        <v>3.866003966721006E-3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42321</v>
      </c>
      <c r="S48" s="146">
        <f>_xll.qlCalendarAdvance(Calendar,R48,$F$1,"mf",,Trigger)</f>
        <v>42688</v>
      </c>
      <c r="T48" s="147">
        <f>_xll.qlDayCounterYearFraction(DayCounter,R48,S48,,,Trigger)</f>
        <v>1.0194444444444444</v>
      </c>
      <c r="U48" s="139">
        <f>_xll.qlInterpolationInterpolate(B12MInterpolation,R48,TRUE)</f>
        <v>3.8506349343559333E-3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42324</v>
      </c>
      <c r="S49" s="146">
        <f>_xll.qlCalendarAdvance(Calendar,R49,$F$1,"mf",,Trigger)</f>
        <v>42690</v>
      </c>
      <c r="T49" s="147">
        <f>_xll.qlDayCounterYearFraction(DayCounter,R49,S49,,,Trigger)</f>
        <v>1.0166666666666666</v>
      </c>
      <c r="U49" s="139">
        <f>_xll.qlInterpolationInterpolate(B12MInterpolation,R49,TRUE)</f>
        <v>3.8028584167851035E-3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42325</v>
      </c>
      <c r="S50" s="146">
        <f>_xll.qlCalendarAdvance(Calendar,R50,$F$1,"mf",,Trigger)</f>
        <v>42691</v>
      </c>
      <c r="T50" s="147">
        <f>_xll.qlDayCounterYearFraction(DayCounter,R50,S50,,,Trigger)</f>
        <v>1.0166666666666666</v>
      </c>
      <c r="U50" s="139">
        <f>_xll.qlInterpolationInterpolate(B12MInterpolation,R50,TRUE)</f>
        <v>3.7865286338400386E-3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42326</v>
      </c>
      <c r="S51" s="146">
        <f>_xll.qlCalendarAdvance(Calendar,R51,$F$1,"mf",,Trigger)</f>
        <v>42692</v>
      </c>
      <c r="T51" s="147">
        <f>_xll.qlDayCounterYearFraction(DayCounter,R51,S51,,,Trigger)</f>
        <v>1.0166666666666666</v>
      </c>
      <c r="U51" s="139">
        <f>_xll.qlInterpolationInterpolate(B12MInterpolation,R51,TRUE)</f>
        <v>3.770072810552787E-3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42327</v>
      </c>
      <c r="S52" s="146">
        <f>_xll.qlCalendarAdvance(Calendar,R52,$F$1,"mf",,Trigger)</f>
        <v>42695</v>
      </c>
      <c r="T52" s="147">
        <f>_xll.qlDayCounterYearFraction(DayCounter,R52,S52,,,Trigger)</f>
        <v>1.0222222222222221</v>
      </c>
      <c r="U52" s="139">
        <f>_xll.qlInterpolationInterpolate(B12MInterpolation,R52,TRUE)</f>
        <v>3.7535366058444727E-3</v>
      </c>
    </row>
    <row r="53" spans="5:21" x14ac:dyDescent="0.2">
      <c r="E53" s="328"/>
      <c r="F53" s="328"/>
      <c r="G53" s="328"/>
      <c r="H53" s="208"/>
      <c r="K53" s="208"/>
      <c r="L53" s="208"/>
      <c r="R53" s="92">
        <f>_xll.qlCalendarAdvance(Calendar,R52,"1D","f")</f>
        <v>42328</v>
      </c>
      <c r="S53" s="146">
        <f>_xll.qlCalendarAdvance(Calendar,R53,$F$1,"mf",,Trigger)</f>
        <v>42695</v>
      </c>
      <c r="T53" s="147">
        <f>_xll.qlDayCounterYearFraction(DayCounter,R53,S53,,,Trigger)</f>
        <v>1.0194444444444444</v>
      </c>
      <c r="U53" s="139">
        <f>_xll.qlInterpolationInterpolate(B12MInterpolation,R53,TRUE)</f>
        <v>3.7369656786362215E-3</v>
      </c>
    </row>
    <row r="54" spans="5:21" x14ac:dyDescent="0.2">
      <c r="E54" s="328"/>
      <c r="F54" s="328"/>
      <c r="G54" s="328"/>
      <c r="H54" s="208"/>
      <c r="K54" s="208"/>
      <c r="L54" s="208"/>
      <c r="R54" s="92">
        <f>_xll.qlCalendarAdvance(Calendar,R53,"1D","f")</f>
        <v>42331</v>
      </c>
      <c r="S54" s="146">
        <f>_xll.qlCalendarAdvance(Calendar,R54,$F$1,"mf",,Trigger)</f>
        <v>42697</v>
      </c>
      <c r="T54" s="147">
        <f>_xll.qlDayCounterYearFraction(DayCounter,R54,S54,,,Trigger)</f>
        <v>1.0166666666666666</v>
      </c>
      <c r="U54" s="139">
        <f>_xll.qlInterpolationInterpolate(B12MInterpolation,R54,TRUE)</f>
        <v>3.6875011512230876E-3</v>
      </c>
    </row>
    <row r="55" spans="5:21" x14ac:dyDescent="0.2">
      <c r="E55" s="328"/>
      <c r="F55" s="328"/>
      <c r="G55" s="328"/>
      <c r="H55" s="208"/>
      <c r="K55" s="208"/>
      <c r="L55" s="208"/>
      <c r="R55" s="92">
        <f>_xll.qlCalendarAdvance(Calendar,R54,"1D","f")</f>
        <v>42332</v>
      </c>
      <c r="S55" s="146">
        <f>_xll.qlCalendarAdvance(Calendar,R55,$F$1,"mf",,Trigger)</f>
        <v>42698</v>
      </c>
      <c r="T55" s="147">
        <f>_xll.qlDayCounterYearFraction(DayCounter,R55,S55,,,Trigger)</f>
        <v>1.0166666666666666</v>
      </c>
      <c r="U55" s="139">
        <f>_xll.qlInterpolationInterpolate(B12MInterpolation,R55,TRUE)</f>
        <v>3.6712479232263316E-3</v>
      </c>
    </row>
    <row r="56" spans="5:21" x14ac:dyDescent="0.2">
      <c r="E56" s="328"/>
      <c r="F56" s="328"/>
      <c r="G56" s="328"/>
      <c r="H56" s="208"/>
      <c r="K56" s="208"/>
      <c r="L56" s="208"/>
      <c r="R56" s="92">
        <f>_xll.qlCalendarAdvance(Calendar,R55,"1D","f")</f>
        <v>42333</v>
      </c>
      <c r="S56" s="146">
        <f>_xll.qlCalendarAdvance(Calendar,R56,$F$1,"mf",,Trigger)</f>
        <v>42699</v>
      </c>
      <c r="T56" s="147">
        <f>_xll.qlDayCounterYearFraction(DayCounter,R56,S56,,,Trigger)</f>
        <v>1.0166666666666666</v>
      </c>
      <c r="U56" s="139">
        <f>_xll.qlInterpolationInterpolate(B12MInterpolation,R56,TRUE)</f>
        <v>3.6551882673352609E-3</v>
      </c>
    </row>
    <row r="57" spans="5:21" x14ac:dyDescent="0.2">
      <c r="E57" s="328"/>
      <c r="F57" s="328"/>
      <c r="G57" s="328"/>
      <c r="H57" s="208"/>
      <c r="K57" s="208"/>
      <c r="L57" s="208"/>
      <c r="R57" s="92">
        <f>_xll.qlCalendarAdvance(Calendar,R56,"1D","f")</f>
        <v>42334</v>
      </c>
      <c r="S57" s="146">
        <f>_xll.qlCalendarAdvance(Calendar,R57,$F$1,"mf",,Trigger)</f>
        <v>42702</v>
      </c>
      <c r="T57" s="147">
        <f>_xll.qlDayCounterYearFraction(DayCounter,R57,S57,,,Trigger)</f>
        <v>1.0222222222222221</v>
      </c>
      <c r="U57" s="139">
        <f>_xll.qlInterpolationInterpolate(B12MInterpolation,R57,TRUE)</f>
        <v>3.6393678424709998E-3</v>
      </c>
    </row>
    <row r="58" spans="5:21" x14ac:dyDescent="0.2">
      <c r="E58" s="328"/>
      <c r="F58" s="328"/>
      <c r="G58" s="328"/>
      <c r="H58" s="208"/>
      <c r="K58" s="208"/>
      <c r="L58" s="208"/>
      <c r="R58" s="92">
        <f>_xll.qlCalendarAdvance(Calendar,R57,"1D","f")</f>
        <v>42335</v>
      </c>
      <c r="S58" s="146">
        <f>_xll.qlCalendarAdvance(Calendar,R58,$F$1,"mf",,Trigger)</f>
        <v>42702</v>
      </c>
      <c r="T58" s="147">
        <f>_xll.qlDayCounterYearFraction(DayCounter,R58,S58,,,Trigger)</f>
        <v>1.0194444444444444</v>
      </c>
      <c r="U58" s="139">
        <f>_xll.qlInterpolationInterpolate(B12MInterpolation,R58,TRUE)</f>
        <v>3.6238323075546731E-3</v>
      </c>
    </row>
    <row r="59" spans="5:21" x14ac:dyDescent="0.2">
      <c r="R59" s="92">
        <f>_xll.qlCalendarAdvance(Calendar,R58,"1D","f")</f>
        <v>42338</v>
      </c>
      <c r="S59" s="146">
        <f>_xll.qlCalendarAdvance(Calendar,R59,$F$1,"mf",,Trigger)</f>
        <v>42704</v>
      </c>
      <c r="T59" s="147">
        <f>_xll.qlDayCounterYearFraction(DayCounter,R59,S59,,,Trigger)</f>
        <v>1.0166666666666666</v>
      </c>
      <c r="U59" s="139">
        <f>_xll.qlInterpolationInterpolate(B12MInterpolation,R59,TRUE)</f>
        <v>3.5793916317045445E-3</v>
      </c>
    </row>
    <row r="60" spans="5:21" x14ac:dyDescent="0.2">
      <c r="R60" s="92">
        <f>_xll.qlCalendarAdvance(Calendar,R59,"1D","f")</f>
        <v>42339</v>
      </c>
      <c r="S60" s="146">
        <f>_xll.qlCalendarAdvance(Calendar,R60,$F$1,"mf",,Trigger)</f>
        <v>42705</v>
      </c>
      <c r="T60" s="147">
        <f>_xll.qlDayCounterYearFraction(DayCounter,R60,S60,,,Trigger)</f>
        <v>1.0166666666666666</v>
      </c>
      <c r="U60" s="139">
        <f>_xll.qlInterpolationInterpolate(B12MInterpolation,R60,TRUE)</f>
        <v>3.5654522457912005E-3</v>
      </c>
    </row>
    <row r="61" spans="5:21" x14ac:dyDescent="0.2">
      <c r="R61" s="92">
        <f>_xll.qlCalendarAdvance(Calendar,R60,"1D","f")</f>
        <v>42340</v>
      </c>
      <c r="S61" s="146">
        <f>_xll.qlCalendarAdvance(Calendar,R61,$F$1,"mf",,Trigger)</f>
        <v>42706</v>
      </c>
      <c r="T61" s="147">
        <f>_xll.qlDayCounterYearFraction(DayCounter,R61,S61,,,Trigger)</f>
        <v>1.0166666666666666</v>
      </c>
      <c r="U61" s="139">
        <f>_xll.qlInterpolationInterpolate(B12MInterpolation,R61,TRUE)</f>
        <v>3.5520260444314141E-3</v>
      </c>
    </row>
    <row r="62" spans="5:21" x14ac:dyDescent="0.2">
      <c r="R62" s="92">
        <f>_xll.qlCalendarAdvance(Calendar,R61,"1D","f")</f>
        <v>42341</v>
      </c>
      <c r="S62" s="146">
        <f>_xll.qlCalendarAdvance(Calendar,R62,$F$1,"mf",,Trigger)</f>
        <v>42709</v>
      </c>
      <c r="T62" s="147">
        <f>_xll.qlDayCounterYearFraction(DayCounter,R62,S62,,,Trigger)</f>
        <v>1.0222222222222221</v>
      </c>
      <c r="U62" s="139">
        <f>_xll.qlInterpolationInterpolate(B12MInterpolation,R62,TRUE)</f>
        <v>3.5391586865463091E-3</v>
      </c>
    </row>
    <row r="63" spans="5:21" x14ac:dyDescent="0.2">
      <c r="R63" s="92">
        <f>_xll.qlCalendarAdvance(Calendar,R62,"1D","f")</f>
        <v>42342</v>
      </c>
      <c r="S63" s="146">
        <f>_xll.qlCalendarAdvance(Calendar,R63,$F$1,"mf",,Trigger)</f>
        <v>42709</v>
      </c>
      <c r="T63" s="147">
        <f>_xll.qlDayCounterYearFraction(DayCounter,R63,S63,,,Trigger)</f>
        <v>1.0194444444444444</v>
      </c>
      <c r="U63" s="139">
        <f>_xll.qlInterpolationInterpolate(B12MInterpolation,R63,TRUE)</f>
        <v>3.52689583105701E-3</v>
      </c>
    </row>
    <row r="64" spans="5:21" x14ac:dyDescent="0.2">
      <c r="R64" s="92">
        <f>_xll.qlCalendarAdvance(Calendar,R63,"1D","f")</f>
        <v>42345</v>
      </c>
      <c r="S64" s="146">
        <f>_xll.qlCalendarAdvance(Calendar,R64,$F$1,"mf",,Trigger)</f>
        <v>42711</v>
      </c>
      <c r="T64" s="147">
        <f>_xll.qlDayCounterYearFraction(DayCounter,R64,S64,,,Trigger)</f>
        <v>1.0166666666666666</v>
      </c>
      <c r="U64" s="139">
        <f>_xll.qlInterpolationInterpolate(B12MInterpolation,R64,TRUE)</f>
        <v>3.4941908681751965E-3</v>
      </c>
    </row>
    <row r="65" spans="18:21" x14ac:dyDescent="0.2">
      <c r="R65" s="92">
        <f>_xll.qlCalendarAdvance(Calendar,R64,"1D","f")</f>
        <v>42346</v>
      </c>
      <c r="S65" s="146">
        <f>_xll.qlCalendarAdvance(Calendar,R65,$F$1,"mf",,Trigger)</f>
        <v>42712</v>
      </c>
      <c r="T65" s="147">
        <f>_xll.qlDayCounterYearFraction(DayCounter,R65,S65,,,Trigger)</f>
        <v>1.0166666666666666</v>
      </c>
      <c r="U65" s="139">
        <f>_xll.qlInterpolationInterpolate(B12MInterpolation,R65,TRUE)</f>
        <v>3.484802611480368E-3</v>
      </c>
    </row>
    <row r="66" spans="18:21" x14ac:dyDescent="0.2">
      <c r="R66" s="92">
        <f>_xll.qlCalendarAdvance(Calendar,R65,"1D","f")</f>
        <v>42347</v>
      </c>
      <c r="S66" s="146">
        <f>_xll.qlCalendarAdvance(Calendar,R66,$F$1,"mf",,Trigger)</f>
        <v>42713</v>
      </c>
      <c r="T66" s="147">
        <f>_xll.qlDayCounterYearFraction(DayCounter,R66,S66,,,Trigger)</f>
        <v>1.0166666666666666</v>
      </c>
      <c r="U66" s="139">
        <f>_xll.qlInterpolationInterpolate(B12MInterpolation,R66,TRUE)</f>
        <v>3.4762471517869684E-3</v>
      </c>
    </row>
    <row r="67" spans="18:21" x14ac:dyDescent="0.2">
      <c r="R67" s="92">
        <f>_xll.qlCalendarAdvance(Calendar,R66,"1D","f")</f>
        <v>42348</v>
      </c>
      <c r="S67" s="146">
        <f>_xll.qlCalendarAdvance(Calendar,R67,$F$1,"mf",,Trigger)</f>
        <v>42716</v>
      </c>
      <c r="T67" s="147">
        <f>_xll.qlDayCounterYearFraction(DayCounter,R67,S67,,,Trigger)</f>
        <v>1.0222222222222221</v>
      </c>
      <c r="U67" s="139">
        <f>_xll.qlInterpolationInterpolate(B12MInterpolation,R67,TRUE)</f>
        <v>3.4685701480161226E-3</v>
      </c>
    </row>
    <row r="68" spans="18:21" x14ac:dyDescent="0.2">
      <c r="R68" s="92">
        <f>_xll.qlCalendarAdvance(Calendar,R67,"1D","f")</f>
        <v>42349</v>
      </c>
      <c r="S68" s="146">
        <f>_xll.qlCalendarAdvance(Calendar,R68,$F$1,"mf",,Trigger)</f>
        <v>42716</v>
      </c>
      <c r="T68" s="147">
        <f>_xll.qlDayCounterYearFraction(DayCounter,R68,S68,,,Trigger)</f>
        <v>1.0194444444444444</v>
      </c>
      <c r="U68" s="139">
        <f>_xll.qlInterpolationInterpolate(B12MInterpolation,R68,TRUE)</f>
        <v>3.461817259088955E-3</v>
      </c>
    </row>
    <row r="69" spans="18:21" x14ac:dyDescent="0.2">
      <c r="R69" s="92">
        <f>_xll.qlCalendarAdvance(Calendar,R68,"1D","f")</f>
        <v>42352</v>
      </c>
      <c r="S69" s="146">
        <f>_xll.qlCalendarAdvance(Calendar,R69,$F$1,"mf",,Trigger)</f>
        <v>42718</v>
      </c>
      <c r="T69" s="147">
        <f>_xll.qlDayCounterYearFraction(DayCounter,R69,S69,,,Trigger)</f>
        <v>1.0166666666666666</v>
      </c>
      <c r="U69" s="139">
        <f>_xll.qlInterpolationInterpolate(B12MInterpolation,R69,TRUE)</f>
        <v>3.4471740671438186E-3</v>
      </c>
    </row>
    <row r="70" spans="18:21" x14ac:dyDescent="0.2">
      <c r="R70" s="92">
        <f>_xll.qlCalendarAdvance(Calendar,R69,"1D","f")</f>
        <v>42353</v>
      </c>
      <c r="S70" s="146">
        <f>_xll.qlCalendarAdvance(Calendar,R70,$F$1,"mf",,Trigger)</f>
        <v>42719</v>
      </c>
      <c r="T70" s="147">
        <f>_xll.qlDayCounterYearFraction(DayCounter,R70,S70,,,Trigger)</f>
        <v>1.0166666666666666</v>
      </c>
      <c r="U70" s="139">
        <f>_xll.qlInterpolationInterpolate(B12MInterpolation,R70,TRUE)</f>
        <v>3.4440455332038294E-3</v>
      </c>
    </row>
    <row r="71" spans="18:21" x14ac:dyDescent="0.2">
      <c r="R71" s="92">
        <f>_xll.qlCalendarAdvance(Calendar,R70,"1D","f")</f>
        <v>42354</v>
      </c>
      <c r="S71" s="146">
        <f>_xll.qlCalendarAdvance(Calendar,R71,$F$1,"mf",,Trigger)</f>
        <v>42720</v>
      </c>
      <c r="T71" s="147">
        <f>_xll.qlDayCounterYearFraction(DayCounter,R71,S71,,,Trigger)</f>
        <v>1.0166666666666666</v>
      </c>
      <c r="U71" s="139">
        <f>_xll.qlInterpolationInterpolate(B12MInterpolation,R71,TRUE)</f>
        <v>3.4417264723247431E-3</v>
      </c>
    </row>
    <row r="72" spans="18:21" x14ac:dyDescent="0.2">
      <c r="R72" s="92">
        <f>_xll.qlCalendarAdvance(Calendar,R71,"1D","f")</f>
        <v>42355</v>
      </c>
      <c r="S72" s="146">
        <f>_xll.qlCalendarAdvance(Calendar,R72,$F$1,"mf",,Trigger)</f>
        <v>42723</v>
      </c>
      <c r="T72" s="147">
        <f>_xll.qlDayCounterYearFraction(DayCounter,R72,S72,,,Trigger)</f>
        <v>1.0222222222222221</v>
      </c>
      <c r="U72" s="139">
        <f>_xll.qlInterpolationInterpolate(B12MInterpolation,R72,TRUE)</f>
        <v>3.4401768093305857E-3</v>
      </c>
    </row>
    <row r="73" spans="18:21" x14ac:dyDescent="0.2">
      <c r="R73" s="92">
        <f>_xll.qlCalendarAdvance(Calendar,R72,"1D","f")</f>
        <v>42356</v>
      </c>
      <c r="S73" s="146">
        <f>_xll.qlCalendarAdvance(Calendar,R73,$F$1,"mf",,Trigger)</f>
        <v>42723</v>
      </c>
      <c r="T73" s="147">
        <f>_xll.qlDayCounterYearFraction(DayCounter,R73,S73,,,Trigger)</f>
        <v>1.0194444444444444</v>
      </c>
      <c r="U73" s="139">
        <f>_xll.qlInterpolationInterpolate(B12MInterpolation,R73,TRUE)</f>
        <v>3.4393564690453817E-3</v>
      </c>
    </row>
    <row r="74" spans="18:21" x14ac:dyDescent="0.2">
      <c r="R74" s="92">
        <f>_xll.qlCalendarAdvance(Calendar,R73,"1D","f")</f>
        <v>42359</v>
      </c>
      <c r="S74" s="146">
        <f>_xll.qlCalendarAdvance(Calendar,R74,$F$1,"mf",,Trigger)</f>
        <v>42725</v>
      </c>
      <c r="T74" s="147">
        <f>_xll.qlDayCounterYearFraction(DayCounter,R74,S74,,,Trigger)</f>
        <v>1.0166666666666666</v>
      </c>
      <c r="U74" s="139">
        <f>_xll.qlInterpolationInterpolate(B12MInterpolation,R74,TRUE)</f>
        <v>3.4408706326837435E-3</v>
      </c>
    </row>
    <row r="75" spans="18:21" x14ac:dyDescent="0.2">
      <c r="R75" s="92">
        <f>_xll.qlCalendarAdvance(Calendar,R74,"1D","f")</f>
        <v>42360</v>
      </c>
      <c r="S75" s="146">
        <f>_xll.qlCalendarAdvance(Calendar,R75,$F$1,"mf",,Trigger)</f>
        <v>42726</v>
      </c>
      <c r="T75" s="147">
        <f>_xll.qlDayCounterYearFraction(DayCounter,R75,S75,,,Trigger)</f>
        <v>1.0166666666666666</v>
      </c>
      <c r="U75" s="139">
        <f>_xll.qlInterpolationInterpolate(B12MInterpolation,R75,TRUE)</f>
        <v>3.4425668314746055E-3</v>
      </c>
    </row>
    <row r="76" spans="18:21" x14ac:dyDescent="0.2">
      <c r="R76" s="92">
        <f>_xll.qlCalendarAdvance(Calendar,R75,"1D","f")</f>
        <v>42361</v>
      </c>
      <c r="S76" s="146">
        <f>_xll.qlCalendarAdvance(Calendar,R76,$F$1,"mf",,Trigger)</f>
        <v>42727</v>
      </c>
      <c r="T76" s="147">
        <f>_xll.qlDayCounterYearFraction(DayCounter,R76,S76,,,Trigger)</f>
        <v>1.0166666666666666</v>
      </c>
      <c r="U76" s="139">
        <f>_xll.qlInterpolationInterpolate(B12MInterpolation,R76,TRUE)</f>
        <v>3.4447919770945472E-3</v>
      </c>
    </row>
    <row r="77" spans="18:21" x14ac:dyDescent="0.2">
      <c r="R77" s="92">
        <f>_xll.qlCalendarAdvance(Calendar,R76,"1D","f")</f>
        <v>42362</v>
      </c>
      <c r="S77" s="146">
        <f>_xll.qlCalendarAdvance(Calendar,R77,$F$1,"mf",,Trigger)</f>
        <v>42732</v>
      </c>
      <c r="T77" s="147">
        <f>_xll.qlDayCounterYearFraction(DayCounter,R77,S77,,,Trigger)</f>
        <v>1.0277777777777777</v>
      </c>
      <c r="U77" s="139">
        <f>_xll.qlInterpolationInterpolate(B12MInterpolation,R77,TRUE)</f>
        <v>3.4475059943675935E-3</v>
      </c>
    </row>
    <row r="78" spans="18:21" x14ac:dyDescent="0.2">
      <c r="R78" s="92">
        <f>_xll.qlCalendarAdvance(Calendar,R77,"1D","f")</f>
        <v>42367</v>
      </c>
      <c r="S78" s="146">
        <f>_xll.qlCalendarAdvance(Calendar,R78,$F$1,"mf",,Trigger)</f>
        <v>42733</v>
      </c>
      <c r="T78" s="147">
        <f>_xll.qlDayCounterYearFraction(DayCounter,R78,S78,,,Trigger)</f>
        <v>1.0166666666666666</v>
      </c>
      <c r="U78" s="139">
        <f>_xll.qlInterpolationInterpolate(B12MInterpolation,R78,TRUE)</f>
        <v>3.4670065243702758E-3</v>
      </c>
    </row>
    <row r="79" spans="18:21" x14ac:dyDescent="0.2">
      <c r="R79" s="92">
        <f>_xll.qlCalendarAdvance(Calendar,R78,"1D","f")</f>
        <v>42368</v>
      </c>
      <c r="S79" s="146">
        <f>_xll.qlCalendarAdvance(Calendar,R79,$F$1,"mf",,Trigger)</f>
        <v>42734</v>
      </c>
      <c r="T79" s="147">
        <f>_xll.qlDayCounterYearFraction(DayCounter,R79,S79,,,Trigger)</f>
        <v>1.0166666666666666</v>
      </c>
      <c r="U79" s="139">
        <f>_xll.qlInterpolationInterpolate(B12MInterpolation,R79,TRUE)</f>
        <v>3.4718121928664783E-3</v>
      </c>
    </row>
    <row r="80" spans="18:21" x14ac:dyDescent="0.2">
      <c r="R80" s="92">
        <f>_xll.qlCalendarAdvance(Calendar,R79,"1D","f")</f>
        <v>42369</v>
      </c>
      <c r="S80" s="146">
        <f>_xll.qlCalendarAdvance(Calendar,R80,$F$1,"mf",,Trigger)</f>
        <v>42734</v>
      </c>
      <c r="T80" s="147">
        <f>_xll.qlDayCounterYearFraction(DayCounter,R80,S80,,,Trigger)</f>
        <v>1.0138888888888888</v>
      </c>
      <c r="U80" s="139">
        <f>_xll.qlInterpolationInterpolate(B12MInterpolation,R80,TRUE)</f>
        <v>3.4768262067839616E-3</v>
      </c>
    </row>
    <row r="81" spans="18:21" x14ac:dyDescent="0.2">
      <c r="R81" s="92">
        <f>_xll.qlCalendarAdvance(Calendar,R80,"1D","f")</f>
        <v>42373</v>
      </c>
      <c r="S81" s="146">
        <f>_xll.qlCalendarAdvance(Calendar,R81,$F$1,"mf",,Trigger)</f>
        <v>42739</v>
      </c>
      <c r="T81" s="147">
        <f>_xll.qlDayCounterYearFraction(DayCounter,R81,S81,,,Trigger)</f>
        <v>1.0166666666666666</v>
      </c>
      <c r="U81" s="139">
        <f>_xll.qlInterpolationInterpolate(B12MInterpolation,R81,TRUE)</f>
        <v>3.4981642131472058E-3</v>
      </c>
    </row>
    <row r="82" spans="18:21" x14ac:dyDescent="0.2">
      <c r="R82" s="92">
        <f>_xll.qlCalendarAdvance(Calendar,R81,"1D","f")</f>
        <v>42374</v>
      </c>
      <c r="S82" s="146">
        <f>_xll.qlCalendarAdvance(Calendar,R82,$F$1,"mf",,Trigger)</f>
        <v>42740</v>
      </c>
      <c r="T82" s="147">
        <f>_xll.qlDayCounterYearFraction(DayCounter,R82,S82,,,Trigger)</f>
        <v>1.0166666666666666</v>
      </c>
      <c r="U82" s="139">
        <f>_xll.qlInterpolationInterpolate(B12MInterpolation,R82,TRUE)</f>
        <v>3.5036188265314709E-3</v>
      </c>
    </row>
    <row r="83" spans="18:21" x14ac:dyDescent="0.2">
      <c r="R83" s="92">
        <f>_xll.qlCalendarAdvance(Calendar,R82,"1D","f")</f>
        <v>42375</v>
      </c>
      <c r="S83" s="146">
        <f>_xll.qlCalendarAdvance(Calendar,R83,$F$1,"mf",,Trigger)</f>
        <v>42741</v>
      </c>
      <c r="T83" s="147">
        <f>_xll.qlDayCounterYearFraction(DayCounter,R83,S83,,,Trigger)</f>
        <v>1.0166666666666666</v>
      </c>
      <c r="U83" s="139">
        <f>_xll.qlInterpolationInterpolate(B12MInterpolation,R83,TRUE)</f>
        <v>3.5090413342811671E-3</v>
      </c>
    </row>
    <row r="84" spans="18:21" x14ac:dyDescent="0.2">
      <c r="R84" s="92">
        <f>_xll.qlCalendarAdvance(Calendar,R83,"1D","f")</f>
        <v>42376</v>
      </c>
      <c r="S84" s="146">
        <f>_xll.qlCalendarAdvance(Calendar,R84,$F$1,"mf",,Trigger)</f>
        <v>42744</v>
      </c>
      <c r="T84" s="147">
        <f>_xll.qlDayCounterYearFraction(DayCounter,R84,S84,,,Trigger)</f>
        <v>1.0222222222222221</v>
      </c>
      <c r="U84" s="139">
        <f>_xll.qlInterpolationInterpolate(B12MInterpolation,R84,TRUE)</f>
        <v>3.5143916612203206E-3</v>
      </c>
    </row>
    <row r="85" spans="18:21" x14ac:dyDescent="0.2">
      <c r="R85" s="92">
        <f>_xll.qlCalendarAdvance(Calendar,R84,"1D","f")</f>
        <v>42377</v>
      </c>
      <c r="S85" s="146">
        <f>_xll.qlCalendarAdvance(Calendar,R85,$F$1,"mf",,Trigger)</f>
        <v>42744</v>
      </c>
      <c r="T85" s="147">
        <f>_xll.qlDayCounterYearFraction(DayCounter,R85,S85,,,Trigger)</f>
        <v>1.0194444444444444</v>
      </c>
      <c r="U85" s="139">
        <f>_xll.qlInterpolationInterpolate(B12MInterpolation,R85,TRUE)</f>
        <v>3.5196297321729562E-3</v>
      </c>
    </row>
    <row r="86" spans="18:21" x14ac:dyDescent="0.2">
      <c r="R86" s="92">
        <f>_xll.qlCalendarAdvance(Calendar,R85,"1D","f")</f>
        <v>42380</v>
      </c>
      <c r="S86" s="146">
        <f>_xll.qlCalendarAdvance(Calendar,R86,$F$1,"mf",,Trigger)</f>
        <v>42746</v>
      </c>
      <c r="T86" s="147">
        <f>_xll.qlDayCounterYearFraction(DayCounter,R86,S86,,,Trigger)</f>
        <v>1.0166666666666666</v>
      </c>
      <c r="U86" s="139">
        <f>_xll.qlInterpolationInterpolate(B12MInterpolation,R86,TRUE)</f>
        <v>3.5342696573520066E-3</v>
      </c>
    </row>
    <row r="87" spans="18:21" x14ac:dyDescent="0.2">
      <c r="R87" s="92">
        <f>_xll.qlCalendarAdvance(Calendar,R86,"1D","f")</f>
        <v>42381</v>
      </c>
      <c r="S87" s="146">
        <f>_xll.qlCalendarAdvance(Calendar,R87,$F$1,"mf",,Trigger)</f>
        <v>42747</v>
      </c>
      <c r="T87" s="147">
        <f>_xll.qlDayCounterYearFraction(DayCounter,R87,S87,,,Trigger)</f>
        <v>1.0166666666666666</v>
      </c>
      <c r="U87" s="139">
        <f>_xll.qlInterpolationInterpolate(B12MInterpolation,R87,TRUE)</f>
        <v>3.5386665148754212E-3</v>
      </c>
    </row>
    <row r="88" spans="18:21" x14ac:dyDescent="0.2">
      <c r="R88" s="92">
        <f>_xll.qlCalendarAdvance(Calendar,R87,"1D","f")</f>
        <v>42382</v>
      </c>
      <c r="S88" s="146">
        <f>_xll.qlCalendarAdvance(Calendar,R88,$F$1,"mf",,Trigger)</f>
        <v>42748</v>
      </c>
      <c r="T88" s="147">
        <f>_xll.qlDayCounterYearFraction(DayCounter,R88,S88,,,Trigger)</f>
        <v>1.0166666666666666</v>
      </c>
      <c r="U88" s="139">
        <f>_xll.qlInterpolationInterpolate(B12MInterpolation,R88,TRUE)</f>
        <v>3.5428021141920367E-3</v>
      </c>
    </row>
    <row r="89" spans="18:21" x14ac:dyDescent="0.2">
      <c r="R89" s="92">
        <f>_xll.qlCalendarAdvance(Calendar,R88,"1D","f")</f>
        <v>42383</v>
      </c>
      <c r="S89" s="146">
        <f>_xll.qlCalendarAdvance(Calendar,R89,$F$1,"mf",,Trigger)</f>
        <v>42751</v>
      </c>
      <c r="T89" s="147">
        <f>_xll.qlDayCounterYearFraction(DayCounter,R89,S89,,,Trigger)</f>
        <v>1.0222222222222221</v>
      </c>
      <c r="U89" s="139">
        <f>_xll.qlInterpolationInterpolate(B12MInterpolation,R89,TRUE)</f>
        <v>3.5466877537854722E-3</v>
      </c>
    </row>
    <row r="90" spans="18:21" x14ac:dyDescent="0.2">
      <c r="R90" s="92">
        <f>_xll.qlCalendarAdvance(Calendar,R89,"1D","f")</f>
        <v>42384</v>
      </c>
      <c r="S90" s="146">
        <f>_xll.qlCalendarAdvance(Calendar,R90,$F$1,"mf",,Trigger)</f>
        <v>42751</v>
      </c>
      <c r="T90" s="147">
        <f>_xll.qlDayCounterYearFraction(DayCounter,R90,S90,,,Trigger)</f>
        <v>1.0194444444444444</v>
      </c>
      <c r="U90" s="139">
        <f>_xll.qlInterpolationInterpolate(B12MInterpolation,R90,TRUE)</f>
        <v>3.5503347321393457E-3</v>
      </c>
    </row>
    <row r="91" spans="18:21" x14ac:dyDescent="0.2">
      <c r="R91" s="92">
        <f>_xll.qlCalendarAdvance(Calendar,R90,"1D","f")</f>
        <v>42387</v>
      </c>
      <c r="S91" s="146">
        <f>_xll.qlCalendarAdvance(Calendar,R91,$F$1,"mf",,Trigger)</f>
        <v>42753</v>
      </c>
      <c r="T91" s="147">
        <f>_xll.qlDayCounterYearFraction(DayCounter,R91,S91,,,Trigger)</f>
        <v>1.0166666666666666</v>
      </c>
      <c r="U91" s="139">
        <f>_xll.qlInterpolationInterpolate(B12MInterpolation,R91,TRUE)</f>
        <v>3.5599566845997822E-3</v>
      </c>
    </row>
    <row r="92" spans="18:21" x14ac:dyDescent="0.2">
      <c r="R92" s="92">
        <f>_xll.qlCalendarAdvance(Calendar,R91,"1D","f")</f>
        <v>42388</v>
      </c>
      <c r="S92" s="146">
        <f>_xll.qlCalendarAdvance(Calendar,R92,$F$1,"mf",,Trigger)</f>
        <v>42754</v>
      </c>
      <c r="T92" s="147">
        <f>_xll.qlDayCounterYearFraction(DayCounter,R92,S92,,,Trigger)</f>
        <v>1.0166666666666666</v>
      </c>
      <c r="U92" s="139">
        <f>_xll.qlInterpolationInterpolate(B12MInterpolation,R92,TRUE)</f>
        <v>3.5627620028315945E-3</v>
      </c>
    </row>
    <row r="93" spans="18:21" x14ac:dyDescent="0.2">
      <c r="R93" s="92">
        <f>_xll.qlCalendarAdvance(Calendar,R92,"1D","f")</f>
        <v>42389</v>
      </c>
      <c r="S93" s="146">
        <f>_xll.qlCalendarAdvance(Calendar,R93,$F$1,"mf",,Trigger)</f>
        <v>42755</v>
      </c>
      <c r="T93" s="147">
        <f>_xll.qlDayCounterYearFraction(DayCounter,R93,S93,,,Trigger)</f>
        <v>1.0166666666666666</v>
      </c>
      <c r="U93" s="139">
        <f>_xll.qlInterpolationInterpolate(B12MInterpolation,R93,TRUE)</f>
        <v>3.5653851522419381E-3</v>
      </c>
    </row>
    <row r="94" spans="18:21" x14ac:dyDescent="0.2">
      <c r="R94" s="92">
        <f>_xll.qlCalendarAdvance(Calendar,R93,"1D","f")</f>
        <v>42390</v>
      </c>
      <c r="S94" s="146">
        <f>_xll.qlCalendarAdvance(Calendar,R94,$F$1,"mf",,Trigger)</f>
        <v>42758</v>
      </c>
      <c r="T94" s="147">
        <f>_xll.qlDayCounterYearFraction(DayCounter,R94,S94,,,Trigger)</f>
        <v>1.0222222222222221</v>
      </c>
      <c r="U94" s="139">
        <f>_xll.qlInterpolationInterpolate(B12MInterpolation,R94,TRUE)</f>
        <v>3.5678374313144307E-3</v>
      </c>
    </row>
    <row r="95" spans="18:21" x14ac:dyDescent="0.2">
      <c r="R95" s="92">
        <f>_xll.qlCalendarAdvance(Calendar,R94,"1D","f")</f>
        <v>42391</v>
      </c>
      <c r="S95" s="146">
        <f>_xll.qlCalendarAdvance(Calendar,R95,$F$1,"mf",,Trigger)</f>
        <v>42758</v>
      </c>
      <c r="T95" s="147">
        <f>_xll.qlDayCounterYearFraction(DayCounter,R95,S95,,,Trigger)</f>
        <v>1.0194444444444444</v>
      </c>
      <c r="U95" s="139">
        <f>_xll.qlInterpolationInterpolate(B12MInterpolation,R95,TRUE)</f>
        <v>3.5701301385326913E-3</v>
      </c>
    </row>
    <row r="96" spans="18:21" x14ac:dyDescent="0.2">
      <c r="R96" s="92">
        <f>_xll.qlCalendarAdvance(Calendar,R95,"1D","f")</f>
        <v>42394</v>
      </c>
      <c r="S96" s="146">
        <f>_xll.qlCalendarAdvance(Calendar,R96,$F$1,"mf",,Trigger)</f>
        <v>42760</v>
      </c>
      <c r="T96" s="147">
        <f>_xll.qlDayCounterYearFraction(DayCounter,R96,S96,,,Trigger)</f>
        <v>1.0166666666666666</v>
      </c>
      <c r="U96" s="139">
        <f>_xll.qlInterpolationInterpolate(B12MInterpolation,R96,TRUE)</f>
        <v>3.5761638138982672E-3</v>
      </c>
    </row>
    <row r="97" spans="18:21" x14ac:dyDescent="0.2">
      <c r="R97" s="92">
        <f>_xll.qlCalendarAdvance(Calendar,R96,"1D","f")</f>
        <v>42395</v>
      </c>
      <c r="S97" s="146">
        <f>_xll.qlCalendarAdvance(Calendar,R97,$F$1,"mf",,Trigger)</f>
        <v>42761</v>
      </c>
      <c r="T97" s="147">
        <f>_xll.qlDayCounterYearFraction(DayCounter,R97,S97,,,Trigger)</f>
        <v>1.0166666666666666</v>
      </c>
      <c r="U97" s="139">
        <f>_xll.qlInterpolationInterpolate(B12MInterpolation,R97,TRUE)</f>
        <v>3.5779312185357853E-3</v>
      </c>
    </row>
    <row r="98" spans="18:21" x14ac:dyDescent="0.2">
      <c r="R98" s="92">
        <f>_xll.qlCalendarAdvance(Calendar,R97,"1D","f")</f>
        <v>42396</v>
      </c>
      <c r="S98" s="146">
        <f>_xll.qlCalendarAdvance(Calendar,R98,$F$1,"mf",,Trigger)</f>
        <v>42762</v>
      </c>
      <c r="T98" s="147">
        <f>_xll.qlDayCounterYearFraction(DayCounter,R98,S98,,,Trigger)</f>
        <v>1.0166666666666666</v>
      </c>
      <c r="U98" s="139">
        <f>_xll.qlInterpolationInterpolate(B12MInterpolation,R98,TRUE)</f>
        <v>3.5795955437371639E-3</v>
      </c>
    </row>
    <row r="99" spans="18:21" x14ac:dyDescent="0.2">
      <c r="R99" s="92">
        <f>_xll.qlCalendarAdvance(Calendar,R98,"1D","f")</f>
        <v>42397</v>
      </c>
      <c r="S99" s="146">
        <f>_xll.qlCalendarAdvance(Calendar,R99,$F$1,"mf",,Trigger)</f>
        <v>42765</v>
      </c>
      <c r="T99" s="147">
        <f>_xll.qlDayCounterYearFraction(DayCounter,R99,S99,,,Trigger)</f>
        <v>1.0222222222222221</v>
      </c>
      <c r="U99" s="139">
        <f>_xll.qlInterpolationInterpolate(B12MInterpolation,R99,TRUE)</f>
        <v>3.5811680879860217E-3</v>
      </c>
    </row>
    <row r="100" spans="18:21" x14ac:dyDescent="0.2">
      <c r="R100" s="92">
        <f>_xll.qlCalendarAdvance(Calendar,R99,"1D","f")</f>
        <v>42398</v>
      </c>
      <c r="S100" s="146">
        <f>_xll.qlCalendarAdvance(Calendar,R100,$F$1,"mf",,Trigger)</f>
        <v>42765</v>
      </c>
      <c r="T100" s="147">
        <f>_xll.qlDayCounterYearFraction(DayCounter,R100,S100,,,Trigger)</f>
        <v>1.0194444444444444</v>
      </c>
      <c r="U100" s="139">
        <f>_xll.qlInterpolationInterpolate(B12MInterpolation,R100,TRUE)</f>
        <v>3.5826601497659775E-3</v>
      </c>
    </row>
    <row r="101" spans="18:21" x14ac:dyDescent="0.2">
      <c r="R101" s="92">
        <f>_xll.qlCalendarAdvance(Calendar,R100,"1D","f")</f>
        <v>42401</v>
      </c>
      <c r="S101" s="146">
        <f>_xll.qlCalendarAdvance(Calendar,R101,$F$1,"mf",,Trigger)</f>
        <v>42767</v>
      </c>
      <c r="T101" s="147">
        <f>_xll.qlDayCounterYearFraction(DayCounter,R101,S101,,,Trigger)</f>
        <v>1.0166666666666666</v>
      </c>
      <c r="U101" s="139">
        <f>_xll.qlInterpolationInterpolate(B12MInterpolation,R101,TRUE)</f>
        <v>3.5867664251286154E-3</v>
      </c>
    </row>
    <row r="102" spans="18:21" x14ac:dyDescent="0.2">
      <c r="R102" s="92">
        <f>_xll.qlCalendarAdvance(Calendar,R101,"1D","f")</f>
        <v>42402</v>
      </c>
      <c r="S102" s="146">
        <f>_xll.qlCalendarAdvance(Calendar,R102,$F$1,"mf",,Trigger)</f>
        <v>42768</v>
      </c>
      <c r="T102" s="147">
        <f>_xll.qlDayCounterYearFraction(DayCounter,R102,S102,,,Trigger)</f>
        <v>1.0166666666666666</v>
      </c>
      <c r="U102" s="139">
        <f>_xll.qlInterpolationInterpolate(B12MInterpolation,R102,TRUE)</f>
        <v>3.588049541869147E-3</v>
      </c>
    </row>
    <row r="103" spans="18:21" x14ac:dyDescent="0.2">
      <c r="R103" s="92">
        <f>_xll.qlCalendarAdvance(Calendar,R102,"1D","f")</f>
        <v>42403</v>
      </c>
      <c r="S103" s="146">
        <f>_xll.qlCalendarAdvance(Calendar,R103,$F$1,"mf",,Trigger)</f>
        <v>42769</v>
      </c>
      <c r="T103" s="147">
        <f>_xll.qlDayCounterYearFraction(DayCounter,R103,S103,,,Trigger)</f>
        <v>1.0166666666666666</v>
      </c>
      <c r="U103" s="139">
        <f>_xll.qlInterpolationInterpolate(B12MInterpolation,R103,TRUE)</f>
        <v>3.5893086685588691E-3</v>
      </c>
    </row>
    <row r="104" spans="18:21" x14ac:dyDescent="0.2">
      <c r="R104" s="92">
        <f>_xll.qlCalendarAdvance(Calendar,R103,"1D","f")</f>
        <v>42404</v>
      </c>
      <c r="S104" s="146">
        <f>_xll.qlCalendarAdvance(Calendar,R104,$F$1,"mf",,Trigger)</f>
        <v>42772</v>
      </c>
      <c r="T104" s="147">
        <f>_xll.qlDayCounterYearFraction(DayCounter,R104,S104,,,Trigger)</f>
        <v>1.0222222222222221</v>
      </c>
      <c r="U104" s="139">
        <f>_xll.qlInterpolationInterpolate(B12MInterpolation,R104,TRUE)</f>
        <v>3.5905551036813999E-3</v>
      </c>
    </row>
    <row r="105" spans="18:21" x14ac:dyDescent="0.2">
      <c r="R105" s="92">
        <f>_xll.qlCalendarAdvance(Calendar,R104,"1D","f")</f>
        <v>42405</v>
      </c>
      <c r="S105" s="146">
        <f>_xll.qlCalendarAdvance(Calendar,R105,$F$1,"mf",,Trigger)</f>
        <v>42772</v>
      </c>
      <c r="T105" s="147">
        <f>_xll.qlDayCounterYearFraction(DayCounter,R105,S105,,,Trigger)</f>
        <v>1.0194444444444444</v>
      </c>
      <c r="U105" s="139">
        <f>_xll.qlInterpolationInterpolate(B12MInterpolation,R105,TRUE)</f>
        <v>3.5918001457203577E-3</v>
      </c>
    </row>
    <row r="106" spans="18:21" x14ac:dyDescent="0.2">
      <c r="R106" s="92">
        <f>_xll.qlCalendarAdvance(Calendar,R105,"1D","f")</f>
        <v>42408</v>
      </c>
      <c r="S106" s="146">
        <f>_xll.qlCalendarAdvance(Calendar,R106,$F$1,"mf",,Trigger)</f>
        <v>42774</v>
      </c>
      <c r="T106" s="147">
        <f>_xll.qlDayCounterYearFraction(DayCounter,R106,S106,,,Trigger)</f>
        <v>1.0166666666666666</v>
      </c>
      <c r="U106" s="139">
        <f>_xll.qlInterpolationInterpolate(B12MInterpolation,R106,TRUE)</f>
        <v>3.595639898171982E-3</v>
      </c>
    </row>
    <row r="107" spans="18:21" x14ac:dyDescent="0.2">
      <c r="R107" s="92">
        <f>_xll.qlCalendarAdvance(Calendar,R106,"1D","f")</f>
        <v>42409</v>
      </c>
      <c r="S107" s="146">
        <f>_xll.qlCalendarAdvance(Calendar,R107,$F$1,"mf",,Trigger)</f>
        <v>42775</v>
      </c>
      <c r="T107" s="147">
        <f>_xll.qlDayCounterYearFraction(DayCounter,R107,S107,,,Trigger)</f>
        <v>1.0166666666666666</v>
      </c>
      <c r="U107" s="139">
        <f>_xll.qlInterpolationInterpolate(B12MInterpolation,R107,TRUE)</f>
        <v>3.5969923527128349E-3</v>
      </c>
    </row>
    <row r="108" spans="18:21" x14ac:dyDescent="0.2">
      <c r="R108" s="92">
        <f>_xll.qlCalendarAdvance(Calendar,R107,"1D","f")</f>
        <v>42410</v>
      </c>
      <c r="S108" s="146">
        <f>_xll.qlCalendarAdvance(Calendar,R108,$F$1,"mf",,Trigger)</f>
        <v>42776</v>
      </c>
      <c r="T108" s="147">
        <f>_xll.qlDayCounterYearFraction(DayCounter,R108,S108,,,Trigger)</f>
        <v>1.0166666666666666</v>
      </c>
      <c r="U108" s="139">
        <f>_xll.qlInterpolationInterpolate(B12MInterpolation,R108,TRUE)</f>
        <v>3.5983999065882077E-3</v>
      </c>
    </row>
    <row r="109" spans="18:21" x14ac:dyDescent="0.2">
      <c r="R109" s="92">
        <f>_xll.qlCalendarAdvance(Calendar,R108,"1D","f")</f>
        <v>42411</v>
      </c>
      <c r="S109" s="146">
        <f>_xll.qlCalendarAdvance(Calendar,R109,$F$1,"mf",,Trigger)</f>
        <v>42779</v>
      </c>
      <c r="T109" s="147">
        <f>_xll.qlDayCounterYearFraction(DayCounter,R109,S109,,,Trigger)</f>
        <v>1.0222222222222221</v>
      </c>
      <c r="U109" s="139">
        <f>_xll.qlInterpolationInterpolate(B12MInterpolation,R109,TRUE)</f>
        <v>3.5998738582817191E-3</v>
      </c>
    </row>
    <row r="110" spans="18:21" x14ac:dyDescent="0.2">
      <c r="R110" s="92">
        <f>_xll.qlCalendarAdvance(Calendar,R109,"1D","f")</f>
        <v>42412</v>
      </c>
      <c r="S110" s="146">
        <f>_xll.qlCalendarAdvance(Calendar,R110,$F$1,"mf",,Trigger)</f>
        <v>42779</v>
      </c>
      <c r="T110" s="147">
        <f>_xll.qlDayCounterYearFraction(DayCounter,R110,S110,,,Trigger)</f>
        <v>1.0194444444444444</v>
      </c>
      <c r="U110" s="139">
        <f>_xll.qlInterpolationInterpolate(B12MInterpolation,R110,TRUE)</f>
        <v>3.6014230354630252E-3</v>
      </c>
    </row>
    <row r="111" spans="18:21" x14ac:dyDescent="0.2">
      <c r="R111" s="92">
        <f>_xll.qlCalendarAdvance(Calendar,R110,"1D","f")</f>
        <v>42415</v>
      </c>
      <c r="S111" s="146">
        <f>_xll.qlCalendarAdvance(Calendar,R111,$F$1,"mf",,Trigger)</f>
        <v>42781</v>
      </c>
      <c r="T111" s="147">
        <f>_xll.qlDayCounterYearFraction(DayCounter,R111,S111,,,Trigger)</f>
        <v>1.0166666666666666</v>
      </c>
      <c r="U111" s="139">
        <f>_xll.qlInterpolationInterpolate(B12MInterpolation,R111,TRUE)</f>
        <v>3.6065014808159255E-3</v>
      </c>
    </row>
    <row r="112" spans="18:21" x14ac:dyDescent="0.2">
      <c r="R112" s="92">
        <f>_xll.qlCalendarAdvance(Calendar,R111,"1D","f")</f>
        <v>42416</v>
      </c>
      <c r="S112" s="146">
        <f>_xll.qlCalendarAdvance(Calendar,R112,$F$1,"mf",,Trigger)</f>
        <v>42782</v>
      </c>
      <c r="T112" s="147">
        <f>_xll.qlDayCounterYearFraction(DayCounter,R112,S112,,,Trigger)</f>
        <v>1.0166666666666666</v>
      </c>
      <c r="U112" s="139">
        <f>_xll.qlInterpolationInterpolate(B12MInterpolation,R112,TRUE)</f>
        <v>3.6083261792026998E-3</v>
      </c>
    </row>
    <row r="113" spans="18:21" x14ac:dyDescent="0.2">
      <c r="R113" s="92">
        <f>_xll.qlCalendarAdvance(Calendar,R112,"1D","f")</f>
        <v>42417</v>
      </c>
      <c r="S113" s="146">
        <f>_xll.qlCalendarAdvance(Calendar,R113,$F$1,"mf",,Trigger)</f>
        <v>42783</v>
      </c>
      <c r="T113" s="147">
        <f>_xll.qlDayCounterYearFraction(DayCounter,R113,S113,,,Trigger)</f>
        <v>1.0166666666666666</v>
      </c>
      <c r="U113" s="139">
        <f>_xll.qlInterpolationInterpolate(B12MInterpolation,R113,TRUE)</f>
        <v>3.6102109418904506E-3</v>
      </c>
    </row>
    <row r="114" spans="18:21" x14ac:dyDescent="0.2">
      <c r="R114" s="92">
        <f>_xll.qlCalendarAdvance(Calendar,R113,"1D","f")</f>
        <v>42418</v>
      </c>
      <c r="S114" s="146">
        <f>_xll.qlCalendarAdvance(Calendar,R114,$F$1,"mf",,Trigger)</f>
        <v>42786</v>
      </c>
      <c r="T114" s="147">
        <f>_xll.qlDayCounterYearFraction(DayCounter,R114,S114,,,Trigger)</f>
        <v>1.0222222222222221</v>
      </c>
      <c r="U114" s="139">
        <f>_xll.qlInterpolationInterpolate(B12MInterpolation,R114,TRUE)</f>
        <v>3.6121522424790225E-3</v>
      </c>
    </row>
    <row r="115" spans="18:21" x14ac:dyDescent="0.2">
      <c r="R115" s="92">
        <f>_xll.qlCalendarAdvance(Calendar,R114,"1D","f")</f>
        <v>42419</v>
      </c>
      <c r="S115" s="146">
        <f>_xll.qlCalendarAdvance(Calendar,R115,$F$1,"mf",,Trigger)</f>
        <v>42786</v>
      </c>
      <c r="T115" s="147">
        <f>_xll.qlDayCounterYearFraction(DayCounter,R115,S115,,,Trigger)</f>
        <v>1.0194444444444444</v>
      </c>
      <c r="U115" s="139">
        <f>_xll.qlInterpolationInterpolate(B12MInterpolation,R115,TRUE)</f>
        <v>3.6141465545682593E-3</v>
      </c>
    </row>
    <row r="116" spans="18:21" x14ac:dyDescent="0.2">
      <c r="R116" s="92">
        <f>_xll.qlCalendarAdvance(Calendar,R115,"1D","f")</f>
        <v>42422</v>
      </c>
      <c r="S116" s="146">
        <f>_xll.qlCalendarAdvance(Calendar,R116,$F$1,"mf",,Trigger)</f>
        <v>42788</v>
      </c>
      <c r="T116" s="147">
        <f>_xll.qlDayCounterYearFraction(DayCounter,R116,S116,,,Trigger)</f>
        <v>1.0166666666666666</v>
      </c>
      <c r="U116" s="139">
        <f>_xll.qlInterpolationInterpolate(B12MInterpolation,R116,TRUE)</f>
        <v>3.6204122958383989E-3</v>
      </c>
    </row>
    <row r="117" spans="18:21" x14ac:dyDescent="0.2">
      <c r="R117" s="92">
        <f>_xll.qlCalendarAdvance(Calendar,R116,"1D","f")</f>
        <v>42423</v>
      </c>
      <c r="S117" s="146">
        <f>_xll.qlCalendarAdvance(Calendar,R117,$F$1,"mf",,Trigger)</f>
        <v>42789</v>
      </c>
      <c r="T117" s="147">
        <f>_xll.qlDayCounterYearFraction(DayCounter,R117,S117,,,Trigger)</f>
        <v>1.0166666666666666</v>
      </c>
      <c r="U117" s="139">
        <f>_xll.qlInterpolationInterpolate(B12MInterpolation,R117,TRUE)</f>
        <v>3.6225833899287347E-3</v>
      </c>
    </row>
    <row r="118" spans="18:21" x14ac:dyDescent="0.2">
      <c r="R118" s="92">
        <f>_xll.qlCalendarAdvance(Calendar,R117,"1D","f")</f>
        <v>42424</v>
      </c>
      <c r="S118" s="146">
        <f>_xll.qlCalendarAdvance(Calendar,R118,$F$1,"mf",,Trigger)</f>
        <v>42790</v>
      </c>
      <c r="T118" s="147">
        <f>_xll.qlDayCounterYearFraction(DayCounter,R118,S118,,,Trigger)</f>
        <v>1.0166666666666666</v>
      </c>
      <c r="U118" s="139">
        <f>_xll.qlInterpolationInterpolate(B12MInterpolation,R118,TRUE)</f>
        <v>3.6247898635189558E-3</v>
      </c>
    </row>
    <row r="119" spans="18:21" x14ac:dyDescent="0.2">
      <c r="R119" s="92">
        <f>_xll.qlCalendarAdvance(Calendar,R118,"1D","f")</f>
        <v>42425</v>
      </c>
      <c r="S119" s="146">
        <f>_xll.qlCalendarAdvance(Calendar,R119,$F$1,"mf",,Trigger)</f>
        <v>42793</v>
      </c>
      <c r="T119" s="147">
        <f>_xll.qlDayCounterYearFraction(DayCounter,R119,S119,,,Trigger)</f>
        <v>1.0222222222222221</v>
      </c>
      <c r="U119" s="139">
        <f>_xll.qlInterpolationInterpolate(B12MInterpolation,R119,TRUE)</f>
        <v>3.6270281902089051E-3</v>
      </c>
    </row>
    <row r="120" spans="18:21" x14ac:dyDescent="0.2">
      <c r="R120" s="92">
        <f>_xll.qlCalendarAdvance(Calendar,R119,"1D","f")</f>
        <v>42426</v>
      </c>
      <c r="S120" s="146">
        <f>_xll.qlCalendarAdvance(Calendar,R120,$F$1,"mf",,Trigger)</f>
        <v>42793</v>
      </c>
      <c r="T120" s="147">
        <f>_xll.qlDayCounterYearFraction(DayCounter,R120,S120,,,Trigger)</f>
        <v>1.0194444444444444</v>
      </c>
      <c r="U120" s="139">
        <f>_xll.qlInterpolationInterpolate(B12MInterpolation,R120,TRUE)</f>
        <v>3.6292948435984276E-3</v>
      </c>
    </row>
    <row r="121" spans="18:21" x14ac:dyDescent="0.2">
      <c r="R121" s="92">
        <f>_xll.qlCalendarAdvance(Calendar,R120,"1D","f")</f>
        <v>42429</v>
      </c>
      <c r="S121" s="146">
        <f>_xll.qlCalendarAdvance(Calendar,R121,$F$1,"mf",,Trigger)</f>
        <v>42794</v>
      </c>
      <c r="T121" s="147">
        <f>_xll.qlDayCounterYearFraction(DayCounter,R121,S121,,,Trigger)</f>
        <v>1.0138888888888888</v>
      </c>
      <c r="U121" s="139">
        <f>_xll.qlInterpolationInterpolate(B12MInterpolation,R121,TRUE)</f>
        <v>3.6362294999628701E-3</v>
      </c>
    </row>
    <row r="122" spans="18:21" x14ac:dyDescent="0.2">
      <c r="R122" s="92">
        <f>_xll.qlCalendarAdvance(Calendar,R121,"1D","f")</f>
        <v>42430</v>
      </c>
      <c r="S122" s="146">
        <f>_xll.qlCalendarAdvance(Calendar,R122,$F$1,"mf",,Trigger)</f>
        <v>42795</v>
      </c>
      <c r="T122" s="147">
        <f>_xll.qlDayCounterYearFraction(DayCounter,R122,S122,,,Trigger)</f>
        <v>1.0138888888888888</v>
      </c>
      <c r="U122" s="139">
        <f>_xll.qlInterpolationInterpolate(B12MInterpolation,R122,TRUE)</f>
        <v>3.6385741961491233E-3</v>
      </c>
    </row>
    <row r="123" spans="18:21" x14ac:dyDescent="0.2">
      <c r="R123" s="92">
        <f>_xll.qlCalendarAdvance(Calendar,R122,"1D","f")</f>
        <v>42431</v>
      </c>
      <c r="S123" s="146">
        <f>_xll.qlCalendarAdvance(Calendar,R123,$F$1,"mf",,Trigger)</f>
        <v>42796</v>
      </c>
      <c r="T123" s="147">
        <f>_xll.qlDayCounterYearFraction(DayCounter,R123,S123,,,Trigger)</f>
        <v>1.0138888888888888</v>
      </c>
      <c r="U123" s="139">
        <f>_xll.qlInterpolationInterpolate(B12MInterpolation,R123,TRUE)</f>
        <v>3.6409295870341685E-3</v>
      </c>
    </row>
    <row r="124" spans="18:21" x14ac:dyDescent="0.2">
      <c r="R124" s="92">
        <f>_xll.qlCalendarAdvance(Calendar,R123,"1D","f")</f>
        <v>42432</v>
      </c>
      <c r="S124" s="146">
        <f>_xll.qlCalendarAdvance(Calendar,R124,$F$1,"mf",,Trigger)</f>
        <v>42797</v>
      </c>
      <c r="T124" s="147">
        <f>_xll.qlDayCounterYearFraction(DayCounter,R124,S124,,,Trigger)</f>
        <v>1.0138888888888888</v>
      </c>
      <c r="U124" s="139">
        <f>_xll.qlInterpolationInterpolate(B12MInterpolation,R124,TRUE)</f>
        <v>3.6432921462178506E-3</v>
      </c>
    </row>
    <row r="125" spans="18:21" x14ac:dyDescent="0.2">
      <c r="R125" s="92">
        <f>_xll.qlCalendarAdvance(Calendar,R124,"1D","f")</f>
        <v>42433</v>
      </c>
      <c r="S125" s="146">
        <f>_xll.qlCalendarAdvance(Calendar,R125,$F$1,"mf",,Trigger)</f>
        <v>42800</v>
      </c>
      <c r="T125" s="147">
        <f>_xll.qlDayCounterYearFraction(DayCounter,R125,S125,,,Trigger)</f>
        <v>1.0194444444444444</v>
      </c>
      <c r="U125" s="139">
        <f>_xll.qlInterpolationInterpolate(B12MInterpolation,R125,TRUE)</f>
        <v>3.6456583473000129E-3</v>
      </c>
    </row>
    <row r="126" spans="18:21" x14ac:dyDescent="0.2">
      <c r="R126" s="92">
        <f>_xll.qlCalendarAdvance(Calendar,R125,"1D","f")</f>
        <v>42436</v>
      </c>
      <c r="S126" s="146">
        <f>_xll.qlCalendarAdvance(Calendar,R126,$F$1,"mf",,Trigger)</f>
        <v>42801</v>
      </c>
      <c r="T126" s="147">
        <f>_xll.qlDayCounterYearFraction(DayCounter,R126,S126,,,Trigger)</f>
        <v>1.0138888888888888</v>
      </c>
      <c r="U126" s="139">
        <f>_xll.qlInterpolationInterpolate(B12MInterpolation,R126,TRUE)</f>
        <v>3.6527435379358235E-3</v>
      </c>
    </row>
    <row r="127" spans="18:21" x14ac:dyDescent="0.2">
      <c r="R127" s="92">
        <f>_xll.qlCalendarAdvance(Calendar,R126,"1D","f")</f>
        <v>42437</v>
      </c>
      <c r="S127" s="146">
        <f>_xll.qlCalendarAdvance(Calendar,R127,$F$1,"mf",,Trigger)</f>
        <v>42802</v>
      </c>
      <c r="T127" s="147">
        <f>_xll.qlDayCounterYearFraction(DayCounter,R127,S127,,,Trigger)</f>
        <v>1.0138888888888888</v>
      </c>
      <c r="U127" s="139">
        <f>_xll.qlInterpolationInterpolate(B12MInterpolation,R127,TRUE)</f>
        <v>3.6550890426103478E-3</v>
      </c>
    </row>
    <row r="128" spans="18:21" x14ac:dyDescent="0.2">
      <c r="R128" s="92">
        <f>_xll.qlCalendarAdvance(Calendar,R127,"1D","f")</f>
        <v>42438</v>
      </c>
      <c r="S128" s="146">
        <f>_xll.qlCalendarAdvance(Calendar,R128,$F$1,"mf",,Trigger)</f>
        <v>42803</v>
      </c>
      <c r="T128" s="147">
        <f>_xll.qlDayCounterYearFraction(DayCounter,R128,S128,,,Trigger)</f>
        <v>1.0138888888888888</v>
      </c>
      <c r="U128" s="139">
        <f>_xll.qlInterpolationInterpolate(B12MInterpolation,R128,TRUE)</f>
        <v>3.6574205571825724E-3</v>
      </c>
    </row>
    <row r="129" spans="18:21" x14ac:dyDescent="0.2">
      <c r="R129" s="92">
        <f>_xll.qlCalendarAdvance(Calendar,R128,"1D","f")</f>
        <v>42439</v>
      </c>
      <c r="S129" s="146">
        <f>_xll.qlCalendarAdvance(Calendar,R129,$F$1,"mf",,Trigger)</f>
        <v>42804</v>
      </c>
      <c r="T129" s="147">
        <f>_xll.qlDayCounterYearFraction(DayCounter,R129,S129,,,Trigger)</f>
        <v>1.0138888888888888</v>
      </c>
      <c r="U129" s="139">
        <f>_xll.qlInterpolationInterpolate(B12MInterpolation,R129,TRUE)</f>
        <v>3.6597345552523419E-3</v>
      </c>
    </row>
    <row r="130" spans="18:21" x14ac:dyDescent="0.2">
      <c r="R130" s="92">
        <f>_xll.qlCalendarAdvance(Calendar,R129,"1D","f")</f>
        <v>42440</v>
      </c>
      <c r="S130" s="146">
        <f>_xll.qlCalendarAdvance(Calendar,R130,$F$1,"mf",,Trigger)</f>
        <v>42807</v>
      </c>
      <c r="T130" s="147">
        <f>_xll.qlDayCounterYearFraction(DayCounter,R130,S130,,,Trigger)</f>
        <v>1.0194444444444444</v>
      </c>
      <c r="U130" s="139">
        <f>_xll.qlInterpolationInterpolate(B12MInterpolation,R130,TRUE)</f>
        <v>3.6620275104194992E-3</v>
      </c>
    </row>
    <row r="131" spans="18:21" x14ac:dyDescent="0.2">
      <c r="R131" s="92">
        <f>_xll.qlCalendarAdvance(Calendar,R130,"1D","f")</f>
        <v>42443</v>
      </c>
      <c r="S131" s="146">
        <f>_xll.qlCalendarAdvance(Calendar,R131,$F$1,"mf",,Trigger)</f>
        <v>42808</v>
      </c>
      <c r="T131" s="147">
        <f>_xll.qlDayCounterYearFraction(DayCounter,R131,S131,,,Trigger)</f>
        <v>1.0138888888888888</v>
      </c>
      <c r="U131" s="139">
        <f>_xll.qlInterpolationInterpolate(B12MInterpolation,R131,TRUE)</f>
        <v>3.6687619454287288E-3</v>
      </c>
    </row>
    <row r="132" spans="18:21" x14ac:dyDescent="0.2">
      <c r="R132" s="92">
        <f>_xll.qlCalendarAdvance(Calendar,R131,"1D","f")</f>
        <v>42444</v>
      </c>
      <c r="S132" s="146">
        <f>_xll.qlCalendarAdvance(Calendar,R132,$F$1,"mf",,Trigger)</f>
        <v>42809</v>
      </c>
      <c r="T132" s="147">
        <f>_xll.qlDayCounterYearFraction(DayCounter,R132,S132,,,Trigger)</f>
        <v>1.0138888888888888</v>
      </c>
      <c r="U132" s="139">
        <f>_xll.qlInterpolationInterpolate(B12MInterpolation,R132,TRUE)</f>
        <v>3.670958885881084E-3</v>
      </c>
    </row>
    <row r="133" spans="18:21" x14ac:dyDescent="0.2">
      <c r="R133" s="92">
        <f>_xll.qlCalendarAdvance(Calendar,R132,"1D","f")</f>
        <v>42445</v>
      </c>
      <c r="S133" s="146">
        <f>_xll.qlCalendarAdvance(Calendar,R133,$F$1,"mf",,Trigger)</f>
        <v>42810</v>
      </c>
      <c r="T133" s="147">
        <f>_xll.qlDayCounterYearFraction(DayCounter,R133,S133,,,Trigger)</f>
        <v>1.0138888888888888</v>
      </c>
      <c r="U133" s="139">
        <f>_xll.qlInterpolationInterpolate(B12MInterpolation,R133,TRUE)</f>
        <v>3.6731323433633694E-3</v>
      </c>
    </row>
    <row r="134" spans="18:21" x14ac:dyDescent="0.2">
      <c r="R134" s="92">
        <f>_xll.qlCalendarAdvance(Calendar,R133,"1D","f")</f>
        <v>42446</v>
      </c>
      <c r="S134" s="146">
        <f>_xll.qlCalendarAdvance(Calendar,R134,$F$1,"mf",,Trigger)</f>
        <v>42811</v>
      </c>
      <c r="T134" s="147">
        <f>_xll.qlDayCounterYearFraction(DayCounter,R134,S134,,,Trigger)</f>
        <v>1.0138888888888888</v>
      </c>
      <c r="U134" s="139">
        <f>_xll.qlInterpolationInterpolate(B12MInterpolation,R134,TRUE)</f>
        <v>3.6752825894587589E-3</v>
      </c>
    </row>
    <row r="135" spans="18:21" x14ac:dyDescent="0.2">
      <c r="R135" s="92">
        <f>_xll.qlCalendarAdvance(Calendar,R134,"1D","f")</f>
        <v>42447</v>
      </c>
      <c r="S135" s="146">
        <f>_xll.qlCalendarAdvance(Calendar,R135,$F$1,"mf",,Trigger)</f>
        <v>42814</v>
      </c>
      <c r="T135" s="147">
        <f>_xll.qlDayCounterYearFraction(DayCounter,R135,S135,,,Trigger)</f>
        <v>1.0194444444444444</v>
      </c>
      <c r="U135" s="139">
        <f>_xll.qlInterpolationInterpolate(B12MInterpolation,R135,TRUE)</f>
        <v>3.6774098957504278E-3</v>
      </c>
    </row>
    <row r="136" spans="18:21" x14ac:dyDescent="0.2">
      <c r="R136" s="92">
        <f>_xll.qlCalendarAdvance(Calendar,R135,"1D","f")</f>
        <v>42450</v>
      </c>
      <c r="S136" s="146">
        <f>_xll.qlCalendarAdvance(Calendar,R136,$F$1,"mf",,Trigger)</f>
        <v>42815</v>
      </c>
      <c r="T136" s="147">
        <f>_xll.qlDayCounterYearFraction(DayCounter,R136,S136,,,Trigger)</f>
        <v>1.0138888888888888</v>
      </c>
      <c r="U136" s="139">
        <f>_xll.qlInterpolationInterpolate(B12MInterpolation,R136,TRUE)</f>
        <v>3.6836568916348532E-3</v>
      </c>
    </row>
    <row r="137" spans="18:21" x14ac:dyDescent="0.2">
      <c r="R137" s="92">
        <f>_xll.qlCalendarAdvance(Calendar,R136,"1D","f")</f>
        <v>42451</v>
      </c>
      <c r="S137" s="146">
        <f>_xll.qlCalendarAdvance(Calendar,R137,$F$1,"mf",,Trigger)</f>
        <v>42816</v>
      </c>
      <c r="T137" s="147">
        <f>_xll.qlDayCounterYearFraction(DayCounter,R137,S137,,,Trigger)</f>
        <v>1.0138888888888888</v>
      </c>
      <c r="U137" s="139">
        <f>_xll.qlInterpolationInterpolate(B12MInterpolation,R137,TRUE)</f>
        <v>3.6856951545433825E-3</v>
      </c>
    </row>
    <row r="138" spans="18:21" x14ac:dyDescent="0.2">
      <c r="R138" s="92">
        <f>_xll.qlCalendarAdvance(Calendar,R137,"1D","f")</f>
        <v>42452</v>
      </c>
      <c r="S138" s="146">
        <f>_xll.qlCalendarAdvance(Calendar,R138,$F$1,"mf",,Trigger)</f>
        <v>42817</v>
      </c>
      <c r="T138" s="147">
        <f>_xll.qlDayCounterYearFraction(DayCounter,R138,S138,,,Trigger)</f>
        <v>1.0138888888888888</v>
      </c>
      <c r="U138" s="139">
        <f>_xll.qlInterpolationInterpolate(B12MInterpolation,R138,TRUE)</f>
        <v>3.687711835564063E-3</v>
      </c>
    </row>
    <row r="139" spans="18:21" x14ac:dyDescent="0.2">
      <c r="R139" s="92">
        <f>_xll.qlCalendarAdvance(Calendar,R138,"1D","f")</f>
        <v>42453</v>
      </c>
      <c r="S139" s="146">
        <f>_xll.qlCalendarAdvance(Calendar,R139,$F$1,"mf",,Trigger)</f>
        <v>42818</v>
      </c>
      <c r="T139" s="147">
        <f>_xll.qlDayCounterYearFraction(DayCounter,R139,S139,,,Trigger)</f>
        <v>1.0138888888888888</v>
      </c>
      <c r="U139" s="139">
        <f>_xll.qlInterpolationInterpolate(B12MInterpolation,R139,TRUE)</f>
        <v>3.6897072062800694E-3</v>
      </c>
    </row>
    <row r="140" spans="18:21" x14ac:dyDescent="0.2">
      <c r="R140" s="92">
        <f>_xll.qlCalendarAdvance(Calendar,R139,"1D","f")</f>
        <v>42458</v>
      </c>
      <c r="S140" s="146">
        <f>_xll.qlCalendarAdvance(Calendar,R140,$F$1,"mf",,Trigger)</f>
        <v>42823</v>
      </c>
      <c r="T140" s="147">
        <f>_xll.qlDayCounterYearFraction(DayCounter,R140,S140,,,Trigger)</f>
        <v>1.0138888888888888</v>
      </c>
      <c r="U140" s="139">
        <f>_xll.qlInterpolationInterpolate(B12MInterpolation,R140,TRUE)</f>
        <v>3.6993739107010915E-3</v>
      </c>
    </row>
    <row r="141" spans="18:21" x14ac:dyDescent="0.2">
      <c r="R141" s="92">
        <f>_xll.qlCalendarAdvance(Calendar,R140,"1D","f")</f>
        <v>42459</v>
      </c>
      <c r="S141" s="146">
        <f>_xll.qlCalendarAdvance(Calendar,R141,$F$1,"mf",,Trigger)</f>
        <v>42824</v>
      </c>
      <c r="T141" s="147">
        <f>_xll.qlDayCounterYearFraction(DayCounter,R141,S141,,,Trigger)</f>
        <v>1.0138888888888888</v>
      </c>
      <c r="U141" s="139">
        <f>_xll.qlInterpolationInterpolate(B12MInterpolation,R141,TRUE)</f>
        <v>3.7012471228357151E-3</v>
      </c>
    </row>
    <row r="142" spans="18:21" x14ac:dyDescent="0.2">
      <c r="R142" s="92">
        <f>_xll.qlCalendarAdvance(Calendar,R141,"1D","f")</f>
        <v>42460</v>
      </c>
      <c r="S142" s="146">
        <f>_xll.qlCalendarAdvance(Calendar,R142,$F$1,"mf",,Trigger)</f>
        <v>42825</v>
      </c>
      <c r="T142" s="147">
        <f>_xll.qlDayCounterYearFraction(DayCounter,R142,S142,,,Trigger)</f>
        <v>1.0138888888888888</v>
      </c>
      <c r="U142" s="139">
        <f>_xll.qlInterpolationInterpolate(B12MInterpolation,R142,TRUE)</f>
        <v>3.7031009257478859E-3</v>
      </c>
    </row>
    <row r="143" spans="18:21" x14ac:dyDescent="0.2">
      <c r="R143" s="92">
        <f>_xll.qlCalendarAdvance(Calendar,R142,"1D","f")</f>
        <v>42461</v>
      </c>
      <c r="S143" s="146">
        <f>_xll.qlCalendarAdvance(Calendar,R143,$F$1,"mf",,Trigger)</f>
        <v>42828</v>
      </c>
      <c r="T143" s="147">
        <f>_xll.qlDayCounterYearFraction(DayCounter,R143,S143,,,Trigger)</f>
        <v>1.0194444444444444</v>
      </c>
      <c r="U143" s="139">
        <f>_xll.qlInterpolationInterpolate(B12MInterpolation,R143,TRUE)</f>
        <v>3.7049355910207774E-3</v>
      </c>
    </row>
    <row r="144" spans="18:21" x14ac:dyDescent="0.2">
      <c r="R144" s="92">
        <f>_xll.qlCalendarAdvance(Calendar,R143,"1D","f")</f>
        <v>42464</v>
      </c>
      <c r="S144" s="146">
        <f>_xll.qlCalendarAdvance(Calendar,R144,$F$1,"mf",,Trigger)</f>
        <v>42829</v>
      </c>
      <c r="T144" s="147">
        <f>_xll.qlDayCounterYearFraction(DayCounter,R144,S144,,,Trigger)</f>
        <v>1.0138888888888888</v>
      </c>
      <c r="U144" s="139">
        <f>_xll.qlInterpolationInterpolate(B12MInterpolation,R144,TRUE)</f>
        <v>3.7103274768355249E-3</v>
      </c>
    </row>
    <row r="145" spans="18:21" x14ac:dyDescent="0.2">
      <c r="R145" s="92">
        <f>_xll.qlCalendarAdvance(Calendar,R144,"1D","f")</f>
        <v>42465</v>
      </c>
      <c r="S145" s="146">
        <f>_xll.qlCalendarAdvance(Calendar,R145,$F$1,"mf",,Trigger)</f>
        <v>42830</v>
      </c>
      <c r="T145" s="147">
        <f>_xll.qlDayCounterYearFraction(DayCounter,R145,S145,,,Trigger)</f>
        <v>1.0138888888888888</v>
      </c>
      <c r="U145" s="139">
        <f>_xll.qlInterpolationInterpolate(B12MInterpolation,R145,TRUE)</f>
        <v>3.7120883073830462E-3</v>
      </c>
    </row>
    <row r="146" spans="18:21" x14ac:dyDescent="0.2">
      <c r="R146" s="92">
        <f>_xll.qlCalendarAdvance(Calendar,R145,"1D","f")</f>
        <v>42466</v>
      </c>
      <c r="S146" s="146">
        <f>_xll.qlCalendarAdvance(Calendar,R146,$F$1,"mf",,Trigger)</f>
        <v>42831</v>
      </c>
      <c r="T146" s="147">
        <f>_xll.qlDayCounterYearFraction(DayCounter,R146,S146,,,Trigger)</f>
        <v>1.0138888888888888</v>
      </c>
      <c r="U146" s="139">
        <f>_xll.qlInterpolationInterpolate(B12MInterpolation,R146,TRUE)</f>
        <v>3.7138313582071609E-3</v>
      </c>
    </row>
    <row r="147" spans="18:21" x14ac:dyDescent="0.2">
      <c r="R147" s="92">
        <f>_xll.qlCalendarAdvance(Calendar,R146,"1D","f")</f>
        <v>42467</v>
      </c>
      <c r="S147" s="146">
        <f>_xll.qlCalendarAdvance(Calendar,R147,$F$1,"mf",,Trigger)</f>
        <v>42832</v>
      </c>
      <c r="T147" s="147">
        <f>_xll.qlDayCounterYearFraction(DayCounter,R147,S147,,,Trigger)</f>
        <v>1.0138888888888888</v>
      </c>
      <c r="U147" s="139">
        <f>_xll.qlInterpolationInterpolate(B12MInterpolation,R147,TRUE)</f>
        <v>3.7155569008910433E-3</v>
      </c>
    </row>
    <row r="148" spans="18:21" x14ac:dyDescent="0.2">
      <c r="R148" s="92">
        <f>_xll.qlCalendarAdvance(Calendar,R147,"1D","f")</f>
        <v>42468</v>
      </c>
      <c r="S148" s="146">
        <f>_xll.qlCalendarAdvance(Calendar,R148,$F$1,"mf",,Trigger)</f>
        <v>42835</v>
      </c>
      <c r="T148" s="147">
        <f>_xll.qlDayCounterYearFraction(DayCounter,R148,S148,,,Trigger)</f>
        <v>1.0194444444444444</v>
      </c>
      <c r="U148" s="139">
        <f>_xll.qlInterpolationInterpolate(B12MInterpolation,R148,TRUE)</f>
        <v>3.7172652070178685E-3</v>
      </c>
    </row>
    <row r="149" spans="18:21" x14ac:dyDescent="0.2">
      <c r="R149" s="92">
        <f>_xll.qlCalendarAdvance(Calendar,R148,"1D","f")</f>
        <v>42471</v>
      </c>
      <c r="S149" s="146">
        <f>_xll.qlCalendarAdvance(Calendar,R149,$F$1,"mf",,Trigger)</f>
        <v>42836</v>
      </c>
      <c r="T149" s="147">
        <f>_xll.qlDayCounterYearFraction(DayCounter,R149,S149,,,Trigger)</f>
        <v>1.0138888888888888</v>
      </c>
      <c r="U149" s="139">
        <f>_xll.qlInterpolationInterpolate(B12MInterpolation,R149,TRUE)</f>
        <v>3.7222894218877419E-3</v>
      </c>
    </row>
    <row r="150" spans="18:21" x14ac:dyDescent="0.2">
      <c r="R150" s="92">
        <f>_xll.qlCalendarAdvance(Calendar,R149,"1D","f")</f>
        <v>42472</v>
      </c>
      <c r="S150" s="146">
        <f>_xll.qlCalendarAdvance(Calendar,R150,$F$1,"mf",,Trigger)</f>
        <v>42837</v>
      </c>
      <c r="T150" s="147">
        <f>_xll.qlDayCounterYearFraction(DayCounter,R150,S150,,,Trigger)</f>
        <v>1.0138888888888888</v>
      </c>
      <c r="U150" s="139">
        <f>_xll.qlInterpolationInterpolate(B12MInterpolation,R150,TRUE)</f>
        <v>3.7239314976180811E-3</v>
      </c>
    </row>
    <row r="151" spans="18:21" x14ac:dyDescent="0.2">
      <c r="R151" s="92">
        <f>_xll.qlCalendarAdvance(Calendar,R150,"1D","f")</f>
        <v>42473</v>
      </c>
      <c r="S151" s="146">
        <f>_xll.qlCalendarAdvance(Calendar,R151,$F$1,"mf",,Trigger)</f>
        <v>42838</v>
      </c>
      <c r="T151" s="147">
        <f>_xll.qlDayCounterYearFraction(DayCounter,R151,S151,,,Trigger)</f>
        <v>1.0138888888888888</v>
      </c>
      <c r="U151" s="139">
        <f>_xll.qlInterpolationInterpolate(B12MInterpolation,R151,TRUE)</f>
        <v>3.7255576947072344E-3</v>
      </c>
    </row>
    <row r="152" spans="18:21" x14ac:dyDescent="0.2">
      <c r="R152" s="92">
        <f>_xll.qlCalendarAdvance(Calendar,R151,"1D","f")</f>
        <v>42474</v>
      </c>
      <c r="S152" s="146">
        <f>_xll.qlCalendarAdvance(Calendar,R152,$F$1,"mf",,Trigger)</f>
        <v>42843</v>
      </c>
      <c r="T152" s="147">
        <f>_xll.qlDayCounterYearFraction(DayCounter,R152,S152,,,Trigger)</f>
        <v>1.0249999999999999</v>
      </c>
      <c r="U152" s="139">
        <f>_xll.qlInterpolationInterpolate(B12MInterpolation,R152,TRUE)</f>
        <v>3.7271682847383773E-3</v>
      </c>
    </row>
    <row r="153" spans="18:21" x14ac:dyDescent="0.2">
      <c r="R153" s="92">
        <f>_xll.qlCalendarAdvance(Calendar,R152,"1D","f")</f>
        <v>42475</v>
      </c>
      <c r="S153" s="146">
        <f>_xll.qlCalendarAdvance(Calendar,R153,$F$1,"mf",,Trigger)</f>
        <v>42843</v>
      </c>
      <c r="T153" s="147">
        <f>_xll.qlDayCounterYearFraction(DayCounter,R153,S153,,,Trigger)</f>
        <v>1.0222222222222221</v>
      </c>
      <c r="U153" s="139">
        <f>_xll.qlInterpolationInterpolate(B12MInterpolation,R153,TRUE)</f>
        <v>3.7287635392946831E-3</v>
      </c>
    </row>
    <row r="154" spans="18:21" x14ac:dyDescent="0.2">
      <c r="R154" s="92">
        <f>_xll.qlCalendarAdvance(Calendar,R153,"1D","f")</f>
        <v>42478</v>
      </c>
      <c r="S154" s="146">
        <f>_xll.qlCalendarAdvance(Calendar,R154,$F$1,"mf",,Trigger)</f>
        <v>42843</v>
      </c>
      <c r="T154" s="147">
        <f>_xll.qlDayCounterYearFraction(DayCounter,R154,S154,,,Trigger)</f>
        <v>1.0138888888888888</v>
      </c>
      <c r="U154" s="139">
        <f>_xll.qlInterpolationInterpolate(B12MInterpolation,R154,TRUE)</f>
        <v>3.7334600059463268E-3</v>
      </c>
    </row>
    <row r="155" spans="18:21" x14ac:dyDescent="0.2">
      <c r="R155" s="92">
        <f>_xll.qlCalendarAdvance(Calendar,R154,"1D","f")</f>
        <v>42479</v>
      </c>
      <c r="S155" s="146">
        <f>_xll.qlCalendarAdvance(Calendar,R155,$F$1,"mf",,Trigger)</f>
        <v>42844</v>
      </c>
      <c r="T155" s="147">
        <f>_xll.qlDayCounterYearFraction(DayCounter,R155,S155,,,Trigger)</f>
        <v>1.0138888888888888</v>
      </c>
      <c r="U155" s="139">
        <f>_xll.qlInterpolationInterpolate(B12MInterpolation,R155,TRUE)</f>
        <v>3.7349966344350314E-3</v>
      </c>
    </row>
    <row r="156" spans="18:21" x14ac:dyDescent="0.2">
      <c r="R156" s="92">
        <f>_xll.qlCalendarAdvance(Calendar,R155,"1D","f")</f>
        <v>42480</v>
      </c>
      <c r="S156" s="146">
        <f>_xll.qlCalendarAdvance(Calendar,R156,$F$1,"mf",,Trigger)</f>
        <v>42845</v>
      </c>
      <c r="T156" s="147">
        <f>_xll.qlDayCounterYearFraction(DayCounter,R156,S156,,,Trigger)</f>
        <v>1.0138888888888888</v>
      </c>
      <c r="U156" s="139">
        <f>_xll.qlInterpolationInterpolate(B12MInterpolation,R156,TRUE)</f>
        <v>3.7365192853647715E-3</v>
      </c>
    </row>
    <row r="157" spans="18:21" x14ac:dyDescent="0.2">
      <c r="R157" s="92">
        <f>_xll.qlCalendarAdvance(Calendar,R156,"1D","f")</f>
        <v>42481</v>
      </c>
      <c r="S157" s="146">
        <f>_xll.qlCalendarAdvance(Calendar,R157,$F$1,"mf",,Trigger)</f>
        <v>42846</v>
      </c>
      <c r="T157" s="147">
        <f>_xll.qlDayCounterYearFraction(DayCounter,R157,S157,,,Trigger)</f>
        <v>1.0138888888888888</v>
      </c>
      <c r="U157" s="139">
        <f>_xll.qlInterpolationInterpolate(B12MInterpolation,R157,TRUE)</f>
        <v>3.738028230318722E-3</v>
      </c>
    </row>
    <row r="158" spans="18:21" x14ac:dyDescent="0.2">
      <c r="R158" s="92">
        <f>_xll.qlCalendarAdvance(Calendar,R157,"1D","f")</f>
        <v>42482</v>
      </c>
      <c r="S158" s="146">
        <f>_xll.qlCalendarAdvance(Calendar,R158,$F$1,"mf",,Trigger)</f>
        <v>42849</v>
      </c>
      <c r="T158" s="147">
        <f>_xll.qlDayCounterYearFraction(DayCounter,R158,S158,,,Trigger)</f>
        <v>1.0194444444444444</v>
      </c>
      <c r="U158" s="139">
        <f>_xll.qlInterpolationInterpolate(B12MInterpolation,R158,TRUE)</f>
        <v>3.7395237408800568E-3</v>
      </c>
    </row>
    <row r="159" spans="18:21" x14ac:dyDescent="0.2">
      <c r="R159" s="92">
        <f>_xll.qlCalendarAdvance(Calendar,R158,"1D","f")</f>
        <v>42485</v>
      </c>
      <c r="S159" s="146">
        <f>_xll.qlCalendarAdvance(Calendar,R159,$F$1,"mf",,Trigger)</f>
        <v>42850</v>
      </c>
      <c r="T159" s="147">
        <f>_xll.qlDayCounterYearFraction(DayCounter,R159,S159,,,Trigger)</f>
        <v>1.0138888888888888</v>
      </c>
      <c r="U159" s="139">
        <f>_xll.qlInterpolationInterpolate(B12MInterpolation,R159,TRUE)</f>
        <v>3.7439323820401141E-3</v>
      </c>
    </row>
    <row r="160" spans="18:21" x14ac:dyDescent="0.2">
      <c r="R160" s="92">
        <f>_xll.qlCalendarAdvance(Calendar,R159,"1D","f")</f>
        <v>42486</v>
      </c>
      <c r="S160" s="146">
        <f>_xll.qlCalendarAdvance(Calendar,R160,$F$1,"mf",,Trigger)</f>
        <v>42851</v>
      </c>
      <c r="T160" s="147">
        <f>_xll.qlDayCounterYearFraction(DayCounter,R160,S160,,,Trigger)</f>
        <v>1.0138888888888888</v>
      </c>
      <c r="U160" s="139">
        <f>_xll.qlInterpolationInterpolate(B12MInterpolation,R160,TRUE)</f>
        <v>3.7453768708627321E-3</v>
      </c>
    </row>
    <row r="161" spans="18:21" x14ac:dyDescent="0.2">
      <c r="R161" s="92">
        <f>_xll.qlCalendarAdvance(Calendar,R160,"1D","f")</f>
        <v>42487</v>
      </c>
      <c r="S161" s="146">
        <f>_xll.qlCalendarAdvance(Calendar,R161,$F$1,"mf",,Trigger)</f>
        <v>42852</v>
      </c>
      <c r="T161" s="147">
        <f>_xll.qlDayCounterYearFraction(DayCounter,R161,S161,,,Trigger)</f>
        <v>1.0138888888888888</v>
      </c>
      <c r="U161" s="139">
        <f>_xll.qlInterpolationInterpolate(B12MInterpolation,R161,TRUE)</f>
        <v>3.746809283208607E-3</v>
      </c>
    </row>
    <row r="162" spans="18:21" x14ac:dyDescent="0.2">
      <c r="R162" s="92">
        <f>_xll.qlCalendarAdvance(Calendar,R161,"1D","f")</f>
        <v>42488</v>
      </c>
      <c r="S162" s="146">
        <f>_xll.qlCalendarAdvance(Calendar,R162,$F$1,"mf",,Trigger)</f>
        <v>42853</v>
      </c>
      <c r="T162" s="147">
        <f>_xll.qlDayCounterYearFraction(DayCounter,R162,S162,,,Trigger)</f>
        <v>1.0138888888888888</v>
      </c>
      <c r="U162" s="139">
        <f>_xll.qlInterpolationInterpolate(B12MInterpolation,R162,TRUE)</f>
        <v>3.7482298906609127E-3</v>
      </c>
    </row>
    <row r="163" spans="18:21" x14ac:dyDescent="0.2">
      <c r="R163" s="92">
        <f>_xll.qlCalendarAdvance(Calendar,R162,"1D","f")</f>
        <v>42489</v>
      </c>
      <c r="S163" s="146">
        <f>_xll.qlCalendarAdvance(Calendar,R163,$F$1,"mf",,Trigger)</f>
        <v>42853</v>
      </c>
      <c r="T163" s="147">
        <f>_xll.qlDayCounterYearFraction(DayCounter,R163,S163,,,Trigger)</f>
        <v>1.0111111111111111</v>
      </c>
      <c r="U163" s="139">
        <f>_xll.qlInterpolationInterpolate(B12MInterpolation,R163,TRUE)</f>
        <v>3.7496389648028249E-3</v>
      </c>
    </row>
    <row r="164" spans="18:21" x14ac:dyDescent="0.2">
      <c r="R164" s="92">
        <f>_xll.qlCalendarAdvance(Calendar,R163,"1D","f")</f>
        <v>42493</v>
      </c>
      <c r="S164" s="146">
        <f>_xll.qlCalendarAdvance(Calendar,R164,$F$1,"mf",,Trigger)</f>
        <v>42858</v>
      </c>
      <c r="T164" s="147">
        <f>_xll.qlDayCounterYearFraction(DayCounter,R164,S164,,,Trigger)</f>
        <v>1.0138888888888888</v>
      </c>
      <c r="U164" s="139">
        <f>_xll.qlInterpolationInterpolate(B12MInterpolation,R164,TRUE)</f>
        <v>3.7551653599300185E-3</v>
      </c>
    </row>
    <row r="165" spans="18:21" x14ac:dyDescent="0.2">
      <c r="R165" s="92">
        <f>_xll.qlCalendarAdvance(Calendar,R164,"1D","f")</f>
        <v>42494</v>
      </c>
      <c r="S165" s="146">
        <f>_xll.qlCalendarAdvance(Calendar,R165,$F$1,"mf",,Trigger)</f>
        <v>42859</v>
      </c>
      <c r="T165" s="147">
        <f>_xll.qlDayCounterYearFraction(DayCounter,R165,S165,,,Trigger)</f>
        <v>1.0138888888888888</v>
      </c>
      <c r="U165" s="139">
        <f>_xll.qlInterpolationInterpolate(B12MInterpolation,R165,TRUE)</f>
        <v>3.7565208412675753E-3</v>
      </c>
    </row>
    <row r="166" spans="18:21" x14ac:dyDescent="0.2">
      <c r="R166" s="92">
        <f>_xll.qlCalendarAdvance(Calendar,R165,"1D","f")</f>
        <v>42495</v>
      </c>
      <c r="S166" s="146">
        <f>_xll.qlCalendarAdvance(Calendar,R166,$F$1,"mf",,Trigger)</f>
        <v>42860</v>
      </c>
      <c r="T166" s="147">
        <f>_xll.qlDayCounterYearFraction(DayCounter,R166,S166,,,Trigger)</f>
        <v>1.0138888888888888</v>
      </c>
      <c r="U166" s="139">
        <f>_xll.qlInterpolationInterpolate(B12MInterpolation,R166,TRUE)</f>
        <v>3.7578664187937851E-3</v>
      </c>
    </row>
    <row r="167" spans="18:21" x14ac:dyDescent="0.2">
      <c r="R167" s="92">
        <f>_xll.qlCalendarAdvance(Calendar,R166,"1D","f")</f>
        <v>42496</v>
      </c>
      <c r="S167" s="146">
        <f>_xll.qlCalendarAdvance(Calendar,R167,$F$1,"mf",,Trigger)</f>
        <v>42863</v>
      </c>
      <c r="T167" s="147">
        <f>_xll.qlDayCounterYearFraction(DayCounter,R167,S167,,,Trigger)</f>
        <v>1.0194444444444444</v>
      </c>
      <c r="U167" s="139">
        <f>_xll.qlInterpolationInterpolate(B12MInterpolation,R167,TRUE)</f>
        <v>3.7592023640918215E-3</v>
      </c>
    </row>
    <row r="168" spans="18:21" x14ac:dyDescent="0.2">
      <c r="R168" s="92">
        <f>_xll.qlCalendarAdvance(Calendar,R167,"1D","f")</f>
        <v>42499</v>
      </c>
      <c r="S168" s="146">
        <f>_xll.qlCalendarAdvance(Calendar,R168,$F$1,"mf",,Trigger)</f>
        <v>42864</v>
      </c>
      <c r="T168" s="147">
        <f>_xll.qlDayCounterYearFraction(DayCounter,R168,S168,,,Trigger)</f>
        <v>1.0138888888888888</v>
      </c>
      <c r="U168" s="139">
        <f>_xll.qlInterpolationInterpolate(B12MInterpolation,R168,TRUE)</f>
        <v>3.7631551224486365E-3</v>
      </c>
    </row>
    <row r="169" spans="18:21" x14ac:dyDescent="0.2">
      <c r="R169" s="92">
        <f>_xll.qlCalendarAdvance(Calendar,R168,"1D","f")</f>
        <v>42500</v>
      </c>
      <c r="S169" s="146">
        <f>_xll.qlCalendarAdvance(Calendar,R169,$F$1,"mf",,Trigger)</f>
        <v>42865</v>
      </c>
      <c r="T169" s="147">
        <f>_xll.qlDayCounterYearFraction(DayCounter,R169,S169,,,Trigger)</f>
        <v>1.0138888888888888</v>
      </c>
      <c r="U169" s="139">
        <f>_xll.qlInterpolationInterpolate(B12MInterpolation,R169,TRUE)</f>
        <v>3.764455254665725E-3</v>
      </c>
    </row>
    <row r="170" spans="18:21" x14ac:dyDescent="0.2">
      <c r="R170" s="92">
        <f>_xll.qlCalendarAdvance(Calendar,R169,"1D","f")</f>
        <v>42501</v>
      </c>
      <c r="S170" s="146">
        <f>_xll.qlCalendarAdvance(Calendar,R170,$F$1,"mf",,Trigger)</f>
        <v>42866</v>
      </c>
      <c r="T170" s="147">
        <f>_xll.qlDayCounterYearFraction(DayCounter,R170,S170,,,Trigger)</f>
        <v>1.0138888888888888</v>
      </c>
      <c r="U170" s="139">
        <f>_xll.qlInterpolationInterpolate(B12MInterpolation,R170,TRUE)</f>
        <v>3.7657471125705122E-3</v>
      </c>
    </row>
    <row r="171" spans="18:21" x14ac:dyDescent="0.2">
      <c r="R171" s="92">
        <f>_xll.qlCalendarAdvance(Calendar,R170,"1D","f")</f>
        <v>42502</v>
      </c>
      <c r="S171" s="146">
        <f>_xll.qlCalendarAdvance(Calendar,R171,$F$1,"mf",,Trigger)</f>
        <v>42867</v>
      </c>
      <c r="T171" s="147">
        <f>_xll.qlDayCounterYearFraction(DayCounter,R171,S171,,,Trigger)</f>
        <v>1.0138888888888888</v>
      </c>
      <c r="U171" s="139">
        <f>_xll.qlInterpolationInterpolate(B12MInterpolation,R171,TRUE)</f>
        <v>3.7670309677461733E-3</v>
      </c>
    </row>
    <row r="172" spans="18:21" x14ac:dyDescent="0.2">
      <c r="R172" s="92">
        <f>_xll.qlCalendarAdvance(Calendar,R171,"1D","f")</f>
        <v>42503</v>
      </c>
      <c r="S172" s="146">
        <f>_xll.qlCalendarAdvance(Calendar,R172,$F$1,"mf",,Trigger)</f>
        <v>42870</v>
      </c>
      <c r="T172" s="147">
        <f>_xll.qlDayCounterYearFraction(DayCounter,R172,S172,,,Trigger)</f>
        <v>1.0194444444444444</v>
      </c>
      <c r="U172" s="139">
        <f>_xll.qlInterpolationInterpolate(B12MInterpolation,R172,TRUE)</f>
        <v>3.7683070917758823E-3</v>
      </c>
    </row>
    <row r="173" spans="18:21" x14ac:dyDescent="0.2">
      <c r="R173" s="92">
        <f>_xll.qlCalendarAdvance(Calendar,R172,"1D","f")</f>
        <v>42506</v>
      </c>
      <c r="S173" s="146">
        <f>_xll.qlCalendarAdvance(Calendar,R173,$F$1,"mf",,Trigger)</f>
        <v>42871</v>
      </c>
      <c r="T173" s="147">
        <f>_xll.qlDayCounterYearFraction(DayCounter,R173,S173,,,Trigger)</f>
        <v>1.0138888888888888</v>
      </c>
      <c r="U173" s="139">
        <f>_xll.qlInterpolationInterpolate(B12MInterpolation,R173,TRUE)</f>
        <v>3.7720917928210414E-3</v>
      </c>
    </row>
    <row r="174" spans="18:21" x14ac:dyDescent="0.2">
      <c r="R174" s="92">
        <f>_xll.qlCalendarAdvance(Calendar,R173,"1D","f")</f>
        <v>42507</v>
      </c>
      <c r="S174" s="146">
        <f>_xll.qlCalendarAdvance(Calendar,R174,$F$1,"mf",,Trigger)</f>
        <v>42872</v>
      </c>
      <c r="T174" s="147">
        <f>_xll.qlDayCounterYearFraction(DayCounter,R174,S174,,,Trigger)</f>
        <v>1.0138888888888888</v>
      </c>
      <c r="U174" s="139">
        <f>_xll.qlInterpolationInterpolate(B12MInterpolation,R174,TRUE)</f>
        <v>3.773339708098687E-3</v>
      </c>
    </row>
    <row r="175" spans="18:21" x14ac:dyDescent="0.2">
      <c r="R175" s="92">
        <f>_xll.qlCalendarAdvance(Calendar,R174,"1D","f")</f>
        <v>42508</v>
      </c>
      <c r="S175" s="146">
        <f>_xll.qlCalendarAdvance(Calendar,R175,$F$1,"mf",,Trigger)</f>
        <v>42873</v>
      </c>
      <c r="T175" s="147">
        <f>_xll.qlDayCounterYearFraction(DayCounter,R175,S175,,,Trigger)</f>
        <v>1.0138888888888888</v>
      </c>
      <c r="U175" s="139">
        <f>_xll.qlInterpolationInterpolate(B12MInterpolation,R175,TRUE)</f>
        <v>3.7745812501462526E-3</v>
      </c>
    </row>
    <row r="176" spans="18:21" x14ac:dyDescent="0.2">
      <c r="R176" s="92">
        <f>_xll.qlCalendarAdvance(Calendar,R175,"1D","f")</f>
        <v>42509</v>
      </c>
      <c r="S176" s="146">
        <f>_xll.qlCalendarAdvance(Calendar,R176,$F$1,"mf",,Trigger)</f>
        <v>42874</v>
      </c>
      <c r="T176" s="147">
        <f>_xll.qlDayCounterYearFraction(DayCounter,R176,S176,,,Trigger)</f>
        <v>1.0138888888888888</v>
      </c>
      <c r="U176" s="139">
        <f>_xll.qlInterpolationInterpolate(B12MInterpolation,R176,TRUE)</f>
        <v>3.7758166905469126E-3</v>
      </c>
    </row>
    <row r="177" spans="18:21" x14ac:dyDescent="0.2">
      <c r="R177" s="92">
        <f>_xll.qlCalendarAdvance(Calendar,R176,"1D","f")</f>
        <v>42510</v>
      </c>
      <c r="S177" s="146">
        <f>_xll.qlCalendarAdvance(Calendar,R177,$F$1,"mf",,Trigger)</f>
        <v>42877</v>
      </c>
      <c r="T177" s="147">
        <f>_xll.qlDayCounterYearFraction(DayCounter,R177,S177,,,Trigger)</f>
        <v>1.0194444444444444</v>
      </c>
      <c r="U177" s="139">
        <f>_xll.qlInterpolationInterpolate(B12MInterpolation,R177,TRUE)</f>
        <v>3.7770463008838422E-3</v>
      </c>
    </row>
    <row r="178" spans="18:21" x14ac:dyDescent="0.2">
      <c r="R178" s="92">
        <f>_xll.qlCalendarAdvance(Calendar,R177,"1D","f")</f>
        <v>42513</v>
      </c>
      <c r="S178" s="146">
        <f>_xll.qlCalendarAdvance(Calendar,R178,$F$1,"mf",,Trigger)</f>
        <v>42878</v>
      </c>
      <c r="T178" s="147">
        <f>_xll.qlDayCounterYearFraction(DayCounter,R178,S178,,,Trigger)</f>
        <v>1.0138888888888888</v>
      </c>
      <c r="U178" s="139">
        <f>_xll.qlInterpolationInterpolate(B12MInterpolation,R178,TRUE)</f>
        <v>3.7807028673439891E-3</v>
      </c>
    </row>
    <row r="179" spans="18:21" x14ac:dyDescent="0.2">
      <c r="R179" s="92">
        <f>_xll.qlCalendarAdvance(Calendar,R178,"1D","f")</f>
        <v>42514</v>
      </c>
      <c r="S179" s="146">
        <f>_xll.qlCalendarAdvance(Calendar,R179,$F$1,"mf",,Trigger)</f>
        <v>42879</v>
      </c>
      <c r="T179" s="147">
        <f>_xll.qlDayCounterYearFraction(DayCounter,R179,S179,,,Trigger)</f>
        <v>1.0138888888888888</v>
      </c>
      <c r="U179" s="139">
        <f>_xll.qlInterpolationInterpolate(B12MInterpolation,R179,TRUE)</f>
        <v>3.7819118732577393E-3</v>
      </c>
    </row>
    <row r="180" spans="18:21" x14ac:dyDescent="0.2">
      <c r="R180" s="92">
        <f>_xll.qlCalendarAdvance(Calendar,R179,"1D","f")</f>
        <v>42515</v>
      </c>
      <c r="S180" s="146">
        <f>_xll.qlCalendarAdvance(Calendar,R180,$F$1,"mf",,Trigger)</f>
        <v>42880</v>
      </c>
      <c r="T180" s="147">
        <f>_xll.qlDayCounterYearFraction(DayCounter,R180,S180,,,Trigger)</f>
        <v>1.0138888888888888</v>
      </c>
      <c r="U180" s="139">
        <f>_xll.qlInterpolationInterpolate(B12MInterpolation,R180,TRUE)</f>
        <v>3.7831164070236309E-3</v>
      </c>
    </row>
    <row r="181" spans="18:21" x14ac:dyDescent="0.2">
      <c r="R181" s="92">
        <f>_xll.qlCalendarAdvance(Calendar,R180,"1D","f")</f>
        <v>42516</v>
      </c>
      <c r="S181" s="146">
        <f>_xll.qlCalendarAdvance(Calendar,R181,$F$1,"mf",,Trigger)</f>
        <v>42881</v>
      </c>
      <c r="T181" s="147">
        <f>_xll.qlDayCounterYearFraction(DayCounter,R181,S181,,,Trigger)</f>
        <v>1.0138888888888888</v>
      </c>
      <c r="U181" s="139">
        <f>_xll.qlInterpolationInterpolate(B12MInterpolation,R181,TRUE)</f>
        <v>3.7843167402248383E-3</v>
      </c>
    </row>
    <row r="182" spans="18:21" x14ac:dyDescent="0.2">
      <c r="R182" s="92">
        <f>_xll.qlCalendarAdvance(Calendar,R181,"1D","f")</f>
        <v>42517</v>
      </c>
      <c r="S182" s="146">
        <f>_xll.qlCalendarAdvance(Calendar,R182,$F$1,"mf",,Trigger)</f>
        <v>42885</v>
      </c>
      <c r="T182" s="147">
        <f>_xll.qlDayCounterYearFraction(DayCounter,R182,S182,,,Trigger)</f>
        <v>1.0222222222222221</v>
      </c>
      <c r="U182" s="139">
        <f>_xll.qlInterpolationInterpolate(B12MInterpolation,R182,TRUE)</f>
        <v>3.7855131444445357E-3</v>
      </c>
    </row>
    <row r="183" spans="18:21" x14ac:dyDescent="0.2">
      <c r="R183" s="92">
        <f>_xll.qlCalendarAdvance(Calendar,R182,"1D","f")</f>
        <v>42521</v>
      </c>
      <c r="S183" s="146">
        <f>_xll.qlCalendarAdvance(Calendar,R183,$F$1,"mf",,Trigger)</f>
        <v>42886</v>
      </c>
      <c r="T183" s="147">
        <f>_xll.qlDayCounterYearFraction(DayCounter,R183,S183,,,Trigger)</f>
        <v>1.0138888888888888</v>
      </c>
      <c r="U183" s="139">
        <f>_xll.qlInterpolationInterpolate(B12MInterpolation,R183,TRUE)</f>
        <v>3.7902649031717173E-3</v>
      </c>
    </row>
    <row r="184" spans="18:21" x14ac:dyDescent="0.2">
      <c r="R184" s="92">
        <f>_xll.qlCalendarAdvance(Calendar,R183,"1D","f")</f>
        <v>42522</v>
      </c>
      <c r="S184" s="146">
        <f>_xll.qlCalendarAdvance(Calendar,R184,$F$1,"mf",,Trigger)</f>
        <v>42887</v>
      </c>
      <c r="T184" s="147">
        <f>_xll.qlDayCounterYearFraction(DayCounter,R184,S184,,,Trigger)</f>
        <v>1.0138888888888888</v>
      </c>
      <c r="U184" s="139">
        <f>_xll.qlInterpolationInterpolate(B12MInterpolation,R184,TRUE)</f>
        <v>3.7914457362314825E-3</v>
      </c>
    </row>
    <row r="185" spans="18:21" x14ac:dyDescent="0.2">
      <c r="R185" s="92">
        <f>_xll.qlCalendarAdvance(Calendar,R184,"1D","f")</f>
        <v>42523</v>
      </c>
      <c r="S185" s="146">
        <f>_xll.qlCalendarAdvance(Calendar,R185,$F$1,"mf",,Trigger)</f>
        <v>42888</v>
      </c>
      <c r="T185" s="147">
        <f>_xll.qlDayCounterYearFraction(DayCounter,R185,S185,,,Trigger)</f>
        <v>1.0138888888888888</v>
      </c>
      <c r="U185" s="139">
        <f>_xll.qlInterpolationInterpolate(B12MInterpolation,R185,TRUE)</f>
        <v>3.7926242698087848E-3</v>
      </c>
    </row>
    <row r="186" spans="18:21" x14ac:dyDescent="0.2">
      <c r="R186" s="92">
        <f>_xll.qlCalendarAdvance(Calendar,R185,"1D","f")</f>
        <v>42524</v>
      </c>
      <c r="S186" s="146">
        <f>_xll.qlCalendarAdvance(Calendar,R186,$F$1,"mf",,Trigger)</f>
        <v>42891</v>
      </c>
      <c r="T186" s="147">
        <f>_xll.qlDayCounterYearFraction(DayCounter,R186,S186,,,Trigger)</f>
        <v>1.0194444444444444</v>
      </c>
      <c r="U186" s="139">
        <f>_xll.qlInterpolationInterpolate(B12MInterpolation,R186,TRUE)</f>
        <v>3.7938007754867984E-3</v>
      </c>
    </row>
    <row r="187" spans="18:21" x14ac:dyDescent="0.2">
      <c r="R187" s="92">
        <f>_xll.qlCalendarAdvance(Calendar,R186,"1D","f")</f>
        <v>42527</v>
      </c>
      <c r="S187" s="146">
        <f>_xll.qlCalendarAdvance(Calendar,R187,$F$1,"mf",,Trigger)</f>
        <v>42892</v>
      </c>
      <c r="T187" s="147">
        <f>_xll.qlDayCounterYearFraction(DayCounter,R187,S187,,,Trigger)</f>
        <v>1.0138888888888888</v>
      </c>
      <c r="U187" s="139">
        <f>_xll.qlInterpolationInterpolate(B12MInterpolation,R187,TRUE)</f>
        <v>3.7973208409568522E-3</v>
      </c>
    </row>
    <row r="188" spans="18:21" x14ac:dyDescent="0.2">
      <c r="R188" s="92">
        <f>_xll.qlCalendarAdvance(Calendar,R187,"1D","f")</f>
        <v>42528</v>
      </c>
      <c r="S188" s="146">
        <f>_xll.qlCalendarAdvance(Calendar,R188,$F$1,"mf",,Trigger)</f>
        <v>42893</v>
      </c>
      <c r="T188" s="147">
        <f>_xll.qlDayCounterYearFraction(DayCounter,R188,S188,,,Trigger)</f>
        <v>1.0138888888888888</v>
      </c>
      <c r="U188" s="139">
        <f>_xll.qlInterpolationInterpolate(B12MInterpolation,R188,TRUE)</f>
        <v>3.7984919508694554E-3</v>
      </c>
    </row>
    <row r="189" spans="18:21" x14ac:dyDescent="0.2">
      <c r="R189" s="92">
        <f>_xll.qlCalendarAdvance(Calendar,R188,"1D","f")</f>
        <v>42529</v>
      </c>
      <c r="S189" s="146">
        <f>_xll.qlCalendarAdvance(Calendar,R189,$F$1,"mf",,Trigger)</f>
        <v>42894</v>
      </c>
      <c r="T189" s="147">
        <f>_xll.qlDayCounterYearFraction(DayCounter,R189,S189,,,Trigger)</f>
        <v>1.0138888888888888</v>
      </c>
      <c r="U189" s="139">
        <f>_xll.qlInterpolationInterpolate(B12MInterpolation,R189,TRUE)</f>
        <v>3.7996623907986427E-3</v>
      </c>
    </row>
    <row r="190" spans="18:21" x14ac:dyDescent="0.2">
      <c r="R190" s="92">
        <f>_xll.qlCalendarAdvance(Calendar,R189,"1D","f")</f>
        <v>42530</v>
      </c>
      <c r="S190" s="146">
        <f>_xll.qlCalendarAdvance(Calendar,R190,$F$1,"mf",,Trigger)</f>
        <v>42895</v>
      </c>
      <c r="T190" s="147">
        <f>_xll.qlDayCounterYearFraction(DayCounter,R190,S190,,,Trigger)</f>
        <v>1.0138888888888888</v>
      </c>
      <c r="U190" s="139">
        <f>_xll.qlInterpolationInterpolate(B12MInterpolation,R190,TRUE)</f>
        <v>3.8008324323275879E-3</v>
      </c>
    </row>
    <row r="191" spans="18:21" x14ac:dyDescent="0.2">
      <c r="R191" s="92">
        <f>_xll.qlCalendarAdvance(Calendar,R190,"1D","f")</f>
        <v>42531</v>
      </c>
      <c r="S191" s="146">
        <f>_xll.qlCalendarAdvance(Calendar,R191,$F$1,"mf",,Trigger)</f>
        <v>42898</v>
      </c>
      <c r="T191" s="147">
        <f>_xll.qlDayCounterYearFraction(DayCounter,R191,S191,,,Trigger)</f>
        <v>1.0194444444444444</v>
      </c>
      <c r="U191" s="139">
        <f>_xll.qlInterpolationInterpolate(B12MInterpolation,R191,TRUE)</f>
        <v>3.8020023470394654E-3</v>
      </c>
    </row>
    <row r="192" spans="18:21" x14ac:dyDescent="0.2">
      <c r="R192" s="92">
        <f>_xll.qlCalendarAdvance(Calendar,R191,"1D","f")</f>
        <v>42534</v>
      </c>
      <c r="S192" s="146">
        <f>_xll.qlCalendarAdvance(Calendar,R192,$F$1,"mf",,Trigger)</f>
        <v>42899</v>
      </c>
      <c r="T192" s="147">
        <f>_xll.qlDayCounterYearFraction(DayCounter,R192,S192,,,Trigger)</f>
        <v>1.0138888888888888</v>
      </c>
      <c r="U192" s="139">
        <f>_xll.qlInterpolationInterpolate(B12MInterpolation,R192,TRUE)</f>
        <v>3.8055140461044374E-3</v>
      </c>
    </row>
    <row r="193" spans="18:21" x14ac:dyDescent="0.2">
      <c r="R193" s="92">
        <f>_xll.qlCalendarAdvance(Calendar,R192,"1D","f")</f>
        <v>42535</v>
      </c>
      <c r="S193" s="146">
        <f>_xll.qlCalendarAdvance(Calendar,R193,$F$1,"mf",,Trigger)</f>
        <v>42900</v>
      </c>
      <c r="T193" s="147">
        <f>_xll.qlDayCounterYearFraction(DayCounter,R193,S193,,,Trigger)</f>
        <v>1.0138888888888888</v>
      </c>
      <c r="U193" s="139">
        <f>_xll.qlInterpolationInterpolate(B12MInterpolation,R193,TRUE)</f>
        <v>3.8066861193624883E-3</v>
      </c>
    </row>
    <row r="194" spans="18:21" x14ac:dyDescent="0.2">
      <c r="R194" s="92">
        <f>_xll.qlCalendarAdvance(Calendar,R193,"1D","f")</f>
        <v>42536</v>
      </c>
      <c r="S194" s="146">
        <f>_xll.qlCalendarAdvance(Calendar,R194,$F$1,"mf",,Trigger)</f>
        <v>42901</v>
      </c>
      <c r="T194" s="147">
        <f>_xll.qlDayCounterYearFraction(DayCounter,R194,S194,,,Trigger)</f>
        <v>1.0138888888888888</v>
      </c>
      <c r="U194" s="139">
        <f>_xll.qlInterpolationInterpolate(B12MInterpolation,R194,TRUE)</f>
        <v>3.8078591236155382E-3</v>
      </c>
    </row>
    <row r="195" spans="18:21" x14ac:dyDescent="0.2">
      <c r="R195" s="92">
        <f>_xll.qlCalendarAdvance(Calendar,R194,"1D","f")</f>
        <v>42537</v>
      </c>
      <c r="S195" s="146">
        <f>_xll.qlCalendarAdvance(Calendar,R195,$F$1,"mf",,Trigger)</f>
        <v>42902</v>
      </c>
      <c r="T195" s="147">
        <f>_xll.qlDayCounterYearFraction(DayCounter,R195,S195,,,Trigger)</f>
        <v>1.0138888888888888</v>
      </c>
      <c r="U195" s="139">
        <f>_xll.qlInterpolationInterpolate(B12MInterpolation,R195,TRUE)</f>
        <v>3.8090330303429559E-3</v>
      </c>
    </row>
    <row r="196" spans="18:21" x14ac:dyDescent="0.2">
      <c r="R196" s="92">
        <f>_xll.qlCalendarAdvance(Calendar,R195,"1D","f")</f>
        <v>42538</v>
      </c>
      <c r="S196" s="146">
        <f>_xll.qlCalendarAdvance(Calendar,R196,$F$1,"mf",,Trigger)</f>
        <v>42905</v>
      </c>
      <c r="T196" s="147">
        <f>_xll.qlDayCounterYearFraction(DayCounter,R196,S196,,,Trigger)</f>
        <v>1.0194444444444444</v>
      </c>
      <c r="U196" s="139">
        <f>_xll.qlInterpolationInterpolate(B12MInterpolation,R196,TRUE)</f>
        <v>3.8102078110241093E-3</v>
      </c>
    </row>
    <row r="197" spans="18:21" x14ac:dyDescent="0.2">
      <c r="R197" s="92">
        <f>_xll.qlCalendarAdvance(Calendar,R196,"1D","f")</f>
        <v>42541</v>
      </c>
      <c r="S197" s="146">
        <f>_xll.qlCalendarAdvance(Calendar,R197,$F$1,"mf",,Trigger)</f>
        <v>42906</v>
      </c>
      <c r="T197" s="147">
        <f>_xll.qlDayCounterYearFraction(DayCounter,R197,S197,,,Trigger)</f>
        <v>1.0138888888888888</v>
      </c>
      <c r="U197" s="139">
        <f>_xll.qlInterpolationInterpolate(B12MInterpolation,R197,TRUE)</f>
        <v>3.8137371115836752E-3</v>
      </c>
    </row>
    <row r="198" spans="18:21" x14ac:dyDescent="0.2">
      <c r="R198" s="92">
        <f>_xll.qlCalendarAdvance(Calendar,R197,"1D","f")</f>
        <v>42542</v>
      </c>
      <c r="S198" s="146">
        <f>_xll.qlCalendarAdvance(Calendar,R198,$F$1,"mf",,Trigger)</f>
        <v>42907</v>
      </c>
      <c r="T198" s="147">
        <f>_xll.qlDayCounterYearFraction(DayCounter,R198,S198,,,Trigger)</f>
        <v>1.0138888888888888</v>
      </c>
      <c r="U198" s="139">
        <f>_xll.qlInterpolationInterpolate(B12MInterpolation,R198,TRUE)</f>
        <v>3.8149151028734609E-3</v>
      </c>
    </row>
    <row r="199" spans="18:21" x14ac:dyDescent="0.2">
      <c r="R199" s="92">
        <f>_xll.qlCalendarAdvance(Calendar,R198,"1D","f")</f>
        <v>42543</v>
      </c>
      <c r="S199" s="146">
        <f>_xll.qlCalendarAdvance(Calendar,R199,$F$1,"mf",,Trigger)</f>
        <v>42908</v>
      </c>
      <c r="T199" s="147">
        <f>_xll.qlDayCounterYearFraction(DayCounter,R199,S199,,,Trigger)</f>
        <v>1.0138888888888888</v>
      </c>
      <c r="U199" s="139">
        <f>_xll.qlInterpolationInterpolate(B12MInterpolation,R199,TRUE)</f>
        <v>3.8160938255138257E-3</v>
      </c>
    </row>
    <row r="200" spans="18:21" x14ac:dyDescent="0.2">
      <c r="R200" s="92">
        <f>_xll.qlCalendarAdvance(Calendar,R199,"1D","f")</f>
        <v>42544</v>
      </c>
      <c r="S200" s="146">
        <f>_xll.qlCalendarAdvance(Calendar,R200,$F$1,"mf",,Trigger)</f>
        <v>42909</v>
      </c>
      <c r="T200" s="147">
        <f>_xll.qlDayCounterYearFraction(DayCounter,R200,S200,,,Trigger)</f>
        <v>1.0138888888888888</v>
      </c>
      <c r="U200" s="139">
        <f>_xll.qlInterpolationInterpolate(B12MInterpolation,R200,TRUE)</f>
        <v>3.8172732509841392E-3</v>
      </c>
    </row>
    <row r="201" spans="18:21" x14ac:dyDescent="0.2">
      <c r="R201" s="92">
        <f>_xll.qlCalendarAdvance(Calendar,R200,"1D","f")</f>
        <v>42545</v>
      </c>
      <c r="S201" s="146">
        <f>_xll.qlCalendarAdvance(Calendar,R201,$F$1,"mf",,Trigger)</f>
        <v>42912</v>
      </c>
      <c r="T201" s="147">
        <f>_xll.qlDayCounterYearFraction(DayCounter,R201,S201,,,Trigger)</f>
        <v>1.0194444444444444</v>
      </c>
      <c r="U201" s="139">
        <f>_xll.qlInterpolationInterpolate(B12MInterpolation,R201,TRUE)</f>
        <v>3.8184533507637699E-3</v>
      </c>
    </row>
    <row r="202" spans="18:21" x14ac:dyDescent="0.2">
      <c r="R202" s="92">
        <f>_xll.qlCalendarAdvance(Calendar,R201,"1D","f")</f>
        <v>42548</v>
      </c>
      <c r="S202" s="146">
        <f>_xll.qlCalendarAdvance(Calendar,R202,$F$1,"mf",,Trigger)</f>
        <v>42913</v>
      </c>
      <c r="T202" s="147">
        <f>_xll.qlDayCounterYearFraction(DayCounter,R202,S202,,,Trigger)</f>
        <v>1.0138888888888888</v>
      </c>
      <c r="U202" s="139">
        <f>_xll.qlInterpolationInterpolate(B12MInterpolation,R202,TRUE)</f>
        <v>3.8219974107522496E-3</v>
      </c>
    </row>
    <row r="203" spans="18:21" x14ac:dyDescent="0.2">
      <c r="R203" s="92">
        <f>_xll.qlCalendarAdvance(Calendar,R202,"1D","f")</f>
        <v>42549</v>
      </c>
      <c r="S203" s="146">
        <f>_xll.qlCalendarAdvance(Calendar,R203,$F$1,"mf",,Trigger)</f>
        <v>42914</v>
      </c>
      <c r="T203" s="147">
        <f>_xll.qlDayCounterYearFraction(DayCounter,R203,S203,,,Trigger)</f>
        <v>1.0138888888888888</v>
      </c>
      <c r="U203" s="139">
        <f>_xll.qlInterpolationInterpolate(B12MInterpolation,R203,TRUE)</f>
        <v>3.8231799225628351E-3</v>
      </c>
    </row>
    <row r="204" spans="18:21" x14ac:dyDescent="0.2">
      <c r="R204" s="92">
        <f>_xll.qlCalendarAdvance(Calendar,R203,"1D","f")</f>
        <v>42550</v>
      </c>
      <c r="S204" s="146">
        <f>_xll.qlCalendarAdvance(Calendar,R204,$F$1,"mf",,Trigger)</f>
        <v>42915</v>
      </c>
      <c r="T204" s="147">
        <f>_xll.qlDayCounterYearFraction(DayCounter,R204,S204,,,Trigger)</f>
        <v>1.0138888888888888</v>
      </c>
      <c r="U204" s="139">
        <f>_xll.qlInterpolationInterpolate(B12MInterpolation,R204,TRUE)</f>
        <v>3.8243629660795805E-3</v>
      </c>
    </row>
    <row r="205" spans="18:21" x14ac:dyDescent="0.2">
      <c r="R205" s="92">
        <f>_xll.qlCalendarAdvance(Calendar,R204,"1D","f")</f>
        <v>42551</v>
      </c>
      <c r="S205" s="146">
        <f>_xll.qlCalendarAdvance(Calendar,R205,$F$1,"mf",,Trigger)</f>
        <v>42916</v>
      </c>
      <c r="T205" s="147">
        <f>_xll.qlDayCounterYearFraction(DayCounter,R205,S205,,,Trigger)</f>
        <v>1.0138888888888888</v>
      </c>
      <c r="U205" s="139">
        <f>_xll.qlInterpolationInterpolate(B12MInterpolation,R205,TRUE)</f>
        <v>3.8255465127818547E-3</v>
      </c>
    </row>
    <row r="206" spans="18:21" x14ac:dyDescent="0.2">
      <c r="R206" s="92">
        <f>_xll.qlCalendarAdvance(Calendar,R205,"1D","f")</f>
        <v>42552</v>
      </c>
      <c r="S206" s="146">
        <f>_xll.qlCalendarAdvance(Calendar,R206,$F$1,"mf",,Trigger)</f>
        <v>42919</v>
      </c>
      <c r="T206" s="147">
        <f>_xll.qlDayCounterYearFraction(DayCounter,R206,S206,,,Trigger)</f>
        <v>1.0194444444444444</v>
      </c>
      <c r="U206" s="139">
        <f>_xll.qlInterpolationInterpolate(B12MInterpolation,R206,TRUE)</f>
        <v>3.8267305341490266E-3</v>
      </c>
    </row>
    <row r="207" spans="18:21" x14ac:dyDescent="0.2">
      <c r="R207" s="92">
        <f>_xll.qlCalendarAdvance(Calendar,R206,"1D","f")</f>
        <v>42555</v>
      </c>
      <c r="S207" s="146">
        <f>_xll.qlCalendarAdvance(Calendar,R207,$F$1,"mf",,Trigger)</f>
        <v>42920</v>
      </c>
      <c r="T207" s="147">
        <f>_xll.qlDayCounterYearFraction(DayCounter,R207,S207,,,Trigger)</f>
        <v>1.0138888888888888</v>
      </c>
      <c r="U207" s="139">
        <f>_xll.qlInterpolationInterpolate(B12MInterpolation,R207,TRUE)</f>
        <v>3.8302851610336158E-3</v>
      </c>
    </row>
    <row r="208" spans="18:21" x14ac:dyDescent="0.2">
      <c r="R208" s="92">
        <f>_xll.qlCalendarAdvance(Calendar,R207,"1D","f")</f>
        <v>42556</v>
      </c>
      <c r="S208" s="146">
        <f>_xll.qlCalendarAdvance(Calendar,R208,$F$1,"mf",,Trigger)</f>
        <v>42921</v>
      </c>
      <c r="T208" s="147">
        <f>_xll.qlDayCounterYearFraction(DayCounter,R208,S208,,,Trigger)</f>
        <v>1.0138888888888888</v>
      </c>
      <c r="U208" s="139">
        <f>_xll.qlInterpolationInterpolate(B12MInterpolation,R208,TRUE)</f>
        <v>3.8314707958540654E-3</v>
      </c>
    </row>
    <row r="209" spans="18:21" x14ac:dyDescent="0.2">
      <c r="R209" s="92">
        <f>_xll.qlCalendarAdvance(Calendar,R208,"1D","f")</f>
        <v>42557</v>
      </c>
      <c r="S209" s="146">
        <f>_xll.qlCalendarAdvance(Calendar,R209,$F$1,"mf",,Trigger)</f>
        <v>42922</v>
      </c>
      <c r="T209" s="147">
        <f>_xll.qlDayCounterYearFraction(DayCounter,R209,S209,,,Trigger)</f>
        <v>1.0138888888888888</v>
      </c>
      <c r="U209" s="139">
        <f>_xll.qlInterpolationInterpolate(B12MInterpolation,R209,TRUE)</f>
        <v>3.8326567627362555E-3</v>
      </c>
    </row>
    <row r="210" spans="18:21" x14ac:dyDescent="0.2">
      <c r="R210" s="92">
        <f>_xll.qlCalendarAdvance(Calendar,R209,"1D","f")</f>
        <v>42558</v>
      </c>
      <c r="S210" s="146">
        <f>_xll.qlCalendarAdvance(Calendar,R210,$F$1,"mf",,Trigger)</f>
        <v>42923</v>
      </c>
      <c r="T210" s="147">
        <f>_xll.qlDayCounterYearFraction(DayCounter,R210,S210,,,Trigger)</f>
        <v>1.0138888888888888</v>
      </c>
      <c r="U210" s="139">
        <f>_xll.qlInterpolationInterpolate(B12MInterpolation,R210,TRUE)</f>
        <v>3.8338430331595558E-3</v>
      </c>
    </row>
    <row r="211" spans="18:21" x14ac:dyDescent="0.2">
      <c r="R211" s="92">
        <f>_xll.qlCalendarAdvance(Calendar,R210,"1D","f")</f>
        <v>42559</v>
      </c>
      <c r="S211" s="146">
        <f>_xll.qlCalendarAdvance(Calendar,R211,$F$1,"mf",,Trigger)</f>
        <v>42926</v>
      </c>
      <c r="T211" s="147">
        <f>_xll.qlDayCounterYearFraction(DayCounter,R211,S211,,,Trigger)</f>
        <v>1.0194444444444444</v>
      </c>
      <c r="U211" s="139">
        <f>_xll.qlInterpolationInterpolate(B12MInterpolation,R211,TRUE)</f>
        <v>3.8350295786033343E-3</v>
      </c>
    </row>
    <row r="212" spans="18:21" x14ac:dyDescent="0.2">
      <c r="R212" s="92">
        <f>_xll.qlCalendarAdvance(Calendar,R211,"1D","f")</f>
        <v>42562</v>
      </c>
      <c r="S212" s="146">
        <f>_xll.qlCalendarAdvance(Calendar,R212,$F$1,"mf",,Trigger)</f>
        <v>42927</v>
      </c>
      <c r="T212" s="147">
        <f>_xll.qlDayCounterYearFraction(DayCounter,R212,S212,,,Trigger)</f>
        <v>1.0138888888888888</v>
      </c>
      <c r="U212" s="139">
        <f>_xll.qlInterpolationInterpolate(B12MInterpolation,R212,TRUE)</f>
        <v>3.8385905798512272E-3</v>
      </c>
    </row>
    <row r="213" spans="18:21" x14ac:dyDescent="0.2">
      <c r="R213" s="92">
        <f>_xll.qlCalendarAdvance(Calendar,R212,"1D","f")</f>
        <v>42563</v>
      </c>
      <c r="S213" s="146">
        <f>_xll.qlCalendarAdvance(Calendar,R213,$F$1,"mf",,Trigger)</f>
        <v>42928</v>
      </c>
      <c r="T213" s="147">
        <f>_xll.qlDayCounterYearFraction(DayCounter,R213,S213,,,Trigger)</f>
        <v>1.0138888888888888</v>
      </c>
      <c r="U213" s="139">
        <f>_xll.qlInterpolationInterpolate(B12MInterpolation,R213,TRUE)</f>
        <v>3.8397779401706058E-3</v>
      </c>
    </row>
    <row r="214" spans="18:21" x14ac:dyDescent="0.2">
      <c r="R214" s="92">
        <f>_xll.qlCalendarAdvance(Calendar,R213,"1D","f")</f>
        <v>42564</v>
      </c>
      <c r="S214" s="146">
        <f>_xll.qlCalendarAdvance(Calendar,R214,$F$1,"mf",,Trigger)</f>
        <v>42929</v>
      </c>
      <c r="T214" s="147">
        <f>_xll.qlDayCounterYearFraction(DayCounter,R214,S214,,,Trigger)</f>
        <v>1.0138888888888888</v>
      </c>
      <c r="U214" s="139">
        <f>_xll.qlInterpolationInterpolate(B12MInterpolation,R214,TRUE)</f>
        <v>3.8409654329073064E-3</v>
      </c>
    </row>
    <row r="215" spans="18:21" x14ac:dyDescent="0.2">
      <c r="R215" s="92">
        <f>_xll.qlCalendarAdvance(Calendar,R214,"1D","f")</f>
        <v>42565</v>
      </c>
      <c r="S215" s="146">
        <f>_xll.qlCalendarAdvance(Calendar,R215,$F$1,"mf",,Trigger)</f>
        <v>42930</v>
      </c>
      <c r="T215" s="147">
        <f>_xll.qlDayCounterYearFraction(DayCounter,R215,S215,,,Trigger)</f>
        <v>1.0138888888888888</v>
      </c>
      <c r="U215" s="139">
        <f>_xll.qlInterpolationInterpolate(B12MInterpolation,R215,TRUE)</f>
        <v>3.8421530295406976E-3</v>
      </c>
    </row>
    <row r="216" spans="18:21" x14ac:dyDescent="0.2">
      <c r="R216" s="92">
        <f>_xll.qlCalendarAdvance(Calendar,R215,"1D","f")</f>
        <v>42566</v>
      </c>
      <c r="S216" s="146">
        <f>_xll.qlCalendarAdvance(Calendar,R216,$F$1,"mf",,Trigger)</f>
        <v>42933</v>
      </c>
      <c r="T216" s="147">
        <f>_xll.qlDayCounterYearFraction(DayCounter,R216,S216,,,Trigger)</f>
        <v>1.0194444444444444</v>
      </c>
      <c r="U216" s="139">
        <f>_xll.qlInterpolationInterpolate(B12MInterpolation,R216,TRUE)</f>
        <v>3.8433407015501476E-3</v>
      </c>
    </row>
    <row r="217" spans="18:21" x14ac:dyDescent="0.2">
      <c r="R217" s="92">
        <f>_xll.qlCalendarAdvance(Calendar,R216,"1D","f")</f>
        <v>42569</v>
      </c>
      <c r="S217" s="146">
        <f>_xll.qlCalendarAdvance(Calendar,R217,$F$1,"mf",,Trigger)</f>
        <v>42934</v>
      </c>
      <c r="T217" s="147">
        <f>_xll.qlDayCounterYearFraction(DayCounter,R217,S217,,,Trigger)</f>
        <v>1.0138888888888888</v>
      </c>
      <c r="U217" s="139">
        <f>_xll.qlInterpolationInterpolate(B12MInterpolation,R217,TRUE)</f>
        <v>3.8469038846285384E-3</v>
      </c>
    </row>
    <row r="218" spans="18:21" x14ac:dyDescent="0.2">
      <c r="R218" s="92">
        <f>_xll.qlCalendarAdvance(Calendar,R217,"1D","f")</f>
        <v>42570</v>
      </c>
      <c r="S218" s="146">
        <f>_xll.qlCalendarAdvance(Calendar,R218,$F$1,"mf",,Trigger)</f>
        <v>42935</v>
      </c>
      <c r="T218" s="147">
        <f>_xll.qlDayCounterYearFraction(DayCounter,R218,S218,,,Trigger)</f>
        <v>1.0138888888888888</v>
      </c>
      <c r="U218" s="139">
        <f>_xll.qlInterpolationInterpolate(B12MInterpolation,R218,TRUE)</f>
        <v>3.8480915729359115E-3</v>
      </c>
    </row>
    <row r="219" spans="18:21" x14ac:dyDescent="0.2">
      <c r="R219" s="92">
        <f>_xll.qlCalendarAdvance(Calendar,R218,"1D","f")</f>
        <v>42571</v>
      </c>
      <c r="S219" s="146">
        <f>_xll.qlCalendarAdvance(Calendar,R219,$F$1,"mf",,Trigger)</f>
        <v>42936</v>
      </c>
      <c r="T219" s="147">
        <f>_xll.qlDayCounterYearFraction(DayCounter,R219,S219,,,Trigger)</f>
        <v>1.0138888888888888</v>
      </c>
      <c r="U219" s="139">
        <f>_xll.qlInterpolationInterpolate(B12MInterpolation,R219,TRUE)</f>
        <v>3.849279194016187E-3</v>
      </c>
    </row>
    <row r="220" spans="18:21" x14ac:dyDescent="0.2">
      <c r="R220" s="92">
        <f>_xll.qlCalendarAdvance(Calendar,R219,"1D","f")</f>
        <v>42572</v>
      </c>
      <c r="S220" s="146">
        <f>_xll.qlCalendarAdvance(Calendar,R220,$F$1,"mf",,Trigger)</f>
        <v>42937</v>
      </c>
      <c r="T220" s="147">
        <f>_xll.qlDayCounterYearFraction(DayCounter,R220,S220,,,Trigger)</f>
        <v>1.0138888888888888</v>
      </c>
      <c r="U220" s="139">
        <f>_xll.qlInterpolationInterpolate(B12MInterpolation,R220,TRUE)</f>
        <v>3.8504667193487337E-3</v>
      </c>
    </row>
    <row r="221" spans="18:21" x14ac:dyDescent="0.2">
      <c r="R221" s="92">
        <f>_xll.qlCalendarAdvance(Calendar,R220,"1D","f")</f>
        <v>42573</v>
      </c>
      <c r="S221" s="146">
        <f>_xll.qlCalendarAdvance(Calendar,R221,$F$1,"mf",,Trigger)</f>
        <v>42940</v>
      </c>
      <c r="T221" s="147">
        <f>_xll.qlDayCounterYearFraction(DayCounter,R221,S221,,,Trigger)</f>
        <v>1.0194444444444444</v>
      </c>
      <c r="U221" s="139">
        <f>_xll.qlInterpolationInterpolate(B12MInterpolation,R221,TRUE)</f>
        <v>3.85165412041292E-3</v>
      </c>
    </row>
    <row r="222" spans="18:21" x14ac:dyDescent="0.2">
      <c r="R222" s="92">
        <f>_xll.qlCalendarAdvance(Calendar,R221,"1D","f")</f>
        <v>42576</v>
      </c>
      <c r="S222" s="146">
        <f>_xll.qlCalendarAdvance(Calendar,R222,$F$1,"mf",,Trigger)</f>
        <v>42941</v>
      </c>
      <c r="T222" s="147">
        <f>_xll.qlDayCounterYearFraction(DayCounter,R222,S222,,,Trigger)</f>
        <v>1.0138888888888888</v>
      </c>
      <c r="U222" s="139">
        <f>_xll.qlInterpolationInterpolate(B12MInterpolation,R222,TRUE)</f>
        <v>3.8552152927890044E-3</v>
      </c>
    </row>
    <row r="223" spans="18:21" x14ac:dyDescent="0.2">
      <c r="R223" s="92">
        <f>_xll.qlCalendarAdvance(Calendar,R222,"1D","f")</f>
        <v>42577</v>
      </c>
      <c r="S223" s="146">
        <f>_xll.qlCalendarAdvance(Calendar,R223,$F$1,"mf",,Trigger)</f>
        <v>42942</v>
      </c>
      <c r="T223" s="147">
        <f>_xll.qlDayCounterYearFraction(DayCounter,R223,S223,,,Trigger)</f>
        <v>1.0138888888888888</v>
      </c>
      <c r="U223" s="139">
        <f>_xll.qlInterpolationInterpolate(B12MInterpolation,R223,TRUE)</f>
        <v>3.8564019115734363E-3</v>
      </c>
    </row>
    <row r="224" spans="18:21" x14ac:dyDescent="0.2">
      <c r="R224" s="92">
        <f>_xll.qlCalendarAdvance(Calendar,R223,"1D","f")</f>
        <v>42578</v>
      </c>
      <c r="S224" s="146">
        <f>_xll.qlCalendarAdvance(Calendar,R224,$F$1,"mf",,Trigger)</f>
        <v>42943</v>
      </c>
      <c r="T224" s="147">
        <f>_xll.qlDayCounterYearFraction(DayCounter,R224,S224,,,Trigger)</f>
        <v>1.0138888888888888</v>
      </c>
      <c r="U224" s="139">
        <f>_xll.qlInterpolationInterpolate(B12MInterpolation,R224,TRUE)</f>
        <v>3.8575882634863516E-3</v>
      </c>
    </row>
    <row r="225" spans="18:21" x14ac:dyDescent="0.2">
      <c r="R225" s="92">
        <f>_xll.qlCalendarAdvance(Calendar,R224,"1D","f")</f>
        <v>42579</v>
      </c>
      <c r="S225" s="146">
        <f>_xll.qlCalendarAdvance(Calendar,R225,$F$1,"mf",,Trigger)</f>
        <v>42944</v>
      </c>
      <c r="T225" s="147">
        <f>_xll.qlDayCounterYearFraction(DayCounter,R225,S225,,,Trigger)</f>
        <v>1.0138888888888888</v>
      </c>
      <c r="U225" s="139">
        <f>_xll.qlInterpolationInterpolate(B12MInterpolation,R225,TRUE)</f>
        <v>3.8587743200071186E-3</v>
      </c>
    </row>
    <row r="226" spans="18:21" x14ac:dyDescent="0.2">
      <c r="R226" s="92">
        <f>_xll.qlCalendarAdvance(Calendar,R225,"1D","f")</f>
        <v>42580</v>
      </c>
      <c r="S226" s="146">
        <f>_xll.qlCalendarAdvance(Calendar,R226,$F$1,"mf",,Trigger)</f>
        <v>42947</v>
      </c>
      <c r="T226" s="147">
        <f>_xll.qlDayCounterYearFraction(DayCounter,R226,S226,,,Trigger)</f>
        <v>1.0194444444444444</v>
      </c>
      <c r="U226" s="139">
        <f>_xll.qlInterpolationInterpolate(B12MInterpolation,R226,TRUE)</f>
        <v>3.8599600526151062E-3</v>
      </c>
    </row>
    <row r="227" spans="18:21" x14ac:dyDescent="0.2">
      <c r="R227" s="92">
        <f>_xll.qlCalendarAdvance(Calendar,R226,"1D","f")</f>
        <v>42583</v>
      </c>
      <c r="S227" s="146">
        <f>_xll.qlCalendarAdvance(Calendar,R227,$F$1,"mf",,Trigger)</f>
        <v>42948</v>
      </c>
      <c r="T227" s="147">
        <f>_xll.qlDayCounterYearFraction(DayCounter,R227,S227,,,Trigger)</f>
        <v>1.0138888888888888</v>
      </c>
      <c r="U227" s="139">
        <f>_xll.qlInterpolationInterpolate(B12MInterpolation,R227,TRUE)</f>
        <v>3.8635150217560784E-3</v>
      </c>
    </row>
    <row r="228" spans="18:21" x14ac:dyDescent="0.2">
      <c r="R228" s="92">
        <f>_xll.qlCalendarAdvance(Calendar,R227,"1D","f")</f>
        <v>42584</v>
      </c>
      <c r="S228" s="146">
        <f>_xll.qlCalendarAdvance(Calendar,R228,$F$1,"mf",,Trigger)</f>
        <v>42949</v>
      </c>
      <c r="T228" s="147">
        <f>_xll.qlDayCounterYearFraction(DayCounter,R228,S228,,,Trigger)</f>
        <v>1.0138888888888888</v>
      </c>
      <c r="U228" s="139">
        <f>_xll.qlInterpolationInterpolate(B12MInterpolation,R228,TRUE)</f>
        <v>3.8646991735066345E-3</v>
      </c>
    </row>
    <row r="229" spans="18:21" x14ac:dyDescent="0.2">
      <c r="R229" s="92">
        <f>_xll.qlCalendarAdvance(Calendar,R228,"1D","f")</f>
        <v>42585</v>
      </c>
      <c r="S229" s="146">
        <f>_xll.qlCalendarAdvance(Calendar,R229,$F$1,"mf",,Trigger)</f>
        <v>42950</v>
      </c>
      <c r="T229" s="147">
        <f>_xll.qlDayCounterYearFraction(DayCounter,R229,S229,,,Trigger)</f>
        <v>1.0138888888888888</v>
      </c>
      <c r="U229" s="139">
        <f>_xll.qlInterpolationInterpolate(B12MInterpolation,R229,TRUE)</f>
        <v>3.8658828587412545E-3</v>
      </c>
    </row>
    <row r="230" spans="18:21" x14ac:dyDescent="0.2">
      <c r="R230" s="92">
        <f>_xll.qlCalendarAdvance(Calendar,R229,"1D","f")</f>
        <v>42586</v>
      </c>
      <c r="S230" s="146">
        <f>_xll.qlCalendarAdvance(Calendar,R230,$F$1,"mf",,Trigger)</f>
        <v>42951</v>
      </c>
      <c r="T230" s="147">
        <f>_xll.qlDayCounterYearFraction(DayCounter,R230,S230,,,Trigger)</f>
        <v>1.0138888888888888</v>
      </c>
      <c r="U230" s="139">
        <f>_xll.qlInterpolationInterpolate(B12MInterpolation,R230,TRUE)</f>
        <v>3.8670660489393072E-3</v>
      </c>
    </row>
    <row r="231" spans="18:21" x14ac:dyDescent="0.2">
      <c r="R231" s="92">
        <f>_xll.qlCalendarAdvance(Calendar,R230,"1D","f")</f>
        <v>42587</v>
      </c>
      <c r="S231" s="146">
        <f>_xll.qlCalendarAdvance(Calendar,R231,$F$1,"mf",,Trigger)</f>
        <v>42954</v>
      </c>
      <c r="T231" s="147">
        <f>_xll.qlDayCounterYearFraction(DayCounter,R231,S231,,,Trigger)</f>
        <v>1.0194444444444444</v>
      </c>
      <c r="U231" s="139">
        <f>_xll.qlInterpolationInterpolate(B12MInterpolation,R231,TRUE)</f>
        <v>3.868248715580161E-3</v>
      </c>
    </row>
    <row r="232" spans="18:21" x14ac:dyDescent="0.2">
      <c r="R232" s="92">
        <f>_xll.qlCalendarAdvance(Calendar,R231,"1D","f")</f>
        <v>42590</v>
      </c>
      <c r="S232" s="146">
        <f>_xll.qlCalendarAdvance(Calendar,R232,$F$1,"mf",,Trigger)</f>
        <v>42955</v>
      </c>
      <c r="T232" s="147">
        <f>_xll.qlDayCounterYearFraction(DayCounter,R232,S232,,,Trigger)</f>
        <v>1.0138888888888888</v>
      </c>
      <c r="U232" s="139">
        <f>_xll.qlInterpolationInterpolate(B12MInterpolation,R232,TRUE)</f>
        <v>3.8717932889532156E-3</v>
      </c>
    </row>
    <row r="233" spans="18:21" x14ac:dyDescent="0.2">
      <c r="R233" s="92">
        <f>_xll.qlCalendarAdvance(Calendar,R232,"1D","f")</f>
        <v>42591</v>
      </c>
      <c r="S233" s="146">
        <f>_xll.qlCalendarAdvance(Calendar,R233,$F$1,"mf",,Trigger)</f>
        <v>42956</v>
      </c>
      <c r="T233" s="147">
        <f>_xll.qlDayCounterYearFraction(DayCounter,R233,S233,,,Trigger)</f>
        <v>1.0138888888888888</v>
      </c>
      <c r="U233" s="139">
        <f>_xll.qlInterpolationInterpolate(B12MInterpolation,R233,TRUE)</f>
        <v>3.8729735761589609E-3</v>
      </c>
    </row>
    <row r="234" spans="18:21" x14ac:dyDescent="0.2">
      <c r="R234" s="92">
        <f>_xll.qlCalendarAdvance(Calendar,R233,"1D","f")</f>
        <v>42592</v>
      </c>
      <c r="S234" s="146">
        <f>_xll.qlCalendarAdvance(Calendar,R234,$F$1,"mf",,Trigger)</f>
        <v>42957</v>
      </c>
      <c r="T234" s="147">
        <f>_xll.qlDayCounterYearFraction(DayCounter,R234,S234,,,Trigger)</f>
        <v>1.0138888888888888</v>
      </c>
      <c r="U234" s="139">
        <f>_xll.qlInterpolationInterpolate(B12MInterpolation,R234,TRUE)</f>
        <v>3.8741531972043505E-3</v>
      </c>
    </row>
    <row r="235" spans="18:21" x14ac:dyDescent="0.2">
      <c r="R235" s="92">
        <f>_xll.qlCalendarAdvance(Calendar,R234,"1D","f")</f>
        <v>42593</v>
      </c>
      <c r="S235" s="146">
        <f>_xll.qlCalendarAdvance(Calendar,R235,$F$1,"mf",,Trigger)</f>
        <v>42958</v>
      </c>
      <c r="T235" s="147">
        <f>_xll.qlDayCounterYearFraction(DayCounter,R235,S235,,,Trigger)</f>
        <v>1.0138888888888888</v>
      </c>
      <c r="U235" s="139">
        <f>_xll.qlInterpolationInterpolate(B12MInterpolation,R235,TRUE)</f>
        <v>3.8753321235687533E-3</v>
      </c>
    </row>
    <row r="236" spans="18:21" x14ac:dyDescent="0.2">
      <c r="R236" s="92">
        <f>_xll.qlCalendarAdvance(Calendar,R235,"1D","f")</f>
        <v>42594</v>
      </c>
      <c r="S236" s="146">
        <f>_xll.qlCalendarAdvance(Calendar,R236,$F$1,"mf",,Trigger)</f>
        <v>42961</v>
      </c>
      <c r="T236" s="147">
        <f>_xll.qlDayCounterYearFraction(DayCounter,R236,S236,,,Trigger)</f>
        <v>1.0194444444444444</v>
      </c>
      <c r="U236" s="139">
        <f>_xll.qlInterpolationInterpolate(B12MInterpolation,R236,TRUE)</f>
        <v>3.8765103267315382E-3</v>
      </c>
    </row>
    <row r="237" spans="18:21" x14ac:dyDescent="0.2">
      <c r="R237" s="92">
        <f>_xll.qlCalendarAdvance(Calendar,R236,"1D","f")</f>
        <v>42597</v>
      </c>
      <c r="S237" s="146">
        <f>_xll.qlCalendarAdvance(Calendar,R237,$F$1,"mf",,Trigger)</f>
        <v>42962</v>
      </c>
      <c r="T237" s="147">
        <f>_xll.qlDayCounterYearFraction(DayCounter,R237,S237,,,Trigger)</f>
        <v>1.0138888888888888</v>
      </c>
      <c r="U237" s="139">
        <f>_xll.qlInterpolationInterpolate(B12MInterpolation,R237,TRUE)</f>
        <v>3.88004031180387E-3</v>
      </c>
    </row>
    <row r="238" spans="18:21" x14ac:dyDescent="0.2">
      <c r="R238" s="92">
        <f>_xll.qlCalendarAdvance(Calendar,R237,"1D","f")</f>
        <v>42598</v>
      </c>
      <c r="S238" s="146">
        <f>_xll.qlCalendarAdvance(Calendar,R238,$F$1,"mf",,Trigger)</f>
        <v>42963</v>
      </c>
      <c r="T238" s="147">
        <f>_xll.qlDayCounterYearFraction(DayCounter,R238,S238,,,Trigger)</f>
        <v>1.0138888888888888</v>
      </c>
      <c r="U238" s="139">
        <f>_xll.qlInterpolationInterpolate(B12MInterpolation,R238,TRUE)</f>
        <v>3.8812153369538692E-3</v>
      </c>
    </row>
    <row r="239" spans="18:21" x14ac:dyDescent="0.2">
      <c r="R239" s="92">
        <f>_xll.qlCalendarAdvance(Calendar,R238,"1D","f")</f>
        <v>42599</v>
      </c>
      <c r="S239" s="146">
        <f>_xll.qlCalendarAdvance(Calendar,R239,$F$1,"mf",,Trigger)</f>
        <v>42964</v>
      </c>
      <c r="T239" s="147">
        <f>_xll.qlDayCounterYearFraction(DayCounter,R239,S239,,,Trigger)</f>
        <v>1.0138888888888888</v>
      </c>
      <c r="U239" s="139">
        <f>_xll.qlInterpolationInterpolate(B12MInterpolation,R239,TRUE)</f>
        <v>3.8823894962990934E-3</v>
      </c>
    </row>
    <row r="240" spans="18:21" x14ac:dyDescent="0.2">
      <c r="R240" s="92">
        <f>_xll.qlCalendarAdvance(Calendar,R239,"1D","f")</f>
        <v>42600</v>
      </c>
      <c r="S240" s="146">
        <f>_xll.qlCalendarAdvance(Calendar,R240,$F$1,"mf",,Trigger)</f>
        <v>42965</v>
      </c>
      <c r="T240" s="147">
        <f>_xll.qlDayCounterYearFraction(DayCounter,R240,S240,,,Trigger)</f>
        <v>1.0138888888888888</v>
      </c>
      <c r="U240" s="139">
        <f>_xll.qlInterpolationInterpolate(B12MInterpolation,R240,TRUE)</f>
        <v>3.8835627613189113E-3</v>
      </c>
    </row>
    <row r="241" spans="18:21" x14ac:dyDescent="0.2">
      <c r="R241" s="92">
        <f>_xll.qlCalendarAdvance(Calendar,R240,"1D","f")</f>
        <v>42601</v>
      </c>
      <c r="S241" s="146">
        <f>_xll.qlCalendarAdvance(Calendar,R241,$F$1,"mf",,Trigger)</f>
        <v>42968</v>
      </c>
      <c r="T241" s="147">
        <f>_xll.qlDayCounterYearFraction(DayCounter,R241,S241,,,Trigger)</f>
        <v>1.0194444444444444</v>
      </c>
      <c r="U241" s="139">
        <f>_xll.qlInterpolationInterpolate(B12MInterpolation,R241,TRUE)</f>
        <v>3.8847351034926921E-3</v>
      </c>
    </row>
    <row r="242" spans="18:21" x14ac:dyDescent="0.2">
      <c r="R242" s="92">
        <f>_xll.qlCalendarAdvance(Calendar,R241,"1D","f")</f>
        <v>42604</v>
      </c>
      <c r="S242" s="146">
        <f>_xll.qlCalendarAdvance(Calendar,R242,$F$1,"mf",,Trigger)</f>
        <v>42969</v>
      </c>
      <c r="T242" s="147">
        <f>_xll.qlDayCounterYearFraction(DayCounter,R242,S242,,,Trigger)</f>
        <v>1.0138888888888888</v>
      </c>
      <c r="U242" s="139">
        <f>_xll.qlInterpolationInterpolate(B12MInterpolation,R242,TRUE)</f>
        <v>3.8882463077314963E-3</v>
      </c>
    </row>
    <row r="243" spans="18:21" x14ac:dyDescent="0.2">
      <c r="R243" s="92">
        <f>_xll.qlCalendarAdvance(Calendar,R242,"1D","f")</f>
        <v>42605</v>
      </c>
      <c r="S243" s="146">
        <f>_xll.qlCalendarAdvance(Calendar,R243,$F$1,"mf",,Trigger)</f>
        <v>42970</v>
      </c>
      <c r="T243" s="147">
        <f>_xll.qlDayCounterYearFraction(DayCounter,R243,S243,,,Trigger)</f>
        <v>1.0138888888888888</v>
      </c>
      <c r="U243" s="139">
        <f>_xll.qlInterpolationInterpolate(B12MInterpolation,R243,TRUE)</f>
        <v>3.889414673314814E-3</v>
      </c>
    </row>
    <row r="244" spans="18:21" x14ac:dyDescent="0.2">
      <c r="R244" s="92">
        <f>_xll.qlCalendarAdvance(Calendar,R243,"1D","f")</f>
        <v>42606</v>
      </c>
      <c r="S244" s="146">
        <f>_xll.qlCalendarAdvance(Calendar,R244,$F$1,"mf",,Trigger)</f>
        <v>42971</v>
      </c>
      <c r="T244" s="147">
        <f>_xll.qlDayCounterYearFraction(DayCounter,R244,S244,,,Trigger)</f>
        <v>1.0138888888888888</v>
      </c>
      <c r="U244" s="139">
        <f>_xll.qlInterpolationInterpolate(B12MInterpolation,R244,TRUE)</f>
        <v>3.8905819734489375E-3</v>
      </c>
    </row>
    <row r="245" spans="18:21" x14ac:dyDescent="0.2">
      <c r="R245" s="92">
        <f>_xll.qlCalendarAdvance(Calendar,R244,"1D","f")</f>
        <v>42607</v>
      </c>
      <c r="S245" s="146">
        <f>_xll.qlCalendarAdvance(Calendar,R245,$F$1,"mf",,Trigger)</f>
        <v>42972</v>
      </c>
      <c r="T245" s="147">
        <f>_xll.qlDayCounterYearFraction(DayCounter,R245,S245,,,Trigger)</f>
        <v>1.0138888888888888</v>
      </c>
      <c r="U245" s="139">
        <f>_xll.qlInterpolationInterpolate(B12MInterpolation,R245,TRUE)</f>
        <v>3.8917481796132357E-3</v>
      </c>
    </row>
    <row r="246" spans="18:21" x14ac:dyDescent="0.2">
      <c r="R246" s="92">
        <f>_xll.qlCalendarAdvance(Calendar,R245,"1D","f")</f>
        <v>42608</v>
      </c>
      <c r="S246" s="146">
        <f>_xll.qlCalendarAdvance(Calendar,R246,$F$1,"mf",,Trigger)</f>
        <v>42976</v>
      </c>
      <c r="T246" s="147">
        <f>_xll.qlDayCounterYearFraction(DayCounter,R246,S246,,,Trigger)</f>
        <v>1.0222222222222221</v>
      </c>
      <c r="U246" s="139">
        <f>_xll.qlInterpolationInterpolate(B12MInterpolation,R246,TRUE)</f>
        <v>3.8929132632870775E-3</v>
      </c>
    </row>
    <row r="247" spans="18:21" x14ac:dyDescent="0.2">
      <c r="R247" s="92">
        <f>_xll.qlCalendarAdvance(Calendar,R246,"1D","f")</f>
        <v>42612</v>
      </c>
      <c r="S247" s="146">
        <f>_xll.qlCalendarAdvance(Calendar,R247,$F$1,"mf",,Trigger)</f>
        <v>42977</v>
      </c>
      <c r="T247" s="147">
        <f>_xll.qlDayCounterYearFraction(DayCounter,R247,S247,,,Trigger)</f>
        <v>1.0138888888888888</v>
      </c>
      <c r="U247" s="139">
        <f>_xll.qlInterpolationInterpolate(B12MInterpolation,R247,TRUE)</f>
        <v>3.8975618026652497E-3</v>
      </c>
    </row>
    <row r="248" spans="18:21" x14ac:dyDescent="0.2">
      <c r="R248" s="92">
        <f>_xll.qlCalendarAdvance(Calendar,R247,"1D","f")</f>
        <v>42613</v>
      </c>
      <c r="S248" s="146">
        <f>_xll.qlCalendarAdvance(Calendar,R248,$F$1,"mf",,Trigger)</f>
        <v>42978</v>
      </c>
      <c r="T248" s="147">
        <f>_xll.qlDayCounterYearFraction(DayCounter,R248,S248,,,Trigger)</f>
        <v>1.0138888888888888</v>
      </c>
      <c r="U248" s="139">
        <f>_xll.qlInterpolationInterpolate(B12MInterpolation,R248,TRUE)</f>
        <v>3.8987208460773376E-3</v>
      </c>
    </row>
    <row r="249" spans="18:21" x14ac:dyDescent="0.2">
      <c r="R249" s="92">
        <f>_xll.qlCalendarAdvance(Calendar,R248,"1D","f")</f>
        <v>42614</v>
      </c>
      <c r="S249" s="146">
        <f>_xll.qlCalendarAdvance(Calendar,R249,$F$1,"mf",,Trigger)</f>
        <v>42979</v>
      </c>
      <c r="T249" s="147">
        <f>_xll.qlDayCounterYearFraction(DayCounter,R249,S249,,,Trigger)</f>
        <v>1.0138888888888888</v>
      </c>
      <c r="U249" s="139">
        <f>_xll.qlInterpolationInterpolate(B12MInterpolation,R249,TRUE)</f>
        <v>3.8998785958751811E-3</v>
      </c>
    </row>
    <row r="250" spans="18:21" x14ac:dyDescent="0.2">
      <c r="R250" s="92">
        <f>_xll.qlCalendarAdvance(Calendar,R249,"1D","f")</f>
        <v>42615</v>
      </c>
      <c r="S250" s="146">
        <f>_xll.qlCalendarAdvance(Calendar,R250,$F$1,"mf",,Trigger)</f>
        <v>42982</v>
      </c>
      <c r="T250" s="147">
        <f>_xll.qlDayCounterYearFraction(DayCounter,R250,S250,,,Trigger)</f>
        <v>1.0194444444444444</v>
      </c>
      <c r="U250" s="139">
        <f>_xll.qlInterpolationInterpolate(B12MInterpolation,R250,TRUE)</f>
        <v>3.9010350235381482E-3</v>
      </c>
    </row>
    <row r="251" spans="18:21" x14ac:dyDescent="0.2">
      <c r="R251" s="92">
        <f>_xll.qlCalendarAdvance(Calendar,R250,"1D","f")</f>
        <v>42618</v>
      </c>
      <c r="S251" s="146">
        <f>_xll.qlCalendarAdvance(Calendar,R251,$F$1,"mf",,Trigger)</f>
        <v>42983</v>
      </c>
      <c r="T251" s="147">
        <f>_xll.qlDayCounterYearFraction(DayCounter,R251,S251,,,Trigger)</f>
        <v>1.0138888888888888</v>
      </c>
      <c r="U251" s="139">
        <f>_xll.qlInterpolationInterpolate(B12MInterpolation,R251,TRUE)</f>
        <v>3.9044960885114806E-3</v>
      </c>
    </row>
    <row r="252" spans="18:21" x14ac:dyDescent="0.2">
      <c r="R252" s="92">
        <f>_xll.qlCalendarAdvance(Calendar,R251,"1D","f")</f>
        <v>42619</v>
      </c>
      <c r="S252" s="146">
        <f>_xll.qlCalendarAdvance(Calendar,R252,$F$1,"mf",,Trigger)</f>
        <v>42984</v>
      </c>
      <c r="T252" s="147">
        <f>_xll.qlDayCounterYearFraction(DayCounter,R252,S252,,,Trigger)</f>
        <v>1.0138888888888888</v>
      </c>
      <c r="U252" s="139">
        <f>_xll.qlInterpolationInterpolate(B12MInterpolation,R252,TRUE)</f>
        <v>3.9056469424286308E-3</v>
      </c>
    </row>
    <row r="253" spans="18:21" x14ac:dyDescent="0.2">
      <c r="R253" s="92">
        <f>_xll.qlCalendarAdvance(Calendar,R252,"1D","f")</f>
        <v>42620</v>
      </c>
      <c r="S253" s="146">
        <f>_xll.qlCalendarAdvance(Calendar,R253,$F$1,"mf",,Trigger)</f>
        <v>42985</v>
      </c>
      <c r="T253" s="147">
        <f>_xll.qlDayCounterYearFraction(DayCounter,R253,S253,,,Trigger)</f>
        <v>1.0138888888888888</v>
      </c>
      <c r="U253" s="139">
        <f>_xll.qlInterpolationInterpolate(B12MInterpolation,R253,TRUE)</f>
        <v>3.9067963316077479E-3</v>
      </c>
    </row>
    <row r="254" spans="18:21" x14ac:dyDescent="0.2">
      <c r="R254" s="92">
        <f>_xll.qlCalendarAdvance(Calendar,R253,"1D","f")</f>
        <v>42621</v>
      </c>
      <c r="S254" s="146">
        <f>_xll.qlCalendarAdvance(Calendar,R254,$F$1,"mf",,Trigger)</f>
        <v>42986</v>
      </c>
      <c r="T254" s="147">
        <f>_xll.qlDayCounterYearFraction(DayCounter,R254,S254,,,Trigger)</f>
        <v>1.0138888888888888</v>
      </c>
      <c r="U254" s="139">
        <f>_xll.qlInterpolationInterpolate(B12MInterpolation,R254,TRUE)</f>
        <v>3.9079442275282011E-3</v>
      </c>
    </row>
    <row r="255" spans="18:21" x14ac:dyDescent="0.2">
      <c r="R255" s="92">
        <f>_xll.qlCalendarAdvance(Calendar,R254,"1D","f")</f>
        <v>42622</v>
      </c>
      <c r="S255" s="146">
        <f>_xll.qlCalendarAdvance(Calendar,R255,$F$1,"mf",,Trigger)</f>
        <v>42989</v>
      </c>
      <c r="T255" s="147">
        <f>_xll.qlDayCounterYearFraction(DayCounter,R255,S255,,,Trigger)</f>
        <v>1.0194444444444444</v>
      </c>
      <c r="U255" s="139">
        <f>_xll.qlInterpolationInterpolate(B12MInterpolation,R255,TRUE)</f>
        <v>3.9090906016693589E-3</v>
      </c>
    </row>
    <row r="256" spans="18:21" x14ac:dyDescent="0.2">
      <c r="R256" s="92">
        <f>_xll.qlCalendarAdvance(Calendar,R255,"1D","f")</f>
        <v>42625</v>
      </c>
      <c r="S256" s="146">
        <f>_xll.qlCalendarAdvance(Calendar,R256,$F$1,"mf",,Trigger)</f>
        <v>42990</v>
      </c>
      <c r="T256" s="147">
        <f>_xll.qlDayCounterYearFraction(DayCounter,R256,S256,,,Trigger)</f>
        <v>1.0138888888888888</v>
      </c>
      <c r="U256" s="139">
        <f>_xll.qlInterpolationInterpolate(B12MInterpolation,R256,TRUE)</f>
        <v>3.9125203082107478E-3</v>
      </c>
    </row>
    <row r="257" spans="18:21" x14ac:dyDescent="0.2">
      <c r="R257" s="92">
        <f>_xll.qlCalendarAdvance(Calendar,R256,"1D","f")</f>
        <v>42626</v>
      </c>
      <c r="S257" s="146">
        <f>_xll.qlCalendarAdvance(Calendar,R257,$F$1,"mf",,Trigger)</f>
        <v>42991</v>
      </c>
      <c r="T257" s="147">
        <f>_xll.qlDayCounterYearFraction(DayCounter,R257,S257,,,Trigger)</f>
        <v>1.0138888888888888</v>
      </c>
      <c r="U257" s="139">
        <f>_xll.qlInterpolationInterpolate(B12MInterpolation,R257,TRUE)</f>
        <v>3.913660302772402E-3</v>
      </c>
    </row>
    <row r="258" spans="18:21" x14ac:dyDescent="0.2">
      <c r="R258" s="92">
        <f>_xll.qlCalendarAdvance(Calendar,R257,"1D","f")</f>
        <v>42627</v>
      </c>
      <c r="S258" s="146">
        <f>_xll.qlCalendarAdvance(Calendar,R258,$F$1,"mf",,Trigger)</f>
        <v>42992</v>
      </c>
      <c r="T258" s="147">
        <f>_xll.qlDayCounterYearFraction(DayCounter,R258,S258,,,Trigger)</f>
        <v>1.0138888888888888</v>
      </c>
      <c r="U258" s="139">
        <f>_xll.qlInterpolationInterpolate(B12MInterpolation,R258,TRUE)</f>
        <v>3.9147985894155465E-3</v>
      </c>
    </row>
    <row r="259" spans="18:21" x14ac:dyDescent="0.2">
      <c r="R259" s="92">
        <f>_xll.qlCalendarAdvance(Calendar,R258,"1D","f")</f>
        <v>42628</v>
      </c>
      <c r="S259" s="146">
        <f>_xll.qlCalendarAdvance(Calendar,R259,$F$1,"mf",,Trigger)</f>
        <v>42993</v>
      </c>
      <c r="T259" s="147">
        <f>_xll.qlDayCounterYearFraction(DayCounter,R259,S259,,,Trigger)</f>
        <v>1.0138888888888888</v>
      </c>
      <c r="U259" s="139">
        <f>_xll.qlInterpolationInterpolate(B12MInterpolation,R259,TRUE)</f>
        <v>3.9159350960834925E-3</v>
      </c>
    </row>
    <row r="260" spans="18:21" x14ac:dyDescent="0.2">
      <c r="R260" s="92">
        <f>_xll.qlCalendarAdvance(Calendar,R259,"1D","f")</f>
        <v>42629</v>
      </c>
      <c r="S260" s="146">
        <f>_xll.qlCalendarAdvance(Calendar,R260,$F$1,"mf",,Trigger)</f>
        <v>42996</v>
      </c>
      <c r="T260" s="147">
        <f>_xll.qlDayCounterYearFraction(DayCounter,R260,S260,,,Trigger)</f>
        <v>1.0194444444444444</v>
      </c>
      <c r="U260" s="139">
        <f>_xll.qlInterpolationInterpolate(B12MInterpolation,R260,TRUE)</f>
        <v>3.9170697507195521E-3</v>
      </c>
    </row>
    <row r="261" spans="18:21" x14ac:dyDescent="0.2">
      <c r="R261" s="92">
        <f>_xll.qlCalendarAdvance(Calendar,R260,"1D","f")</f>
        <v>42632</v>
      </c>
      <c r="S261" s="146">
        <f>_xll.qlCalendarAdvance(Calendar,R261,$F$1,"mf",,Trigger)</f>
        <v>42997</v>
      </c>
      <c r="T261" s="147">
        <f>_xll.qlDayCounterYearFraction(DayCounter,R261,S261,,,Trigger)</f>
        <v>1.0138888888888888</v>
      </c>
      <c r="U261" s="139">
        <f>_xll.qlInterpolationInterpolate(B12MInterpolation,R261,TRUE)</f>
        <v>3.9204618818695228E-3</v>
      </c>
    </row>
    <row r="262" spans="18:21" x14ac:dyDescent="0.2">
      <c r="R262" s="92">
        <f>_xll.qlCalendarAdvance(Calendar,R261,"1D","f")</f>
        <v>42633</v>
      </c>
      <c r="S262" s="146">
        <f>_xll.qlCalendarAdvance(Calendar,R262,$F$1,"mf",,Trigger)</f>
        <v>42998</v>
      </c>
      <c r="T262" s="147">
        <f>_xll.qlDayCounterYearFraction(DayCounter,R262,S262,,,Trigger)</f>
        <v>1.0138888888888888</v>
      </c>
      <c r="U262" s="139">
        <f>_xll.qlInterpolationInterpolate(B12MInterpolation,R262,TRUE)</f>
        <v>3.9215884078111479E-3</v>
      </c>
    </row>
    <row r="263" spans="18:21" x14ac:dyDescent="0.2">
      <c r="R263" s="92">
        <f>_xll.qlCalendarAdvance(Calendar,R262,"1D","f")</f>
        <v>42634</v>
      </c>
      <c r="S263" s="146">
        <f>_xll.qlCalendarAdvance(Calendar,R263,$F$1,"mf",,Trigger)</f>
        <v>42999</v>
      </c>
      <c r="T263" s="147">
        <f>_xll.qlDayCounterYearFraction(DayCounter,R263,S263,,,Trigger)</f>
        <v>1.0138888888888888</v>
      </c>
      <c r="U263" s="139">
        <f>_xll.qlInterpolationInterpolate(B12MInterpolation,R263,TRUE)</f>
        <v>3.9227127214374428E-3</v>
      </c>
    </row>
    <row r="264" spans="18:21" x14ac:dyDescent="0.2">
      <c r="R264" s="92">
        <f>_xll.qlCalendarAdvance(Calendar,R263,"1D","f")</f>
        <v>42635</v>
      </c>
      <c r="S264" s="146">
        <f>_xll.qlCalendarAdvance(Calendar,R264,$F$1,"mf",,Trigger)</f>
        <v>43000</v>
      </c>
      <c r="T264" s="147">
        <f>_xll.qlDayCounterYearFraction(DayCounter,R264,S264,,,Trigger)</f>
        <v>1.0138888888888888</v>
      </c>
      <c r="U264" s="139">
        <f>_xll.qlInterpolationInterpolate(B12MInterpolation,R264,TRUE)</f>
        <v>3.923834750691719E-3</v>
      </c>
    </row>
    <row r="265" spans="18:21" x14ac:dyDescent="0.2">
      <c r="R265" s="92">
        <f>_xll.qlCalendarAdvance(Calendar,R264,"1D","f")</f>
        <v>42636</v>
      </c>
      <c r="S265" s="146">
        <f>_xll.qlCalendarAdvance(Calendar,R265,$F$1,"mf",,Trigger)</f>
        <v>43003</v>
      </c>
      <c r="T265" s="147">
        <f>_xll.qlDayCounterYearFraction(DayCounter,R265,S265,,,Trigger)</f>
        <v>1.0194444444444444</v>
      </c>
      <c r="U265" s="139">
        <f>_xll.qlInterpolationInterpolate(B12MInterpolation,R265,TRUE)</f>
        <v>3.9249544235172868E-3</v>
      </c>
    </row>
    <row r="266" spans="18:21" x14ac:dyDescent="0.2">
      <c r="R266" s="92">
        <f>_xll.qlCalendarAdvance(Calendar,R265,"1D","f")</f>
        <v>42639</v>
      </c>
      <c r="S266" s="146">
        <f>_xll.qlCalendarAdvance(Calendar,R266,$F$1,"mf",,Trigger)</f>
        <v>43004</v>
      </c>
      <c r="T266" s="147">
        <f>_xll.qlDayCounterYearFraction(DayCounter,R266,S266,,,Trigger)</f>
        <v>1.0138888888888888</v>
      </c>
      <c r="U266" s="139">
        <f>_xll.qlInterpolationInterpolate(B12MInterpolation,R266,TRUE)</f>
        <v>3.9282985828548566E-3</v>
      </c>
    </row>
    <row r="267" spans="18:21" x14ac:dyDescent="0.2">
      <c r="R267" s="142">
        <f>_xll.qlCalendarAdvance(Calendar,R266,"1D","f")</f>
        <v>42640</v>
      </c>
      <c r="S267" s="428">
        <f>_xll.qlCalendarAdvance(Calendar,R267,$F$1,"mf",,Trigger)</f>
        <v>43005</v>
      </c>
      <c r="T267" s="429">
        <f>_xll.qlDayCounterYearFraction(DayCounter,R267,S267,,,Trigger)</f>
        <v>1.0138888888888888</v>
      </c>
      <c r="U267" s="407">
        <f>_xll.qlInterpolationInterpolate(B12MInterpolation,R267,TRUE)</f>
        <v>3.9294081093987059E-3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customWidth="1"/>
    <col min="7" max="7" width="3.5" style="325" bestFit="1" customWidth="1"/>
    <col min="8" max="8" width="21.33203125" style="325" customWidth="1"/>
    <col min="9" max="9" width="33.33203125" style="325" bestFit="1" customWidth="1"/>
    <col min="10" max="10" width="30.33203125" style="325" customWidth="1"/>
    <col min="11" max="11" width="34.83203125" style="325" customWidth="1"/>
    <col min="12" max="12" width="24.83203125" style="325" customWidth="1"/>
    <col min="13" max="13" width="3.33203125" style="325" customWidth="1"/>
    <col min="14" max="14" width="3.16406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20" width="3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 t="str">
        <f>IF(_xll.qlCalendarIsHoliday(LiborCalendar,_xll.qlSettingsEvaluationDate(),Trigger),"1D","0D")</f>
        <v>0D</v>
      </c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USD_020_SwAM3L_Spr6L3L.xml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37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tr">
        <f>E1</f>
        <v>0D</v>
      </c>
      <c r="F3" s="338" t="str">
        <f t="shared" ref="F3:F36" si="2">VLOOKUP(Currency,$O$3:$T$7,5)</f>
        <v>6L</v>
      </c>
      <c r="G3" s="338" t="str">
        <f t="shared" ref="G3:G36" si="3">VLOOKUP(Currency,$O$3:$T$7,6)</f>
        <v>3L</v>
      </c>
      <c r="H3" s="339" t="str">
        <f t="shared" ref="H3:H36" si="4">IF(F3=0,0,Currency&amp;$F3&amp;$G3&amp;$B3&amp;QuoteSuffix)</f>
        <v>USD6L3L1Y_Quote</v>
      </c>
      <c r="I3" s="340" t="str">
        <f t="shared" ref="I3:I36" si="5">PROPER(Currency)&amp;IborType&amp;"SwapForBasisCalc"&amp;$B3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USDAM3L1Y_S6L3L_Quote</v>
      </c>
      <c r="K3" s="341" t="str">
        <f>_xll.qlForwardSwapQuote(J3,I3,H3,E3,Permanent,Trigger,ObjectOverwrite)</f>
        <v>USDAM3L1Y_S6L3L_Quote#0000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184</v>
      </c>
      <c r="R3" s="333" t="s">
        <v>185</v>
      </c>
      <c r="S3" s="333"/>
      <c r="T3" s="434"/>
    </row>
    <row r="4" spans="1:20" x14ac:dyDescent="0.2">
      <c r="A4" s="158"/>
      <c r="B4" s="343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6L</v>
      </c>
      <c r="G4" s="312" t="str">
        <f t="shared" si="3"/>
        <v>3L</v>
      </c>
      <c r="H4" s="344" t="str">
        <f t="shared" si="4"/>
        <v>USD6L3L2Y_Quote</v>
      </c>
      <c r="I4" s="345" t="str">
        <f t="shared" si="5"/>
        <v>UsdLiborSwapForBasisCalc2Y</v>
      </c>
      <c r="J4" s="346" t="str">
        <f t="shared" si="6"/>
        <v>USDAM3L2Y_S6L3L_Quote</v>
      </c>
      <c r="K4" s="346" t="str">
        <f>_xll.qlForwardSwapQuote(J4,I4,H4,E4,Permanent,Trigger,ObjectOverwrite)</f>
        <v>USDAM3L2Y_S6L3L_Quote#0000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187</v>
      </c>
      <c r="R4" s="333" t="s">
        <v>185</v>
      </c>
      <c r="S4" s="333" t="s">
        <v>187</v>
      </c>
      <c r="T4" s="434" t="s">
        <v>188</v>
      </c>
    </row>
    <row r="5" spans="1:20" x14ac:dyDescent="0.2">
      <c r="A5" s="158"/>
      <c r="B5" s="343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6L</v>
      </c>
      <c r="G5" s="312" t="str">
        <f t="shared" si="3"/>
        <v>3L</v>
      </c>
      <c r="H5" s="344" t="str">
        <f t="shared" si="4"/>
        <v>USD6L3L3Y_Quote</v>
      </c>
      <c r="I5" s="345" t="str">
        <f t="shared" si="5"/>
        <v>UsdLiborSwapForBasisCalc3Y</v>
      </c>
      <c r="J5" s="346" t="str">
        <f t="shared" si="6"/>
        <v>USDAM3L3Y_S6L3L_Quote</v>
      </c>
      <c r="K5" s="346" t="str">
        <f>_xll.qlForwardSwapQuote(J5,I5,H5,E5,Permanent,Trigger,ObjectOverwrite)</f>
        <v>USDAM3L3Y_S6L3L_Quote#0000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184</v>
      </c>
      <c r="R5" s="333" t="s">
        <v>185</v>
      </c>
      <c r="S5" s="333"/>
      <c r="T5" s="434"/>
    </row>
    <row r="6" spans="1:20" x14ac:dyDescent="0.2">
      <c r="A6" s="158"/>
      <c r="B6" s="343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6L</v>
      </c>
      <c r="G6" s="312" t="str">
        <f t="shared" si="3"/>
        <v>3L</v>
      </c>
      <c r="H6" s="344" t="str">
        <f t="shared" si="4"/>
        <v>USD6L3L4Y_Quote</v>
      </c>
      <c r="I6" s="345" t="str">
        <f t="shared" si="5"/>
        <v>UsdLiborSwapForBasisCalc4Y</v>
      </c>
      <c r="J6" s="346" t="str">
        <f t="shared" si="6"/>
        <v>USDAM3L4Y_S6L3L_Quote</v>
      </c>
      <c r="K6" s="346" t="str">
        <f>_xll.qlForwardSwapQuote(J6,I6,H6,E6,Permanent,Trigger,ObjectOverwrite)</f>
        <v>USDAM3L4Y_S6L3L_Quote#0000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184</v>
      </c>
      <c r="R6" s="333" t="s">
        <v>185</v>
      </c>
      <c r="S6" s="333"/>
      <c r="T6" s="434"/>
    </row>
    <row r="7" spans="1:20" x14ac:dyDescent="0.2">
      <c r="A7" s="158"/>
      <c r="B7" s="343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6L</v>
      </c>
      <c r="G7" s="312" t="str">
        <f t="shared" si="3"/>
        <v>3L</v>
      </c>
      <c r="H7" s="344" t="str">
        <f t="shared" si="4"/>
        <v>USD6L3L5Y_Quote</v>
      </c>
      <c r="I7" s="345" t="str">
        <f t="shared" si="5"/>
        <v>UsdLiborSwapForBasisCalc5Y</v>
      </c>
      <c r="J7" s="346" t="str">
        <f t="shared" si="6"/>
        <v>USDAM3L5Y_S6L3L_Quote</v>
      </c>
      <c r="K7" s="346" t="str">
        <f>_xll.qlForwardSwapQuote(J7,I7,H7,E7,Permanent,Trigger,ObjectOverwrite)</f>
        <v>USDAM3L5Y_S6L3L_Quote#0000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146</v>
      </c>
      <c r="T7" s="437" t="s">
        <v>184</v>
      </c>
    </row>
    <row r="8" spans="1:20" x14ac:dyDescent="0.2">
      <c r="A8" s="158"/>
      <c r="B8" s="343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6L</v>
      </c>
      <c r="G8" s="312" t="str">
        <f t="shared" si="3"/>
        <v>3L</v>
      </c>
      <c r="H8" s="344" t="str">
        <f t="shared" si="4"/>
        <v>USD6L3L6Y_Quote</v>
      </c>
      <c r="I8" s="345" t="str">
        <f t="shared" si="5"/>
        <v>UsdLiborSwapForBasisCalc6Y</v>
      </c>
      <c r="J8" s="346" t="str">
        <f t="shared" si="6"/>
        <v>USDAM3L6Y_S6L3L_Quote</v>
      </c>
      <c r="K8" s="346" t="str">
        <f>_xll.qlForwardSwapQuote(J8,I8,H8,E8,Permanent,Trigger,ObjectOverwrite)</f>
        <v>USDAM3L6Y_S6L3L_Quote#0000</v>
      </c>
      <c r="L8" s="347" t="str">
        <f>_xll.ohRangeRetrieveError(K8)</f>
        <v/>
      </c>
      <c r="M8" s="159"/>
    </row>
    <row r="9" spans="1:20" x14ac:dyDescent="0.2">
      <c r="A9" s="158"/>
      <c r="B9" s="343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6L</v>
      </c>
      <c r="G9" s="312" t="str">
        <f t="shared" si="3"/>
        <v>3L</v>
      </c>
      <c r="H9" s="344" t="str">
        <f t="shared" si="4"/>
        <v>USD6L3L7Y_Quote</v>
      </c>
      <c r="I9" s="345" t="str">
        <f t="shared" si="5"/>
        <v>UsdLiborSwapForBasisCalc7Y</v>
      </c>
      <c r="J9" s="346" t="str">
        <f t="shared" si="6"/>
        <v>USDAM3L7Y_S6L3L_Quote</v>
      </c>
      <c r="K9" s="346" t="str">
        <f>_xll.qlForwardSwapQuote(J9,I9,H9,E9,Permanent,Trigger,ObjectOverwrite)</f>
        <v>USDAM3L7Y_S6L3L_Quote#0000</v>
      </c>
      <c r="L9" s="347" t="str">
        <f>_xll.ohRangeRetrieveError(K9)</f>
        <v/>
      </c>
      <c r="M9" s="159"/>
    </row>
    <row r="10" spans="1:20" x14ac:dyDescent="0.2">
      <c r="A10" s="158"/>
      <c r="B10" s="343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6L</v>
      </c>
      <c r="G10" s="312" t="str">
        <f t="shared" si="3"/>
        <v>3L</v>
      </c>
      <c r="H10" s="344" t="str">
        <f t="shared" si="4"/>
        <v>USD6L3L8Y_Quote</v>
      </c>
      <c r="I10" s="345" t="str">
        <f t="shared" si="5"/>
        <v>UsdLiborSwapForBasisCalc8Y</v>
      </c>
      <c r="J10" s="346" t="str">
        <f t="shared" si="6"/>
        <v>USDAM3L8Y_S6L3L_Quote</v>
      </c>
      <c r="K10" s="346" t="str">
        <f>_xll.qlForwardSwapQuote(J10,I10,H10,E10,Permanent,Trigger,ObjectOverwrite)</f>
        <v>USDAM3L8Y_S6L3L_Quote#0000</v>
      </c>
      <c r="L10" s="347" t="str">
        <f>_xll.ohRangeRetrieveError(K10)</f>
        <v/>
      </c>
      <c r="M10" s="159"/>
    </row>
    <row r="11" spans="1:20" x14ac:dyDescent="0.2">
      <c r="A11" s="158"/>
      <c r="B11" s="343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6L</v>
      </c>
      <c r="G11" s="312" t="str">
        <f t="shared" si="3"/>
        <v>3L</v>
      </c>
      <c r="H11" s="344" t="str">
        <f t="shared" si="4"/>
        <v>USD6L3L9Y_Quote</v>
      </c>
      <c r="I11" s="345" t="str">
        <f t="shared" si="5"/>
        <v>UsdLiborSwapForBasisCalc9Y</v>
      </c>
      <c r="J11" s="346" t="str">
        <f t="shared" si="6"/>
        <v>USDAM3L9Y_S6L3L_Quote</v>
      </c>
      <c r="K11" s="346" t="str">
        <f>_xll.qlForwardSwapQuote(J11,I11,H11,E11,Permanent,Trigger,ObjectOverwrite)</f>
        <v>USDAM3L9Y_S6L3L_Quote#0000</v>
      </c>
      <c r="L11" s="347" t="str">
        <f>_xll.ohRangeRetrieveError(K11)</f>
        <v/>
      </c>
      <c r="M11" s="159"/>
    </row>
    <row r="12" spans="1:20" x14ac:dyDescent="0.2">
      <c r="A12" s="158"/>
      <c r="B12" s="343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6L</v>
      </c>
      <c r="G12" s="312" t="str">
        <f t="shared" si="3"/>
        <v>3L</v>
      </c>
      <c r="H12" s="344" t="str">
        <f t="shared" si="4"/>
        <v>USD6L3L10Y_Quote</v>
      </c>
      <c r="I12" s="345" t="str">
        <f t="shared" si="5"/>
        <v>UsdLiborSwapForBasisCalc10Y</v>
      </c>
      <c r="J12" s="346" t="str">
        <f t="shared" si="6"/>
        <v>USDAM3L10Y_S6L3L_Quote</v>
      </c>
      <c r="K12" s="346" t="str">
        <f>_xll.qlForwardSwapQuote(J12,I12,H12,E12,Permanent,Trigger,ObjectOverwrite)</f>
        <v>USDAM3L10Y_S6L3L_Quote#0000</v>
      </c>
      <c r="L12" s="347" t="str">
        <f>_xll.ohRangeRetrieveError(K12)</f>
        <v/>
      </c>
      <c r="M12" s="159"/>
    </row>
    <row r="13" spans="1:20" x14ac:dyDescent="0.2">
      <c r="A13" s="158"/>
      <c r="B13" s="343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6L</v>
      </c>
      <c r="G13" s="312" t="str">
        <f t="shared" si="3"/>
        <v>3L</v>
      </c>
      <c r="H13" s="344" t="str">
        <f t="shared" si="4"/>
        <v>USD6L3L11Y_Quote</v>
      </c>
      <c r="I13" s="345" t="str">
        <f t="shared" si="5"/>
        <v>UsdLiborSwapForBasisCalc11Y</v>
      </c>
      <c r="J13" s="346" t="str">
        <f t="shared" si="6"/>
        <v>USDAM3L11Y_S6L3L_Quote</v>
      </c>
      <c r="K13" s="346" t="str">
        <f>_xll.qlForwardSwapQuote(J13,I13,H13,E13,Permanent,Trigger,ObjectOverwrite)</f>
        <v>USDAM3L11Y_S6L3L_Quote#0000</v>
      </c>
      <c r="L13" s="347" t="str">
        <f>_xll.ohRangeRetrieveError(K13)</f>
        <v/>
      </c>
      <c r="M13" s="159"/>
    </row>
    <row r="14" spans="1:20" x14ac:dyDescent="0.2">
      <c r="A14" s="158"/>
      <c r="B14" s="343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6L</v>
      </c>
      <c r="G14" s="312" t="str">
        <f t="shared" si="3"/>
        <v>3L</v>
      </c>
      <c r="H14" s="344" t="str">
        <f t="shared" si="4"/>
        <v>USD6L3L12Y_Quote</v>
      </c>
      <c r="I14" s="345" t="str">
        <f t="shared" si="5"/>
        <v>UsdLiborSwapForBasisCalc12Y</v>
      </c>
      <c r="J14" s="346" t="str">
        <f t="shared" si="6"/>
        <v>USDAM3L12Y_S6L3L_Quote</v>
      </c>
      <c r="K14" s="346" t="str">
        <f>_xll.qlForwardSwapQuote(J14,I14,H14,E14,Permanent,Trigger,ObjectOverwrite)</f>
        <v>USDAM3L12Y_S6L3L_Quote#0000</v>
      </c>
      <c r="L14" s="347" t="str">
        <f>_xll.ohRangeRetrieveError(K14)</f>
        <v/>
      </c>
      <c r="M14" s="159"/>
    </row>
    <row r="15" spans="1:20" x14ac:dyDescent="0.2">
      <c r="A15" s="158"/>
      <c r="B15" s="343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6L</v>
      </c>
      <c r="G15" s="312" t="str">
        <f t="shared" si="3"/>
        <v>3L</v>
      </c>
      <c r="H15" s="344" t="str">
        <f t="shared" si="4"/>
        <v>USD6L3L13Y_Quote</v>
      </c>
      <c r="I15" s="345" t="str">
        <f t="shared" si="5"/>
        <v>UsdLiborSwapForBasisCalc13Y</v>
      </c>
      <c r="J15" s="346" t="str">
        <f t="shared" si="6"/>
        <v>USDAM3L13Y_S6L3L_Quote</v>
      </c>
      <c r="K15" s="346" t="str">
        <f>_xll.qlForwardSwapQuote(J15,I15,H15,E15,Permanent,Trigger,ObjectOverwrite)</f>
        <v>USDAM3L13Y_S6L3L_Quote#0000</v>
      </c>
      <c r="L15" s="347" t="str">
        <f>_xll.ohRangeRetrieveError(K15)</f>
        <v/>
      </c>
      <c r="M15" s="159"/>
    </row>
    <row r="16" spans="1:20" x14ac:dyDescent="0.2">
      <c r="A16" s="158"/>
      <c r="B16" s="343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6L</v>
      </c>
      <c r="G16" s="312" t="str">
        <f t="shared" si="3"/>
        <v>3L</v>
      </c>
      <c r="H16" s="344" t="str">
        <f t="shared" si="4"/>
        <v>USD6L3L14Y_Quote</v>
      </c>
      <c r="I16" s="345" t="str">
        <f t="shared" si="5"/>
        <v>UsdLiborSwapForBasisCalc14Y</v>
      </c>
      <c r="J16" s="346" t="str">
        <f t="shared" si="6"/>
        <v>USDAM3L14Y_S6L3L_Quote</v>
      </c>
      <c r="K16" s="346" t="str">
        <f>_xll.qlForwardSwapQuote(J16,I16,H16,E16,Permanent,Trigger,ObjectOverwrite)</f>
        <v>USDAM3L14Y_S6L3L_Quote#0000</v>
      </c>
      <c r="L16" s="347" t="str">
        <f>_xll.ohRangeRetrieveError(K16)</f>
        <v/>
      </c>
      <c r="M16" s="159"/>
    </row>
    <row r="17" spans="1:13" x14ac:dyDescent="0.2">
      <c r="A17" s="158"/>
      <c r="B17" s="343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6L</v>
      </c>
      <c r="G17" s="312" t="str">
        <f t="shared" si="3"/>
        <v>3L</v>
      </c>
      <c r="H17" s="344" t="str">
        <f t="shared" si="4"/>
        <v>USD6L3L15Y_Quote</v>
      </c>
      <c r="I17" s="345" t="str">
        <f t="shared" si="5"/>
        <v>UsdLiborSwapForBasisCalc15Y</v>
      </c>
      <c r="J17" s="346" t="str">
        <f t="shared" si="6"/>
        <v>USDAM3L15Y_S6L3L_Quote</v>
      </c>
      <c r="K17" s="346" t="str">
        <f>_xll.qlForwardSwapQuote(J17,I17,H17,E17,Permanent,Trigger,ObjectOverwrite)</f>
        <v>USDAM3L15Y_S6L3L_Quote#0000</v>
      </c>
      <c r="L17" s="347" t="str">
        <f>_xll.ohRangeRetrieveError(K17)</f>
        <v/>
      </c>
      <c r="M17" s="159"/>
    </row>
    <row r="18" spans="1:13" x14ac:dyDescent="0.2">
      <c r="A18" s="158"/>
      <c r="B18" s="343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6L</v>
      </c>
      <c r="G18" s="312" t="str">
        <f t="shared" si="3"/>
        <v>3L</v>
      </c>
      <c r="H18" s="344" t="str">
        <f t="shared" si="4"/>
        <v>USD6L3L16Y_Quote</v>
      </c>
      <c r="I18" s="345" t="str">
        <f t="shared" si="5"/>
        <v>UsdLiborSwapForBasisCalc16Y</v>
      </c>
      <c r="J18" s="346" t="str">
        <f t="shared" si="6"/>
        <v>USDAM3L16Y_S6L3L_Quote</v>
      </c>
      <c r="K18" s="346" t="str">
        <f>_xll.qlForwardSwapQuote(J18,I18,H18,E18,Permanent,Trigger,ObjectOverwrite)</f>
        <v>USDAM3L16Y_S6L3L_Quote#0000</v>
      </c>
      <c r="L18" s="347" t="str">
        <f>_xll.ohRangeRetrieveError(K18)</f>
        <v/>
      </c>
      <c r="M18" s="159"/>
    </row>
    <row r="19" spans="1:13" x14ac:dyDescent="0.2">
      <c r="A19" s="158"/>
      <c r="B19" s="343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6L</v>
      </c>
      <c r="G19" s="312" t="str">
        <f t="shared" si="3"/>
        <v>3L</v>
      </c>
      <c r="H19" s="344" t="str">
        <f t="shared" si="4"/>
        <v>USD6L3L17Y_Quote</v>
      </c>
      <c r="I19" s="345" t="str">
        <f t="shared" si="5"/>
        <v>UsdLiborSwapForBasisCalc17Y</v>
      </c>
      <c r="J19" s="346" t="str">
        <f t="shared" si="6"/>
        <v>USDAM3L17Y_S6L3L_Quote</v>
      </c>
      <c r="K19" s="346" t="str">
        <f>_xll.qlForwardSwapQuote(J19,I19,H19,E19,Permanent,Trigger,ObjectOverwrite)</f>
        <v>USDAM3L17Y_S6L3L_Quote#0000</v>
      </c>
      <c r="L19" s="347" t="str">
        <f>_xll.ohRangeRetrieveError(K19)</f>
        <v/>
      </c>
      <c r="M19" s="159"/>
    </row>
    <row r="20" spans="1:13" x14ac:dyDescent="0.2">
      <c r="A20" s="158"/>
      <c r="B20" s="343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6L</v>
      </c>
      <c r="G20" s="312" t="str">
        <f t="shared" si="3"/>
        <v>3L</v>
      </c>
      <c r="H20" s="344" t="str">
        <f t="shared" si="4"/>
        <v>USD6L3L18Y_Quote</v>
      </c>
      <c r="I20" s="345" t="str">
        <f t="shared" si="5"/>
        <v>UsdLiborSwapForBasisCalc18Y</v>
      </c>
      <c r="J20" s="346" t="str">
        <f t="shared" si="6"/>
        <v>USDAM3L18Y_S6L3L_Quote</v>
      </c>
      <c r="K20" s="346" t="str">
        <f>_xll.qlForwardSwapQuote(J20,I20,H20,E20,Permanent,Trigger,ObjectOverwrite)</f>
        <v>USDAM3L18Y_S6L3L_Quote#0000</v>
      </c>
      <c r="L20" s="347" t="str">
        <f>_xll.ohRangeRetrieveError(K20)</f>
        <v/>
      </c>
      <c r="M20" s="159"/>
    </row>
    <row r="21" spans="1:13" x14ac:dyDescent="0.2">
      <c r="A21" s="158"/>
      <c r="B21" s="343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6L</v>
      </c>
      <c r="G21" s="312" t="str">
        <f t="shared" si="3"/>
        <v>3L</v>
      </c>
      <c r="H21" s="344" t="str">
        <f t="shared" si="4"/>
        <v>USD6L3L19Y_Quote</v>
      </c>
      <c r="I21" s="345" t="str">
        <f t="shared" si="5"/>
        <v>UsdLiborSwapForBasisCalc19Y</v>
      </c>
      <c r="J21" s="346" t="str">
        <f t="shared" si="6"/>
        <v>USDAM3L19Y_S6L3L_Quote</v>
      </c>
      <c r="K21" s="346" t="str">
        <f>_xll.qlForwardSwapQuote(J21,I21,H21,E21,Permanent,Trigger,ObjectOverwrite)</f>
        <v>USDAM3L19Y_S6L3L_Quote#0000</v>
      </c>
      <c r="L21" s="347" t="str">
        <f>_xll.ohRangeRetrieveError(K21)</f>
        <v/>
      </c>
      <c r="M21" s="159"/>
    </row>
    <row r="22" spans="1:13" x14ac:dyDescent="0.2">
      <c r="A22" s="158"/>
      <c r="B22" s="343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6L</v>
      </c>
      <c r="G22" s="312" t="str">
        <f t="shared" si="3"/>
        <v>3L</v>
      </c>
      <c r="H22" s="344" t="str">
        <f t="shared" si="4"/>
        <v>USD6L3L20Y_Quote</v>
      </c>
      <c r="I22" s="345" t="str">
        <f t="shared" si="5"/>
        <v>UsdLiborSwapForBasisCalc20Y</v>
      </c>
      <c r="J22" s="346" t="str">
        <f t="shared" si="6"/>
        <v>USDAM3L20Y_S6L3L_Quote</v>
      </c>
      <c r="K22" s="346" t="str">
        <f>_xll.qlForwardSwapQuote(J22,I22,H22,E22,Permanent,Trigger,ObjectOverwrite)</f>
        <v>USDAM3L20Y_S6L3L_Quote#0000</v>
      </c>
      <c r="L22" s="347" t="str">
        <f>_xll.ohRangeRetrieveError(K22)</f>
        <v/>
      </c>
      <c r="M22" s="159"/>
    </row>
    <row r="23" spans="1:13" x14ac:dyDescent="0.2">
      <c r="A23" s="158"/>
      <c r="B23" s="343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6L</v>
      </c>
      <c r="G23" s="312" t="str">
        <f t="shared" si="3"/>
        <v>3L</v>
      </c>
      <c r="H23" s="344" t="str">
        <f t="shared" si="4"/>
        <v>USD6L3L21Y_Quote</v>
      </c>
      <c r="I23" s="345" t="str">
        <f t="shared" si="5"/>
        <v>UsdLiborSwapForBasisCalc21Y</v>
      </c>
      <c r="J23" s="346" t="str">
        <f t="shared" si="6"/>
        <v>USDAM3L21Y_S6L3L_Quote</v>
      </c>
      <c r="K23" s="346" t="str">
        <f>_xll.qlForwardSwapQuote(J23,I23,H23,E23,Permanent,Trigger,ObjectOverwrite)</f>
        <v>USDAM3L21Y_S6L3L_Quote#0000</v>
      </c>
      <c r="L23" s="347" t="str">
        <f>_xll.ohRangeRetrieveError(K23)</f>
        <v/>
      </c>
      <c r="M23" s="159"/>
    </row>
    <row r="24" spans="1:13" x14ac:dyDescent="0.2">
      <c r="A24" s="158"/>
      <c r="B24" s="343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6L</v>
      </c>
      <c r="G24" s="312" t="str">
        <f t="shared" si="3"/>
        <v>3L</v>
      </c>
      <c r="H24" s="344" t="str">
        <f t="shared" si="4"/>
        <v>USD6L3L22Y_Quote</v>
      </c>
      <c r="I24" s="345" t="str">
        <f t="shared" si="5"/>
        <v>UsdLiborSwapForBasisCalc22Y</v>
      </c>
      <c r="J24" s="346" t="str">
        <f t="shared" si="6"/>
        <v>USDAM3L22Y_S6L3L_Quote</v>
      </c>
      <c r="K24" s="346" t="str">
        <f>_xll.qlForwardSwapQuote(J24,I24,H24,E24,Permanent,Trigger,ObjectOverwrite)</f>
        <v>USDAM3L22Y_S6L3L_Quote#0000</v>
      </c>
      <c r="L24" s="347" t="str">
        <f>_xll.ohRangeRetrieveError(K24)</f>
        <v/>
      </c>
      <c r="M24" s="159"/>
    </row>
    <row r="25" spans="1:13" x14ac:dyDescent="0.2">
      <c r="A25" s="158"/>
      <c r="B25" s="343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6L</v>
      </c>
      <c r="G25" s="312" t="str">
        <f t="shared" si="3"/>
        <v>3L</v>
      </c>
      <c r="H25" s="344" t="str">
        <f t="shared" si="4"/>
        <v>USD6L3L23Y_Quote</v>
      </c>
      <c r="I25" s="345" t="str">
        <f t="shared" si="5"/>
        <v>UsdLiborSwapForBasisCalc23Y</v>
      </c>
      <c r="J25" s="346" t="str">
        <f t="shared" si="6"/>
        <v>USDAM3L23Y_S6L3L_Quote</v>
      </c>
      <c r="K25" s="346" t="str">
        <f>_xll.qlForwardSwapQuote(J25,I25,H25,E25,Permanent,Trigger,ObjectOverwrite)</f>
        <v>USDAM3L23Y_S6L3L_Quote#0000</v>
      </c>
      <c r="L25" s="347" t="str">
        <f>_xll.ohRangeRetrieveError(K25)</f>
        <v/>
      </c>
      <c r="M25" s="159"/>
    </row>
    <row r="26" spans="1:13" x14ac:dyDescent="0.2">
      <c r="A26" s="158"/>
      <c r="B26" s="343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6L</v>
      </c>
      <c r="G26" s="312" t="str">
        <f t="shared" si="3"/>
        <v>3L</v>
      </c>
      <c r="H26" s="344" t="str">
        <f t="shared" si="4"/>
        <v>USD6L3L24Y_Quote</v>
      </c>
      <c r="I26" s="345" t="str">
        <f t="shared" si="5"/>
        <v>UsdLiborSwapForBasisCalc24Y</v>
      </c>
      <c r="J26" s="346" t="str">
        <f t="shared" si="6"/>
        <v>USDAM3L24Y_S6L3L_Quote</v>
      </c>
      <c r="K26" s="346" t="str">
        <f>_xll.qlForwardSwapQuote(J26,I26,H26,E26,Permanent,Trigger,ObjectOverwrite)</f>
        <v>USDAM3L24Y_S6L3L_Quote#0000</v>
      </c>
      <c r="L26" s="347" t="str">
        <f>_xll.ohRangeRetrieveError(K26)</f>
        <v/>
      </c>
      <c r="M26" s="159"/>
    </row>
    <row r="27" spans="1:13" x14ac:dyDescent="0.2">
      <c r="A27" s="158"/>
      <c r="B27" s="343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6L</v>
      </c>
      <c r="G27" s="312" t="str">
        <f t="shared" si="3"/>
        <v>3L</v>
      </c>
      <c r="H27" s="344" t="str">
        <f t="shared" si="4"/>
        <v>USD6L3L25Y_Quote</v>
      </c>
      <c r="I27" s="345" t="str">
        <f t="shared" si="5"/>
        <v>UsdLiborSwapForBasisCalc25Y</v>
      </c>
      <c r="J27" s="346" t="str">
        <f t="shared" si="6"/>
        <v>USDAM3L25Y_S6L3L_Quote</v>
      </c>
      <c r="K27" s="346" t="str">
        <f>_xll.qlForwardSwapQuote(J27,I27,H27,E27,Permanent,Trigger,ObjectOverwrite)</f>
        <v>USDAM3L25Y_S6L3L_Quote#0000</v>
      </c>
      <c r="L27" s="347" t="str">
        <f>_xll.ohRangeRetrieveError(K27)</f>
        <v/>
      </c>
      <c r="M27" s="159"/>
    </row>
    <row r="28" spans="1:13" x14ac:dyDescent="0.2">
      <c r="A28" s="158"/>
      <c r="B28" s="343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6L</v>
      </c>
      <c r="G28" s="312" t="str">
        <f t="shared" si="3"/>
        <v>3L</v>
      </c>
      <c r="H28" s="344" t="str">
        <f t="shared" si="4"/>
        <v>USD6L3L26Y_Quote</v>
      </c>
      <c r="I28" s="345" t="str">
        <f t="shared" si="5"/>
        <v>UsdLiborSwapForBasisCalc26Y</v>
      </c>
      <c r="J28" s="346" t="str">
        <f t="shared" si="6"/>
        <v>USDAM3L26Y_S6L3L_Quote</v>
      </c>
      <c r="K28" s="346" t="str">
        <f>_xll.qlForwardSwapQuote(J28,I28,H28,E28,Permanent,Trigger,ObjectOverwrite)</f>
        <v>USDAM3L26Y_S6L3L_Quote#0000</v>
      </c>
      <c r="L28" s="347" t="str">
        <f>_xll.ohRangeRetrieveError(K28)</f>
        <v/>
      </c>
      <c r="M28" s="159"/>
    </row>
    <row r="29" spans="1:13" x14ac:dyDescent="0.2">
      <c r="A29" s="158"/>
      <c r="B29" s="343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6L</v>
      </c>
      <c r="G29" s="312" t="str">
        <f t="shared" si="3"/>
        <v>3L</v>
      </c>
      <c r="H29" s="344" t="str">
        <f t="shared" si="4"/>
        <v>USD6L3L27Y_Quote</v>
      </c>
      <c r="I29" s="345" t="str">
        <f t="shared" si="5"/>
        <v>UsdLiborSwapForBasisCalc27Y</v>
      </c>
      <c r="J29" s="346" t="str">
        <f t="shared" si="6"/>
        <v>USDAM3L27Y_S6L3L_Quote</v>
      </c>
      <c r="K29" s="346" t="str">
        <f>_xll.qlForwardSwapQuote(J29,I29,H29,E29,Permanent,Trigger,ObjectOverwrite)</f>
        <v>USDAM3L27Y_S6L3L_Quote#0000</v>
      </c>
      <c r="L29" s="347" t="str">
        <f>_xll.ohRangeRetrieveError(K29)</f>
        <v/>
      </c>
      <c r="M29" s="159"/>
    </row>
    <row r="30" spans="1:13" x14ac:dyDescent="0.2">
      <c r="A30" s="158"/>
      <c r="B30" s="343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6L</v>
      </c>
      <c r="G30" s="312" t="str">
        <f t="shared" si="3"/>
        <v>3L</v>
      </c>
      <c r="H30" s="344" t="str">
        <f t="shared" si="4"/>
        <v>USD6L3L28Y_Quote</v>
      </c>
      <c r="I30" s="345" t="str">
        <f t="shared" si="5"/>
        <v>UsdLiborSwapForBasisCalc28Y</v>
      </c>
      <c r="J30" s="346" t="str">
        <f t="shared" si="6"/>
        <v>USDAM3L28Y_S6L3L_Quote</v>
      </c>
      <c r="K30" s="346" t="str">
        <f>_xll.qlForwardSwapQuote(J30,I30,H30,E30,Permanent,Trigger,ObjectOverwrite)</f>
        <v>USDAM3L28Y_S6L3L_Quote#0000</v>
      </c>
      <c r="L30" s="347" t="str">
        <f>_xll.ohRangeRetrieveError(K30)</f>
        <v/>
      </c>
      <c r="M30" s="159"/>
    </row>
    <row r="31" spans="1:13" x14ac:dyDescent="0.2">
      <c r="A31" s="158"/>
      <c r="B31" s="343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6L</v>
      </c>
      <c r="G31" s="312" t="str">
        <f t="shared" si="3"/>
        <v>3L</v>
      </c>
      <c r="H31" s="344" t="str">
        <f t="shared" si="4"/>
        <v>USD6L3L29Y_Quote</v>
      </c>
      <c r="I31" s="345" t="str">
        <f t="shared" si="5"/>
        <v>UsdLiborSwapForBasisCalc29Y</v>
      </c>
      <c r="J31" s="346" t="str">
        <f t="shared" si="6"/>
        <v>USDAM3L29Y_S6L3L_Quote</v>
      </c>
      <c r="K31" s="346" t="str">
        <f>_xll.qlForwardSwapQuote(J31,I31,H31,E31,Permanent,Trigger,ObjectOverwrite)</f>
        <v>USDAM3L29Y_S6L3L_Quote#0000</v>
      </c>
      <c r="L31" s="347" t="str">
        <f>_xll.ohRangeRetrieveError(K31)</f>
        <v/>
      </c>
      <c r="M31" s="159"/>
    </row>
    <row r="32" spans="1:13" x14ac:dyDescent="0.2">
      <c r="A32" s="158"/>
      <c r="B32" s="343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6L</v>
      </c>
      <c r="G32" s="312" t="str">
        <f t="shared" si="3"/>
        <v>3L</v>
      </c>
      <c r="H32" s="344" t="str">
        <f t="shared" si="4"/>
        <v>USD6L3L30Y_Quote</v>
      </c>
      <c r="I32" s="345" t="str">
        <f t="shared" si="5"/>
        <v>UsdLiborSwapForBasisCalc30Y</v>
      </c>
      <c r="J32" s="346" t="str">
        <f t="shared" si="6"/>
        <v>USDAM3L30Y_S6L3L_Quote</v>
      </c>
      <c r="K32" s="346" t="str">
        <f>_xll.qlForwardSwapQuote(J32,I32,H32,E32,Permanent,Trigger,ObjectOverwrite)</f>
        <v>USDAM3L30Y_S6L3L_Quote#0000</v>
      </c>
      <c r="L32" s="347" t="str">
        <f>_xll.ohRangeRetrieveError(K32)</f>
        <v/>
      </c>
      <c r="M32" s="159"/>
    </row>
    <row r="33" spans="1:13" x14ac:dyDescent="0.2">
      <c r="A33" s="158"/>
      <c r="B33" s="343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6L</v>
      </c>
      <c r="G33" s="312" t="str">
        <f t="shared" si="3"/>
        <v>3L</v>
      </c>
      <c r="H33" s="344" t="str">
        <f t="shared" si="4"/>
        <v>USD6L3L35Y_Quote</v>
      </c>
      <c r="I33" s="345" t="str">
        <f t="shared" si="5"/>
        <v>UsdLiborSwapForBasisCalc35Y</v>
      </c>
      <c r="J33" s="346" t="str">
        <f t="shared" si="6"/>
        <v>USDAM3L35Y_S6L3L_Quote</v>
      </c>
      <c r="K33" s="346" t="str">
        <f>_xll.qlForwardSwapQuote(J33,I33,H33,E33,Permanent,Trigger,ObjectOverwrite)</f>
        <v>USDAM3L35Y_S6L3L_Quote#0000</v>
      </c>
      <c r="L33" s="347" t="str">
        <f>_xll.ohRangeRetrieveError(K33)</f>
        <v/>
      </c>
      <c r="M33" s="159"/>
    </row>
    <row r="34" spans="1:13" x14ac:dyDescent="0.2">
      <c r="A34" s="158"/>
      <c r="B34" s="343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6L</v>
      </c>
      <c r="G34" s="312" t="str">
        <f t="shared" si="3"/>
        <v>3L</v>
      </c>
      <c r="H34" s="344" t="str">
        <f t="shared" si="4"/>
        <v>USD6L3L40Y_Quote</v>
      </c>
      <c r="I34" s="345" t="str">
        <f t="shared" si="5"/>
        <v>UsdLiborSwapForBasisCalc40Y</v>
      </c>
      <c r="J34" s="346" t="str">
        <f t="shared" si="6"/>
        <v>USDAM3L40Y_S6L3L_Quote</v>
      </c>
      <c r="K34" s="346" t="str">
        <f>_xll.qlForwardSwapQuote(J34,I34,H34,E34,Permanent,Trigger,ObjectOverwrite)</f>
        <v>USDAM3L40Y_S6L3L_Quote#0000</v>
      </c>
      <c r="L34" s="347" t="str">
        <f>_xll.ohRangeRetrieveError(K34)</f>
        <v/>
      </c>
      <c r="M34" s="159"/>
    </row>
    <row r="35" spans="1:13" x14ac:dyDescent="0.2">
      <c r="A35" s="158"/>
      <c r="B35" s="343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6L</v>
      </c>
      <c r="G35" s="312" t="str">
        <f t="shared" si="3"/>
        <v>3L</v>
      </c>
      <c r="H35" s="344" t="str">
        <f t="shared" si="4"/>
        <v>USD6L3L50Y_Quote</v>
      </c>
      <c r="I35" s="345" t="str">
        <f t="shared" si="5"/>
        <v>UsdLiborSwapForBasisCalc50Y</v>
      </c>
      <c r="J35" s="346" t="str">
        <f t="shared" si="6"/>
        <v>USDAM3L50Y_S6L3L_Quote</v>
      </c>
      <c r="K35" s="346" t="str">
        <f>_xll.qlForwardSwapQuote(J35,I35,H35,E35,Permanent,Trigger,ObjectOverwrite)</f>
        <v>USDAM3L50Y_S6L3L_Quote#0000</v>
      </c>
      <c r="L35" s="347" t="str">
        <f>_xll.ohRangeRetrieveError(K35)</f>
        <v/>
      </c>
      <c r="M35" s="159"/>
    </row>
    <row r="36" spans="1:13" x14ac:dyDescent="0.2">
      <c r="A36" s="158"/>
      <c r="B36" s="348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6L</v>
      </c>
      <c r="G36" s="317" t="str">
        <f t="shared" si="3"/>
        <v>3L</v>
      </c>
      <c r="H36" s="349" t="str">
        <f t="shared" si="4"/>
        <v>USD6L3L60Y_Quote</v>
      </c>
      <c r="I36" s="350" t="str">
        <f t="shared" si="5"/>
        <v>UsdLiborSwapForBasisCalc60Y</v>
      </c>
      <c r="J36" s="351" t="str">
        <f t="shared" si="6"/>
        <v>USDAM3L60Y_S6L3L_Quote</v>
      </c>
      <c r="K36" s="351" t="str">
        <f>_xll.qlForwardSwapQuote(J36,I36,H36,E36,Permanent,Trigger,ObjectOverwrite)</f>
        <v>USDAM3L60Y_S6L3L_Quote#0000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B2" sqref="B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bestFit="1" customWidth="1"/>
    <col min="7" max="7" width="3.5" style="325" bestFit="1" customWidth="1"/>
    <col min="8" max="8" width="21.33203125" style="325" bestFit="1" customWidth="1"/>
    <col min="9" max="9" width="33.33203125" style="325" bestFit="1" customWidth="1"/>
    <col min="10" max="10" width="30.33203125" style="325" bestFit="1" customWidth="1"/>
    <col min="11" max="11" width="34.83203125" style="325" bestFit="1" customWidth="1"/>
    <col min="12" max="12" width="24.83203125" style="325" customWidth="1"/>
    <col min="13" max="14" width="3.332031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19" width="4.6640625" style="325" bestFit="1" customWidth="1"/>
    <col min="20" max="20" width="4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 t="str">
        <f>IF(_xll.qlCalendarIsHoliday(LiborCalendar,_xll.qlSettingsEvaluationDate(),Trigger),"1D","0D")</f>
        <v>0D</v>
      </c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USD_020_SwAM3L_Spr12L3L.xml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53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tr">
        <f>E1</f>
        <v>0D</v>
      </c>
      <c r="F3" s="338" t="str">
        <f t="shared" ref="F3:F36" si="2">VLOOKUP(Currency,$O$3:$T$7,5)</f>
        <v>12L</v>
      </c>
      <c r="G3" s="338" t="str">
        <f t="shared" ref="G3:G36" si="3">VLOOKUP(Currency,$O$3:$T$7,6)</f>
        <v>3L</v>
      </c>
      <c r="H3" s="354" t="str">
        <f t="shared" ref="H3:H36" si="4">IF(F3=0,0,Currency&amp;$F3&amp;$G3&amp;$B3&amp;QuoteSuffix)</f>
        <v>USD12L3L1Y_Quote</v>
      </c>
      <c r="I3" s="340" t="str">
        <f t="shared" ref="I3:I36" si="5">Currency&amp;IborType&amp;"SwapForBasisCalc"&amp;$B3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USDAM3L1Y_S12L3L_Quote</v>
      </c>
      <c r="K3" s="341" t="str">
        <f>_xll.qlForwardSwapQuote(J3,I3,H3,E3,Permanent,Trigger,ObjectOverwrite)</f>
        <v>USDAM3L1Y_S12L3L_Quote#0000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146</v>
      </c>
      <c r="R3" s="333" t="s">
        <v>185</v>
      </c>
      <c r="S3" s="333" t="s">
        <v>146</v>
      </c>
      <c r="T3" s="434" t="s">
        <v>147</v>
      </c>
    </row>
    <row r="4" spans="1:20" x14ac:dyDescent="0.2">
      <c r="A4" s="158"/>
      <c r="B4" s="355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12L</v>
      </c>
      <c r="G4" s="312" t="str">
        <f t="shared" si="3"/>
        <v>3L</v>
      </c>
      <c r="H4" s="356" t="str">
        <f t="shared" si="4"/>
        <v>USD12L3L2Y_Quote</v>
      </c>
      <c r="I4" s="345" t="str">
        <f t="shared" si="5"/>
        <v>USDLiborSwapForBasisCalc2Y</v>
      </c>
      <c r="J4" s="346" t="str">
        <f t="shared" si="6"/>
        <v>USDAM3L2Y_S12L3L_Quote</v>
      </c>
      <c r="K4" s="346" t="str">
        <f>_xll.qlForwardSwapQuote(J4,I4,H4,E4,Permanent,Trigger,ObjectOverwrite)</f>
        <v>USDAM3L2Y_S12L3L_Quote#0000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188</v>
      </c>
      <c r="R4" s="333" t="s">
        <v>185</v>
      </c>
      <c r="S4" s="333" t="s">
        <v>188</v>
      </c>
      <c r="T4" s="434" t="s">
        <v>191</v>
      </c>
    </row>
    <row r="5" spans="1:20" x14ac:dyDescent="0.2">
      <c r="A5" s="158"/>
      <c r="B5" s="355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12L</v>
      </c>
      <c r="G5" s="312" t="str">
        <f t="shared" si="3"/>
        <v>3L</v>
      </c>
      <c r="H5" s="356" t="str">
        <f t="shared" si="4"/>
        <v>USD12L3L3Y_Quote</v>
      </c>
      <c r="I5" s="345" t="str">
        <f t="shared" si="5"/>
        <v>USDLiborSwapForBasisCalc3Y</v>
      </c>
      <c r="J5" s="346" t="str">
        <f t="shared" si="6"/>
        <v>USDAM3L3Y_S12L3L_Quote</v>
      </c>
      <c r="K5" s="346" t="str">
        <f>_xll.qlForwardSwapQuote(J5,I5,H5,E5,Permanent,Trigger,ObjectOverwrite)</f>
        <v>USDAM3L3Y_S12L3L_Quote#0000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146</v>
      </c>
      <c r="R5" s="333" t="s">
        <v>185</v>
      </c>
      <c r="S5" s="333" t="s">
        <v>146</v>
      </c>
      <c r="T5" s="434" t="s">
        <v>147</v>
      </c>
    </row>
    <row r="6" spans="1:20" x14ac:dyDescent="0.2">
      <c r="A6" s="158"/>
      <c r="B6" s="355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12L</v>
      </c>
      <c r="G6" s="312" t="str">
        <f t="shared" si="3"/>
        <v>3L</v>
      </c>
      <c r="H6" s="356" t="str">
        <f t="shared" si="4"/>
        <v>USD12L3L4Y_Quote</v>
      </c>
      <c r="I6" s="345" t="str">
        <f t="shared" si="5"/>
        <v>USDLiborSwapForBasisCalc4Y</v>
      </c>
      <c r="J6" s="346" t="str">
        <f t="shared" si="6"/>
        <v>USDAM3L4Y_S12L3L_Quote</v>
      </c>
      <c r="K6" s="346" t="str">
        <f>_xll.qlForwardSwapQuote(J6,I6,H6,E6,Permanent,Trigger,ObjectOverwrite)</f>
        <v>USDAM3L4Y_S12L3L_Quote#0000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146</v>
      </c>
      <c r="R6" s="333" t="s">
        <v>185</v>
      </c>
      <c r="S6" s="333" t="s">
        <v>146</v>
      </c>
      <c r="T6" s="434" t="s">
        <v>147</v>
      </c>
    </row>
    <row r="7" spans="1:20" x14ac:dyDescent="0.2">
      <c r="A7" s="158"/>
      <c r="B7" s="355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12L</v>
      </c>
      <c r="G7" s="312" t="str">
        <f t="shared" si="3"/>
        <v>3L</v>
      </c>
      <c r="H7" s="356" t="str">
        <f t="shared" si="4"/>
        <v>USD12L3L5Y_Quote</v>
      </c>
      <c r="I7" s="345" t="str">
        <f t="shared" si="5"/>
        <v>USDLiborSwapForBasisCalc5Y</v>
      </c>
      <c r="J7" s="346" t="str">
        <f t="shared" si="6"/>
        <v>USDAM3L5Y_S12L3L_Quote</v>
      </c>
      <c r="K7" s="346" t="str">
        <f>_xll.qlForwardSwapQuote(J7,I7,H7,E7,Permanent,Trigger,ObjectOverwrite)</f>
        <v>USDAM3L5Y_S12L3L_Quote#0000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147</v>
      </c>
      <c r="T7" s="437" t="s">
        <v>184</v>
      </c>
    </row>
    <row r="8" spans="1:20" x14ac:dyDescent="0.2">
      <c r="A8" s="158"/>
      <c r="B8" s="355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12L</v>
      </c>
      <c r="G8" s="312" t="str">
        <f t="shared" si="3"/>
        <v>3L</v>
      </c>
      <c r="H8" s="356" t="str">
        <f t="shared" si="4"/>
        <v>USD12L3L6Y_Quote</v>
      </c>
      <c r="I8" s="345" t="str">
        <f t="shared" si="5"/>
        <v>USDLiborSwapForBasisCalc6Y</v>
      </c>
      <c r="J8" s="346" t="str">
        <f t="shared" si="6"/>
        <v>USDAM3L6Y_S12L3L_Quote</v>
      </c>
      <c r="K8" s="346" t="str">
        <f>_xll.qlForwardSwapQuote(J8,I8,H8,E8,Permanent,Trigger,ObjectOverwrite)</f>
        <v>USDAM3L6Y_S12L3L_Quote#0000</v>
      </c>
      <c r="L8" s="347" t="str">
        <f>_xll.ohRangeRetrieveError(K8)</f>
        <v/>
      </c>
      <c r="M8" s="159"/>
    </row>
    <row r="9" spans="1:20" x14ac:dyDescent="0.2">
      <c r="A9" s="158"/>
      <c r="B9" s="355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12L</v>
      </c>
      <c r="G9" s="312" t="str">
        <f t="shared" si="3"/>
        <v>3L</v>
      </c>
      <c r="H9" s="356" t="str">
        <f t="shared" si="4"/>
        <v>USD12L3L7Y_Quote</v>
      </c>
      <c r="I9" s="345" t="str">
        <f t="shared" si="5"/>
        <v>USDLiborSwapForBasisCalc7Y</v>
      </c>
      <c r="J9" s="346" t="str">
        <f t="shared" si="6"/>
        <v>USDAM3L7Y_S12L3L_Quote</v>
      </c>
      <c r="K9" s="346" t="str">
        <f>_xll.qlForwardSwapQuote(J9,I9,H9,E9,Permanent,Trigger,ObjectOverwrite)</f>
        <v>USDAM3L7Y_S12L3L_Quote#0000</v>
      </c>
      <c r="L9" s="347" t="str">
        <f>_xll.ohRangeRetrieveError(K9)</f>
        <v/>
      </c>
      <c r="M9" s="159"/>
    </row>
    <row r="10" spans="1:20" x14ac:dyDescent="0.2">
      <c r="A10" s="158"/>
      <c r="B10" s="355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12L</v>
      </c>
      <c r="G10" s="312" t="str">
        <f t="shared" si="3"/>
        <v>3L</v>
      </c>
      <c r="H10" s="356" t="str">
        <f t="shared" si="4"/>
        <v>USD12L3L8Y_Quote</v>
      </c>
      <c r="I10" s="345" t="str">
        <f t="shared" si="5"/>
        <v>USDLiborSwapForBasisCalc8Y</v>
      </c>
      <c r="J10" s="346" t="str">
        <f t="shared" si="6"/>
        <v>USDAM3L8Y_S12L3L_Quote</v>
      </c>
      <c r="K10" s="346" t="str">
        <f>_xll.qlForwardSwapQuote(J10,I10,H10,E10,Permanent,Trigger,ObjectOverwrite)</f>
        <v>USDAM3L8Y_S12L3L_Quote#0000</v>
      </c>
      <c r="L10" s="347" t="str">
        <f>_xll.ohRangeRetrieveError(K10)</f>
        <v/>
      </c>
      <c r="M10" s="159"/>
    </row>
    <row r="11" spans="1:20" x14ac:dyDescent="0.2">
      <c r="A11" s="158"/>
      <c r="B11" s="355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12L</v>
      </c>
      <c r="G11" s="312" t="str">
        <f t="shared" si="3"/>
        <v>3L</v>
      </c>
      <c r="H11" s="356" t="str">
        <f t="shared" si="4"/>
        <v>USD12L3L9Y_Quote</v>
      </c>
      <c r="I11" s="345" t="str">
        <f t="shared" si="5"/>
        <v>USDLiborSwapForBasisCalc9Y</v>
      </c>
      <c r="J11" s="346" t="str">
        <f t="shared" si="6"/>
        <v>USDAM3L9Y_S12L3L_Quote</v>
      </c>
      <c r="K11" s="346" t="str">
        <f>_xll.qlForwardSwapQuote(J11,I11,H11,E11,Permanent,Trigger,ObjectOverwrite)</f>
        <v>USDAM3L9Y_S12L3L_Quote#0000</v>
      </c>
      <c r="L11" s="347" t="str">
        <f>_xll.ohRangeRetrieveError(K11)</f>
        <v/>
      </c>
      <c r="M11" s="159"/>
    </row>
    <row r="12" spans="1:20" x14ac:dyDescent="0.2">
      <c r="A12" s="158"/>
      <c r="B12" s="355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12L</v>
      </c>
      <c r="G12" s="312" t="str">
        <f t="shared" si="3"/>
        <v>3L</v>
      </c>
      <c r="H12" s="356" t="str">
        <f t="shared" si="4"/>
        <v>USD12L3L10Y_Quote</v>
      </c>
      <c r="I12" s="345" t="str">
        <f t="shared" si="5"/>
        <v>USDLiborSwapForBasisCalc10Y</v>
      </c>
      <c r="J12" s="346" t="str">
        <f t="shared" si="6"/>
        <v>USDAM3L10Y_S12L3L_Quote</v>
      </c>
      <c r="K12" s="346" t="str">
        <f>_xll.qlForwardSwapQuote(J12,I12,H12,E12,Permanent,Trigger,ObjectOverwrite)</f>
        <v>USDAM3L10Y_S12L3L_Quote#0000</v>
      </c>
      <c r="L12" s="347" t="str">
        <f>_xll.ohRangeRetrieveError(K12)</f>
        <v/>
      </c>
      <c r="M12" s="159"/>
    </row>
    <row r="13" spans="1:20" x14ac:dyDescent="0.2">
      <c r="A13" s="158"/>
      <c r="B13" s="355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12L</v>
      </c>
      <c r="G13" s="312" t="str">
        <f t="shared" si="3"/>
        <v>3L</v>
      </c>
      <c r="H13" s="356" t="str">
        <f t="shared" si="4"/>
        <v>USD12L3L11Y_Quote</v>
      </c>
      <c r="I13" s="345" t="str">
        <f t="shared" si="5"/>
        <v>USDLiborSwapForBasisCalc11Y</v>
      </c>
      <c r="J13" s="346" t="str">
        <f t="shared" si="6"/>
        <v>USDAM3L11Y_S12L3L_Quote</v>
      </c>
      <c r="K13" s="346" t="str">
        <f>_xll.qlForwardSwapQuote(J13,I13,H13,E13,Permanent,Trigger,ObjectOverwrite)</f>
        <v>USDAM3L11Y_S12L3L_Quote#0000</v>
      </c>
      <c r="L13" s="347" t="str">
        <f>_xll.ohRangeRetrieveError(K13)</f>
        <v/>
      </c>
      <c r="M13" s="159"/>
    </row>
    <row r="14" spans="1:20" x14ac:dyDescent="0.2">
      <c r="A14" s="158"/>
      <c r="B14" s="355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12L</v>
      </c>
      <c r="G14" s="312" t="str">
        <f t="shared" si="3"/>
        <v>3L</v>
      </c>
      <c r="H14" s="356" t="str">
        <f t="shared" si="4"/>
        <v>USD12L3L12Y_Quote</v>
      </c>
      <c r="I14" s="345" t="str">
        <f t="shared" si="5"/>
        <v>USDLiborSwapForBasisCalc12Y</v>
      </c>
      <c r="J14" s="346" t="str">
        <f t="shared" si="6"/>
        <v>USDAM3L12Y_S12L3L_Quote</v>
      </c>
      <c r="K14" s="346" t="str">
        <f>_xll.qlForwardSwapQuote(J14,I14,H14,E14,Permanent,Trigger,ObjectOverwrite)</f>
        <v>USDAM3L12Y_S12L3L_Quote#0000</v>
      </c>
      <c r="L14" s="347" t="str">
        <f>_xll.ohRangeRetrieveError(K14)</f>
        <v/>
      </c>
      <c r="M14" s="159"/>
    </row>
    <row r="15" spans="1:20" x14ac:dyDescent="0.2">
      <c r="A15" s="158"/>
      <c r="B15" s="355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12L</v>
      </c>
      <c r="G15" s="312" t="str">
        <f t="shared" si="3"/>
        <v>3L</v>
      </c>
      <c r="H15" s="356" t="str">
        <f t="shared" si="4"/>
        <v>USD12L3L13Y_Quote</v>
      </c>
      <c r="I15" s="345" t="str">
        <f t="shared" si="5"/>
        <v>USDLiborSwapForBasisCalc13Y</v>
      </c>
      <c r="J15" s="346" t="str">
        <f t="shared" si="6"/>
        <v>USDAM3L13Y_S12L3L_Quote</v>
      </c>
      <c r="K15" s="346" t="str">
        <f>_xll.qlForwardSwapQuote(J15,I15,H15,E15,Permanent,Trigger,ObjectOverwrite)</f>
        <v>USDAM3L13Y_S12L3L_Quote#0000</v>
      </c>
      <c r="L15" s="347" t="str">
        <f>_xll.ohRangeRetrieveError(K15)</f>
        <v/>
      </c>
      <c r="M15" s="159"/>
    </row>
    <row r="16" spans="1:20" x14ac:dyDescent="0.2">
      <c r="A16" s="158"/>
      <c r="B16" s="355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12L</v>
      </c>
      <c r="G16" s="312" t="str">
        <f t="shared" si="3"/>
        <v>3L</v>
      </c>
      <c r="H16" s="356" t="str">
        <f t="shared" si="4"/>
        <v>USD12L3L14Y_Quote</v>
      </c>
      <c r="I16" s="345" t="str">
        <f t="shared" si="5"/>
        <v>USDLiborSwapForBasisCalc14Y</v>
      </c>
      <c r="J16" s="346" t="str">
        <f t="shared" si="6"/>
        <v>USDAM3L14Y_S12L3L_Quote</v>
      </c>
      <c r="K16" s="346" t="str">
        <f>_xll.qlForwardSwapQuote(J16,I16,H16,E16,Permanent,Trigger,ObjectOverwrite)</f>
        <v>USDAM3L14Y_S12L3L_Quote#0000</v>
      </c>
      <c r="L16" s="347" t="str">
        <f>_xll.ohRangeRetrieveError(K16)</f>
        <v/>
      </c>
      <c r="M16" s="159"/>
    </row>
    <row r="17" spans="1:13" x14ac:dyDescent="0.2">
      <c r="A17" s="158"/>
      <c r="B17" s="355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12L</v>
      </c>
      <c r="G17" s="312" t="str">
        <f t="shared" si="3"/>
        <v>3L</v>
      </c>
      <c r="H17" s="356" t="str">
        <f t="shared" si="4"/>
        <v>USD12L3L15Y_Quote</v>
      </c>
      <c r="I17" s="345" t="str">
        <f t="shared" si="5"/>
        <v>USDLiborSwapForBasisCalc15Y</v>
      </c>
      <c r="J17" s="346" t="str">
        <f t="shared" si="6"/>
        <v>USDAM3L15Y_S12L3L_Quote</v>
      </c>
      <c r="K17" s="346" t="str">
        <f>_xll.qlForwardSwapQuote(J17,I17,H17,E17,Permanent,Trigger,ObjectOverwrite)</f>
        <v>USDAM3L15Y_S12L3L_Quote#0000</v>
      </c>
      <c r="L17" s="347" t="str">
        <f>_xll.ohRangeRetrieveError(K17)</f>
        <v/>
      </c>
      <c r="M17" s="159"/>
    </row>
    <row r="18" spans="1:13" x14ac:dyDescent="0.2">
      <c r="A18" s="158"/>
      <c r="B18" s="355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12L</v>
      </c>
      <c r="G18" s="312" t="str">
        <f t="shared" si="3"/>
        <v>3L</v>
      </c>
      <c r="H18" s="356" t="str">
        <f t="shared" si="4"/>
        <v>USD12L3L16Y_Quote</v>
      </c>
      <c r="I18" s="345" t="str">
        <f t="shared" si="5"/>
        <v>USDLiborSwapForBasisCalc16Y</v>
      </c>
      <c r="J18" s="346" t="str">
        <f t="shared" si="6"/>
        <v>USDAM3L16Y_S12L3L_Quote</v>
      </c>
      <c r="K18" s="346" t="str">
        <f>_xll.qlForwardSwapQuote(J18,I18,H18,E18,Permanent,Trigger,ObjectOverwrite)</f>
        <v>USDAM3L16Y_S12L3L_Quote#0000</v>
      </c>
      <c r="L18" s="347" t="str">
        <f>_xll.ohRangeRetrieveError(K18)</f>
        <v/>
      </c>
      <c r="M18" s="159"/>
    </row>
    <row r="19" spans="1:13" x14ac:dyDescent="0.2">
      <c r="A19" s="158"/>
      <c r="B19" s="355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12L</v>
      </c>
      <c r="G19" s="312" t="str">
        <f t="shared" si="3"/>
        <v>3L</v>
      </c>
      <c r="H19" s="356" t="str">
        <f t="shared" si="4"/>
        <v>USD12L3L17Y_Quote</v>
      </c>
      <c r="I19" s="345" t="str">
        <f t="shared" si="5"/>
        <v>USDLiborSwapForBasisCalc17Y</v>
      </c>
      <c r="J19" s="346" t="str">
        <f t="shared" si="6"/>
        <v>USDAM3L17Y_S12L3L_Quote</v>
      </c>
      <c r="K19" s="346" t="str">
        <f>_xll.qlForwardSwapQuote(J19,I19,H19,E19,Permanent,Trigger,ObjectOverwrite)</f>
        <v>USDAM3L17Y_S12L3L_Quote#0000</v>
      </c>
      <c r="L19" s="347" t="str">
        <f>_xll.ohRangeRetrieveError(K19)</f>
        <v/>
      </c>
      <c r="M19" s="159"/>
    </row>
    <row r="20" spans="1:13" x14ac:dyDescent="0.2">
      <c r="A20" s="158"/>
      <c r="B20" s="355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12L</v>
      </c>
      <c r="G20" s="312" t="str">
        <f t="shared" si="3"/>
        <v>3L</v>
      </c>
      <c r="H20" s="356" t="str">
        <f t="shared" si="4"/>
        <v>USD12L3L18Y_Quote</v>
      </c>
      <c r="I20" s="345" t="str">
        <f t="shared" si="5"/>
        <v>USDLiborSwapForBasisCalc18Y</v>
      </c>
      <c r="J20" s="346" t="str">
        <f t="shared" si="6"/>
        <v>USDAM3L18Y_S12L3L_Quote</v>
      </c>
      <c r="K20" s="346" t="str">
        <f>_xll.qlForwardSwapQuote(J20,I20,H20,E20,Permanent,Trigger,ObjectOverwrite)</f>
        <v>USDAM3L18Y_S12L3L_Quote#0000</v>
      </c>
      <c r="L20" s="347" t="str">
        <f>_xll.ohRangeRetrieveError(K20)</f>
        <v/>
      </c>
      <c r="M20" s="159"/>
    </row>
    <row r="21" spans="1:13" x14ac:dyDescent="0.2">
      <c r="A21" s="158"/>
      <c r="B21" s="355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12L</v>
      </c>
      <c r="G21" s="312" t="str">
        <f t="shared" si="3"/>
        <v>3L</v>
      </c>
      <c r="H21" s="356" t="str">
        <f t="shared" si="4"/>
        <v>USD12L3L19Y_Quote</v>
      </c>
      <c r="I21" s="345" t="str">
        <f t="shared" si="5"/>
        <v>USDLiborSwapForBasisCalc19Y</v>
      </c>
      <c r="J21" s="346" t="str">
        <f t="shared" si="6"/>
        <v>USDAM3L19Y_S12L3L_Quote</v>
      </c>
      <c r="K21" s="346" t="str">
        <f>_xll.qlForwardSwapQuote(J21,I21,H21,E21,Permanent,Trigger,ObjectOverwrite)</f>
        <v>USDAM3L19Y_S12L3L_Quote#0000</v>
      </c>
      <c r="L21" s="347" t="str">
        <f>_xll.ohRangeRetrieveError(K21)</f>
        <v/>
      </c>
      <c r="M21" s="159"/>
    </row>
    <row r="22" spans="1:13" x14ac:dyDescent="0.2">
      <c r="A22" s="158"/>
      <c r="B22" s="355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12L</v>
      </c>
      <c r="G22" s="312" t="str">
        <f t="shared" si="3"/>
        <v>3L</v>
      </c>
      <c r="H22" s="356" t="str">
        <f t="shared" si="4"/>
        <v>USD12L3L20Y_Quote</v>
      </c>
      <c r="I22" s="345" t="str">
        <f t="shared" si="5"/>
        <v>USDLiborSwapForBasisCalc20Y</v>
      </c>
      <c r="J22" s="346" t="str">
        <f t="shared" si="6"/>
        <v>USDAM3L20Y_S12L3L_Quote</v>
      </c>
      <c r="K22" s="346" t="str">
        <f>_xll.qlForwardSwapQuote(J22,I22,H22,E22,Permanent,Trigger,ObjectOverwrite)</f>
        <v>USDAM3L20Y_S12L3L_Quote#0000</v>
      </c>
      <c r="L22" s="347" t="str">
        <f>_xll.ohRangeRetrieveError(K22)</f>
        <v/>
      </c>
      <c r="M22" s="159"/>
    </row>
    <row r="23" spans="1:13" x14ac:dyDescent="0.2">
      <c r="A23" s="158"/>
      <c r="B23" s="355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12L</v>
      </c>
      <c r="G23" s="312" t="str">
        <f t="shared" si="3"/>
        <v>3L</v>
      </c>
      <c r="H23" s="356" t="str">
        <f t="shared" si="4"/>
        <v>USD12L3L21Y_Quote</v>
      </c>
      <c r="I23" s="345" t="str">
        <f t="shared" si="5"/>
        <v>USDLiborSwapForBasisCalc21Y</v>
      </c>
      <c r="J23" s="346" t="str">
        <f t="shared" si="6"/>
        <v>USDAM3L21Y_S12L3L_Quote</v>
      </c>
      <c r="K23" s="346" t="str">
        <f>_xll.qlForwardSwapQuote(J23,I23,H23,E23,Permanent,Trigger,ObjectOverwrite)</f>
        <v>USDAM3L21Y_S12L3L_Quote#0000</v>
      </c>
      <c r="L23" s="347" t="str">
        <f>_xll.ohRangeRetrieveError(K23)</f>
        <v/>
      </c>
      <c r="M23" s="159"/>
    </row>
    <row r="24" spans="1:13" x14ac:dyDescent="0.2">
      <c r="A24" s="158"/>
      <c r="B24" s="355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12L</v>
      </c>
      <c r="G24" s="312" t="str">
        <f t="shared" si="3"/>
        <v>3L</v>
      </c>
      <c r="H24" s="356" t="str">
        <f t="shared" si="4"/>
        <v>USD12L3L22Y_Quote</v>
      </c>
      <c r="I24" s="345" t="str">
        <f t="shared" si="5"/>
        <v>USDLiborSwapForBasisCalc22Y</v>
      </c>
      <c r="J24" s="346" t="str">
        <f t="shared" si="6"/>
        <v>USDAM3L22Y_S12L3L_Quote</v>
      </c>
      <c r="K24" s="346" t="str">
        <f>_xll.qlForwardSwapQuote(J24,I24,H24,E24,Permanent,Trigger,ObjectOverwrite)</f>
        <v>USDAM3L22Y_S12L3L_Quote#0000</v>
      </c>
      <c r="L24" s="347" t="str">
        <f>_xll.ohRangeRetrieveError(K24)</f>
        <v/>
      </c>
      <c r="M24" s="159"/>
    </row>
    <row r="25" spans="1:13" x14ac:dyDescent="0.2">
      <c r="A25" s="158"/>
      <c r="B25" s="355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12L</v>
      </c>
      <c r="G25" s="312" t="str">
        <f t="shared" si="3"/>
        <v>3L</v>
      </c>
      <c r="H25" s="356" t="str">
        <f t="shared" si="4"/>
        <v>USD12L3L23Y_Quote</v>
      </c>
      <c r="I25" s="345" t="str">
        <f t="shared" si="5"/>
        <v>USDLiborSwapForBasisCalc23Y</v>
      </c>
      <c r="J25" s="346" t="str">
        <f t="shared" si="6"/>
        <v>USDAM3L23Y_S12L3L_Quote</v>
      </c>
      <c r="K25" s="346" t="str">
        <f>_xll.qlForwardSwapQuote(J25,I25,H25,E25,Permanent,Trigger,ObjectOverwrite)</f>
        <v>USDAM3L23Y_S12L3L_Quote#0000</v>
      </c>
      <c r="L25" s="347" t="str">
        <f>_xll.ohRangeRetrieveError(K25)</f>
        <v/>
      </c>
      <c r="M25" s="159"/>
    </row>
    <row r="26" spans="1:13" x14ac:dyDescent="0.2">
      <c r="A26" s="158"/>
      <c r="B26" s="355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12L</v>
      </c>
      <c r="G26" s="312" t="str">
        <f t="shared" si="3"/>
        <v>3L</v>
      </c>
      <c r="H26" s="356" t="str">
        <f t="shared" si="4"/>
        <v>USD12L3L24Y_Quote</v>
      </c>
      <c r="I26" s="345" t="str">
        <f t="shared" si="5"/>
        <v>USDLiborSwapForBasisCalc24Y</v>
      </c>
      <c r="J26" s="346" t="str">
        <f t="shared" si="6"/>
        <v>USDAM3L24Y_S12L3L_Quote</v>
      </c>
      <c r="K26" s="346" t="str">
        <f>_xll.qlForwardSwapQuote(J26,I26,H26,E26,Permanent,Trigger,ObjectOverwrite)</f>
        <v>USDAM3L24Y_S12L3L_Quote#0000</v>
      </c>
      <c r="L26" s="347" t="str">
        <f>_xll.ohRangeRetrieveError(K26)</f>
        <v/>
      </c>
      <c r="M26" s="159"/>
    </row>
    <row r="27" spans="1:13" x14ac:dyDescent="0.2">
      <c r="A27" s="158"/>
      <c r="B27" s="355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12L</v>
      </c>
      <c r="G27" s="312" t="str">
        <f t="shared" si="3"/>
        <v>3L</v>
      </c>
      <c r="H27" s="356" t="str">
        <f t="shared" si="4"/>
        <v>USD12L3L25Y_Quote</v>
      </c>
      <c r="I27" s="345" t="str">
        <f t="shared" si="5"/>
        <v>USDLiborSwapForBasisCalc25Y</v>
      </c>
      <c r="J27" s="346" t="str">
        <f t="shared" si="6"/>
        <v>USDAM3L25Y_S12L3L_Quote</v>
      </c>
      <c r="K27" s="346" t="str">
        <f>_xll.qlForwardSwapQuote(J27,I27,H27,E27,Permanent,Trigger,ObjectOverwrite)</f>
        <v>USDAM3L25Y_S12L3L_Quote#0000</v>
      </c>
      <c r="L27" s="347" t="str">
        <f>_xll.ohRangeRetrieveError(K27)</f>
        <v/>
      </c>
      <c r="M27" s="159"/>
    </row>
    <row r="28" spans="1:13" x14ac:dyDescent="0.2">
      <c r="A28" s="158"/>
      <c r="B28" s="355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12L</v>
      </c>
      <c r="G28" s="312" t="str">
        <f t="shared" si="3"/>
        <v>3L</v>
      </c>
      <c r="H28" s="356" t="str">
        <f t="shared" si="4"/>
        <v>USD12L3L26Y_Quote</v>
      </c>
      <c r="I28" s="345" t="str">
        <f t="shared" si="5"/>
        <v>USDLiborSwapForBasisCalc26Y</v>
      </c>
      <c r="J28" s="346" t="str">
        <f t="shared" si="6"/>
        <v>USDAM3L26Y_S12L3L_Quote</v>
      </c>
      <c r="K28" s="346" t="str">
        <f>_xll.qlForwardSwapQuote(J28,I28,H28,E28,Permanent,Trigger,ObjectOverwrite)</f>
        <v>USDAM3L26Y_S12L3L_Quote#0000</v>
      </c>
      <c r="L28" s="347" t="str">
        <f>_xll.ohRangeRetrieveError(K28)</f>
        <v/>
      </c>
      <c r="M28" s="159"/>
    </row>
    <row r="29" spans="1:13" x14ac:dyDescent="0.2">
      <c r="A29" s="158"/>
      <c r="B29" s="355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12L</v>
      </c>
      <c r="G29" s="312" t="str">
        <f t="shared" si="3"/>
        <v>3L</v>
      </c>
      <c r="H29" s="356" t="str">
        <f t="shared" si="4"/>
        <v>USD12L3L27Y_Quote</v>
      </c>
      <c r="I29" s="345" t="str">
        <f t="shared" si="5"/>
        <v>USDLiborSwapForBasisCalc27Y</v>
      </c>
      <c r="J29" s="346" t="str">
        <f t="shared" si="6"/>
        <v>USDAM3L27Y_S12L3L_Quote</v>
      </c>
      <c r="K29" s="346" t="str">
        <f>_xll.qlForwardSwapQuote(J29,I29,H29,E29,Permanent,Trigger,ObjectOverwrite)</f>
        <v>USDAM3L27Y_S12L3L_Quote#0000</v>
      </c>
      <c r="L29" s="347" t="str">
        <f>_xll.ohRangeRetrieveError(K29)</f>
        <v/>
      </c>
      <c r="M29" s="159"/>
    </row>
    <row r="30" spans="1:13" x14ac:dyDescent="0.2">
      <c r="A30" s="158"/>
      <c r="B30" s="355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12L</v>
      </c>
      <c r="G30" s="312" t="str">
        <f t="shared" si="3"/>
        <v>3L</v>
      </c>
      <c r="H30" s="356" t="str">
        <f t="shared" si="4"/>
        <v>USD12L3L28Y_Quote</v>
      </c>
      <c r="I30" s="345" t="str">
        <f t="shared" si="5"/>
        <v>USDLiborSwapForBasisCalc28Y</v>
      </c>
      <c r="J30" s="346" t="str">
        <f t="shared" si="6"/>
        <v>USDAM3L28Y_S12L3L_Quote</v>
      </c>
      <c r="K30" s="346" t="str">
        <f>_xll.qlForwardSwapQuote(J30,I30,H30,E30,Permanent,Trigger,ObjectOverwrite)</f>
        <v>USDAM3L28Y_S12L3L_Quote#0000</v>
      </c>
      <c r="L30" s="347" t="str">
        <f>_xll.ohRangeRetrieveError(K30)</f>
        <v/>
      </c>
      <c r="M30" s="159"/>
    </row>
    <row r="31" spans="1:13" x14ac:dyDescent="0.2">
      <c r="A31" s="158"/>
      <c r="B31" s="355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12L</v>
      </c>
      <c r="G31" s="312" t="str">
        <f t="shared" si="3"/>
        <v>3L</v>
      </c>
      <c r="H31" s="356" t="str">
        <f t="shared" si="4"/>
        <v>USD12L3L29Y_Quote</v>
      </c>
      <c r="I31" s="345" t="str">
        <f t="shared" si="5"/>
        <v>USDLiborSwapForBasisCalc29Y</v>
      </c>
      <c r="J31" s="346" t="str">
        <f t="shared" si="6"/>
        <v>USDAM3L29Y_S12L3L_Quote</v>
      </c>
      <c r="K31" s="346" t="str">
        <f>_xll.qlForwardSwapQuote(J31,I31,H31,E31,Permanent,Trigger,ObjectOverwrite)</f>
        <v>USDAM3L29Y_S12L3L_Quote#0000</v>
      </c>
      <c r="L31" s="347" t="str">
        <f>_xll.ohRangeRetrieveError(K31)</f>
        <v/>
      </c>
      <c r="M31" s="159"/>
    </row>
    <row r="32" spans="1:13" x14ac:dyDescent="0.2">
      <c r="A32" s="158"/>
      <c r="B32" s="355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12L</v>
      </c>
      <c r="G32" s="312" t="str">
        <f t="shared" si="3"/>
        <v>3L</v>
      </c>
      <c r="H32" s="356" t="str">
        <f t="shared" si="4"/>
        <v>USD12L3L30Y_Quote</v>
      </c>
      <c r="I32" s="345" t="str">
        <f t="shared" si="5"/>
        <v>USDLiborSwapForBasisCalc30Y</v>
      </c>
      <c r="J32" s="346" t="str">
        <f t="shared" si="6"/>
        <v>USDAM3L30Y_S12L3L_Quote</v>
      </c>
      <c r="K32" s="346" t="str">
        <f>_xll.qlForwardSwapQuote(J32,I32,H32,E32,Permanent,Trigger,ObjectOverwrite)</f>
        <v>USDAM3L30Y_S12L3L_Quote#0000</v>
      </c>
      <c r="L32" s="347" t="str">
        <f>_xll.ohRangeRetrieveError(K32)</f>
        <v/>
      </c>
      <c r="M32" s="159"/>
    </row>
    <row r="33" spans="1:13" x14ac:dyDescent="0.2">
      <c r="A33" s="158"/>
      <c r="B33" s="355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12L</v>
      </c>
      <c r="G33" s="312" t="str">
        <f t="shared" si="3"/>
        <v>3L</v>
      </c>
      <c r="H33" s="356" t="str">
        <f t="shared" si="4"/>
        <v>USD12L3L35Y_Quote</v>
      </c>
      <c r="I33" s="345" t="str">
        <f t="shared" si="5"/>
        <v>USDLiborSwapForBasisCalc35Y</v>
      </c>
      <c r="J33" s="346" t="str">
        <f t="shared" si="6"/>
        <v>USDAM3L35Y_S12L3L_Quote</v>
      </c>
      <c r="K33" s="346" t="str">
        <f>_xll.qlForwardSwapQuote(J33,I33,H33,E33,Permanent,Trigger,ObjectOverwrite)</f>
        <v>USDAM3L35Y_S12L3L_Quote#0000</v>
      </c>
      <c r="L33" s="347" t="str">
        <f>_xll.ohRangeRetrieveError(K33)</f>
        <v/>
      </c>
      <c r="M33" s="159"/>
    </row>
    <row r="34" spans="1:13" x14ac:dyDescent="0.2">
      <c r="A34" s="158"/>
      <c r="B34" s="355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12L</v>
      </c>
      <c r="G34" s="312" t="str">
        <f t="shared" si="3"/>
        <v>3L</v>
      </c>
      <c r="H34" s="356" t="str">
        <f t="shared" si="4"/>
        <v>USD12L3L40Y_Quote</v>
      </c>
      <c r="I34" s="345" t="str">
        <f t="shared" si="5"/>
        <v>USDLiborSwapForBasisCalc40Y</v>
      </c>
      <c r="J34" s="346" t="str">
        <f t="shared" si="6"/>
        <v>USDAM3L40Y_S12L3L_Quote</v>
      </c>
      <c r="K34" s="346" t="str">
        <f>_xll.qlForwardSwapQuote(J34,I34,H34,E34,Permanent,Trigger,ObjectOverwrite)</f>
        <v>USDAM3L40Y_S12L3L_Quote#0000</v>
      </c>
      <c r="L34" s="347" t="str">
        <f>_xll.ohRangeRetrieveError(K34)</f>
        <v/>
      </c>
      <c r="M34" s="159"/>
    </row>
    <row r="35" spans="1:13" x14ac:dyDescent="0.2">
      <c r="A35" s="158"/>
      <c r="B35" s="355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12L</v>
      </c>
      <c r="G35" s="312" t="str">
        <f t="shared" si="3"/>
        <v>3L</v>
      </c>
      <c r="H35" s="356" t="str">
        <f t="shared" si="4"/>
        <v>USD12L3L50Y_Quote</v>
      </c>
      <c r="I35" s="345" t="str">
        <f t="shared" si="5"/>
        <v>USDLiborSwapForBasisCalc50Y</v>
      </c>
      <c r="J35" s="346" t="str">
        <f t="shared" si="6"/>
        <v>USDAM3L50Y_S12L3L_Quote</v>
      </c>
      <c r="K35" s="346" t="str">
        <f>_xll.qlForwardSwapQuote(J35,I35,H35,E35,Permanent,Trigger,ObjectOverwrite)</f>
        <v>USDAM3L50Y_S12L3L_Quote#0000</v>
      </c>
      <c r="L35" s="347" t="str">
        <f>_xll.ohRangeRetrieveError(K35)</f>
        <v/>
      </c>
      <c r="M35" s="159"/>
    </row>
    <row r="36" spans="1:13" x14ac:dyDescent="0.2">
      <c r="A36" s="158"/>
      <c r="B36" s="357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12L</v>
      </c>
      <c r="G36" s="317" t="str">
        <f t="shared" si="3"/>
        <v>3L</v>
      </c>
      <c r="H36" s="358" t="str">
        <f t="shared" si="4"/>
        <v>USD12L3L60Y_Quote</v>
      </c>
      <c r="I36" s="350" t="str">
        <f t="shared" si="5"/>
        <v>USDLiborSwapForBasisCalc60Y</v>
      </c>
      <c r="J36" s="351" t="str">
        <f t="shared" si="6"/>
        <v>USDAM3L60Y_S12L3L_Quote</v>
      </c>
      <c r="K36" s="351" t="str">
        <f>_xll.qlForwardSwapQuote(J36,I36,H36,E36,Permanent,Trigger,ObjectOverwrite)</f>
        <v>USDAM3L60Y_S12L3L_Quote#0000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56</vt:i4>
      </vt:variant>
    </vt:vector>
  </HeadingPairs>
  <TitlesOfParts>
    <vt:vector size="68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2015-09-09T12:33:41Z</dcterms:modified>
</cp:coreProperties>
</file>