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D14" i="2" l="1" a="1"/>
  <c r="C14" i="2" a="1"/>
  <c r="D14" i="2" l="1"/>
  <c r="D15" i="2"/>
  <c r="D16" i="2"/>
  <c r="D17" i="2"/>
  <c r="C14" i="2"/>
  <c r="C15" i="2"/>
  <c r="C16" i="2"/>
  <c r="C17" i="2"/>
  <c r="K5" i="2"/>
  <c r="K13" i="2" l="1"/>
  <c r="L13" i="2"/>
  <c r="M13" i="2"/>
  <c r="K10" i="2" l="1"/>
  <c r="Q13" i="2"/>
  <c r="K7" i="2" l="1"/>
  <c r="Q5" i="2"/>
  <c r="P7" i="2"/>
  <c r="Q6" i="2"/>
  <c r="Q7" i="2"/>
  <c r="M7" i="2" l="1"/>
  <c r="M10" i="2"/>
  <c r="L10" i="2"/>
  <c r="K15" i="2" l="1"/>
  <c r="K14" i="2"/>
  <c r="K12" i="2"/>
  <c r="K11" i="2"/>
  <c r="L14" i="2"/>
  <c r="U5" i="2"/>
  <c r="U6" i="2"/>
  <c r="L11" i="2"/>
  <c r="L15" i="2"/>
  <c r="L12" i="2"/>
  <c r="Q10" i="2"/>
  <c r="M15" i="2"/>
  <c r="Q15" i="2" s="1"/>
  <c r="M11" i="2"/>
  <c r="M14" i="2"/>
  <c r="M12" i="2"/>
  <c r="Q12" i="2" l="1"/>
  <c r="Q11" i="2"/>
  <c r="Q14" i="2"/>
</calcChain>
</file>

<file path=xl/sharedStrings.xml><?xml version="1.0" encoding="utf-8"?>
<sst xmlns="http://schemas.openxmlformats.org/spreadsheetml/2006/main" count="100" uniqueCount="58">
  <si>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</si>
  <si>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</si>
  <si>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</si>
  <si>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</si>
  <si>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</si>
  <si>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</si>
  <si>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</si>
  <si>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</si>
  <si>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</si>
  <si>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</si>
  <si>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</si>
  <si>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</si>
  <si>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</si>
  <si>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</si>
  <si>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</si>
  <si>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</si>
  <si>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</si>
  <si>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</si>
  <si>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</si>
  <si>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</si>
  <si>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</si>
  <si>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</si>
  <si>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</si>
  <si>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</si>
  <si>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</si>
  <si>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</si>
  <si>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</si>
  <si>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</si>
  <si>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</si>
  <si>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</si>
  <si>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</si>
  <si>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</si>
  <si>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</si>
  <si>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</si>
  <si>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</si>
  <si>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</si>
  <si>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</si>
  <si>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</si>
  <si>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</si>
  <si>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</si>
  <si>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</si>
  <si>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</si>
  <si>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</si>
  <si>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</si>
  <si>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</si>
  <si>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</si>
  <si>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</si>
  <si>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</si>
  <si>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</si>
  <si>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</si>
  <si>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</si>
  <si>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</si>
  <si>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</si>
  <si>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TRHK</t>
  </si>
  <si>
    <t>-</t>
  </si>
  <si>
    <t>3S</t>
  </si>
  <si>
    <t>Shibor</t>
  </si>
  <si>
    <t>YBAU5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</si>
</sst>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" fillId="5" borderId="10" applyNumberFormat="0" applyFont="0" applyAlignment="0" applyProtection="0"/>
  </cellStyleXfs>
  <cellXfs count="48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5" xfId="0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Note 2" xfId="9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12:06:19</v>
        <stp/>
        <stp>{E523F481-6E52-4962-A946-9598A1B30562}</stp>
        <tr r="Q5" s="2"/>
      </tp>
      <tp t="s">
        <v>Updated at 12:06:19</v>
        <stp/>
        <stp>{37CD6EA1-90BF-4972-AE4F-803A76DB7722}</stp>
        <tr r="Q7" s="2"/>
      </tp>
      <tp t="s">
        <v>Updated at 12:06:19</v>
        <stp/>
        <stp>{2B68A6F3-BF57-41F7-BBED-499C61B1B85B}</stp>
        <tr r="P7" s="2"/>
      </tp>
      <tp t="s">
        <v>Updated at 12:06:48</v>
        <stp/>
        <stp>{CFD34DC6-F5A1-4C6D-B81B-BA2C454BB471}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1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tr">
        <f>VLOOKUP(Currency,FuturesTable,3,0)</f>
        <v>TYcm1t</v>
      </c>
      <c r="L5" s="28">
        <v>42174</v>
      </c>
      <c r="M5" s="29">
        <v>126.65625</v>
      </c>
      <c r="N5" s="29"/>
      <c r="O5" s="29"/>
      <c r="P5" s="29"/>
      <c r="Q5" s="30" t="str">
        <f>_xll.RData(K5,{"EXPIR_DATE","LAST"},,"FRQ:1S",,L5)</f>
        <v>Updated at 12:06:19</v>
      </c>
      <c r="R5" s="8" t="s">
        <v>13</v>
      </c>
      <c r="S5" s="1"/>
      <c r="T5" s="20" t="s">
        <v>4</v>
      </c>
      <c r="U5" s="12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s">
        <v>57</v>
      </c>
      <c r="L6" s="25">
        <v>42257</v>
      </c>
      <c r="M6" s="31">
        <v>97.89</v>
      </c>
      <c r="N6" s="31"/>
      <c r="O6" s="31"/>
      <c r="P6" s="31"/>
      <c r="Q6" s="32" t="str">
        <f>_xll.RData(K6,{"EXPIR_DATE","LAST"},,"FRQ:1S",,L6)</f>
        <v>Updated at 12:06:48</v>
      </c>
      <c r="R6" s="8" t="s">
        <v>13</v>
      </c>
      <c r="S6" s="1"/>
      <c r="T6" s="20" t="s">
        <v>2</v>
      </c>
      <c r="U6" s="12">
        <f>_xll.ohRepositoryObjectCount(Trigger)</f>
        <v>963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 t="s">
        <v>16</v>
      </c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AUDSM6AB10Y</v>
      </c>
      <c r="L7" s="25">
        <v>42171</v>
      </c>
      <c r="M7" s="34" t="str">
        <f>N7&amp;"/"&amp;O7</f>
        <v>3.3475/3.4075</v>
      </c>
      <c r="N7" s="31">
        <v>3.3475000000000001</v>
      </c>
      <c r="O7" s="31">
        <v>3.4075000000000002</v>
      </c>
      <c r="P7" s="31" t="str">
        <f>_xll.RData(K7&amp;"="&amp;VLOOKUP(Currency,FuturesTable,7,0),{"BID","ASK"},,"FRQ:1S",,N7)</f>
        <v>Updated at 12:06:19</v>
      </c>
      <c r="Q7" s="32" t="str">
        <f>_xll.RData(K7&amp;"="&amp;VLOOKUP(Currency,FuturesTable,7,0),"VALUE_DT1",,"FRQ:1S",,L7)</f>
        <v>Updated at 12:06:19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 t="s">
        <v>52</v>
      </c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 t="s">
        <v>16</v>
      </c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 t="s">
        <v>40</v>
      </c>
      <c r="C10" s="47" t="s">
        <v>16</v>
      </c>
      <c r="D10" s="47" t="s">
        <v>54</v>
      </c>
      <c r="E10" s="47" t="s">
        <v>42</v>
      </c>
      <c r="F10" s="47" t="s">
        <v>55</v>
      </c>
      <c r="G10" s="47" t="s">
        <v>53</v>
      </c>
      <c r="H10" s="46" t="s">
        <v>56</v>
      </c>
      <c r="I10" s="3"/>
      <c r="J10" s="7"/>
      <c r="K10" s="22" t="str">
        <f>PROPER(Currency)&amp;VLOOKUP(Currency,FuturesTable,8,0)&amp;VLOOKUP(Currency,FuturesTable,2,0)</f>
        <v>AudBBSW6M</v>
      </c>
      <c r="L10" s="23">
        <f>_xll.qlLastFixingQuoteReferenceDate(FirstIndex&amp;"LastFixing_Quote",Trigger)</f>
        <v>42171</v>
      </c>
      <c r="M10" s="33">
        <f>_xll.qlQuoteValue(FirstIndex&amp;"LastFixing_Quote",Trigger)</f>
        <v>2.2599999999999999E-2</v>
      </c>
      <c r="N10" s="33"/>
      <c r="O10" s="33"/>
      <c r="P10" s="33"/>
      <c r="Q10" s="35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 t="s">
        <v>40</v>
      </c>
      <c r="C11" s="47" t="s">
        <v>16</v>
      </c>
      <c r="D11" s="47" t="s">
        <v>54</v>
      </c>
      <c r="E11" s="47" t="s">
        <v>42</v>
      </c>
      <c r="F11" s="47" t="s">
        <v>43</v>
      </c>
      <c r="G11" s="47" t="s">
        <v>53</v>
      </c>
      <c r="H11" s="46" t="s">
        <v>37</v>
      </c>
      <c r="I11" s="3"/>
      <c r="J11" s="7"/>
      <c r="K11" s="24" t="str">
        <f>UPPER(Currency)&amp;"STD"</f>
        <v>AUDSTD</v>
      </c>
      <c r="L11" s="25">
        <f>_xll.qlTermStructureReferenceDate(K11,Trigger)</f>
        <v>42171</v>
      </c>
      <c r="M11" s="26">
        <f>_xll.qlYieldTSDiscount(K11,L11)</f>
        <v>1</v>
      </c>
      <c r="N11" s="26"/>
      <c r="O11" s="26"/>
      <c r="P11" s="26"/>
      <c r="Q11" s="36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AUDON</v>
      </c>
      <c r="L12" s="25">
        <f>_xll.qlTermStructureReferenceDate(K12,Trigger)</f>
        <v>42171</v>
      </c>
      <c r="M12" s="26">
        <f>_xll.qlYieldTSDiscount(K12,L12)</f>
        <v>1</v>
      </c>
      <c r="N12" s="26"/>
      <c r="O12" s="26"/>
      <c r="P12" s="26"/>
      <c r="Q12" s="37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AUD1M</v>
      </c>
      <c r="L13" s="25">
        <f>_xll.qlTermStructureReferenceDate(K13,Trigger)</f>
        <v>42171</v>
      </c>
      <c r="M13" s="26">
        <f>_xll.qlYieldTSDiscount(K13,L13)</f>
        <v>1</v>
      </c>
      <c r="N13" s="26"/>
      <c r="O13" s="26"/>
      <c r="P13" s="26"/>
      <c r="Q13" s="37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>
        <f t="array" ref="C14:C17">_xll.qlASXNextDates(_xll.qlSettingsEvaluationDate(Trigger)-1,B14:B17)</f>
        <v>42258</v>
      </c>
      <c r="D14" s="6" t="str">
        <f t="array" ref="D14:D17">VLOOKUP(Currency,FuturesTable,4,0)&amp;_xll.qlASXcode(FuturesDates)</f>
        <v>YBAU5</v>
      </c>
      <c r="E14" s="3"/>
      <c r="F14" s="3"/>
      <c r="G14" s="3"/>
      <c r="H14" s="3"/>
      <c r="I14" s="3"/>
      <c r="J14" s="7"/>
      <c r="K14" s="24" t="str">
        <f>UPPER(Currency)&amp;"3M"</f>
        <v>AUD3M</v>
      </c>
      <c r="L14" s="25">
        <f>_xll.qlTermStructureReferenceDate(K14,Trigger)</f>
        <v>42171</v>
      </c>
      <c r="M14" s="26">
        <f>_xll.qlYieldTSDiscount(K14,L14)</f>
        <v>1</v>
      </c>
      <c r="N14" s="26"/>
      <c r="O14" s="26"/>
      <c r="P14" s="26"/>
      <c r="Q14" s="37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>
        <v>42349</v>
      </c>
      <c r="D15" s="8" t="str">
        <v>YBAZ5</v>
      </c>
      <c r="E15" s="3"/>
      <c r="F15" s="3"/>
      <c r="G15" s="3"/>
      <c r="H15" s="3"/>
      <c r="I15" s="3"/>
      <c r="J15" s="7"/>
      <c r="K15" s="24" t="str">
        <f>UPPER(Currency)&amp;"6M"</f>
        <v>AUD6M</v>
      </c>
      <c r="L15" s="25">
        <f>_xll.qlTermStructureReferenceDate(K15,Trigger)</f>
        <v>42171</v>
      </c>
      <c r="M15" s="26">
        <f>_xll.qlYieldTSDiscount(K15,L15)</f>
        <v>1</v>
      </c>
      <c r="N15" s="26"/>
      <c r="O15" s="26"/>
      <c r="P15" s="26"/>
      <c r="Q15" s="37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2" t="b">
        <v>1</v>
      </c>
      <c r="C16" s="40">
        <v>42440</v>
      </c>
      <c r="D16" s="8" t="str">
        <v>YBAH6</v>
      </c>
      <c r="E16" s="3"/>
      <c r="F16" s="3"/>
      <c r="G16" s="3"/>
      <c r="H16" s="3"/>
      <c r="I16" s="3"/>
      <c r="J16" s="9"/>
      <c r="K16" s="45"/>
      <c r="L16" s="45"/>
      <c r="M16" s="45"/>
      <c r="N16" s="45"/>
      <c r="O16" s="45"/>
      <c r="P16" s="45"/>
      <c r="Q16" s="45"/>
      <c r="R16" s="1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>
        <v>42531</v>
      </c>
      <c r="D17" s="11" t="str">
        <v>YBAM6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2015-06-16T10:07:23Z</dcterms:modified>
</cp:coreProperties>
</file>