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.becerril\Downloads\"/>
    </mc:Choice>
  </mc:AlternateContent>
  <xr:revisionPtr revIDLastSave="0" documentId="13_ncr:1_{E2E46DF2-FA24-4503-B520-343D0C69B26B}" xr6:coauthVersionLast="34" xr6:coauthVersionMax="34" xr10:uidLastSave="{00000000-0000-0000-0000-000000000000}"/>
  <bookViews>
    <workbookView xWindow="0" yWindow="0" windowWidth="23040" windowHeight="9660" xr2:uid="{00000000-000D-0000-FFFF-FFFF00000000}"/>
  </bookViews>
  <sheets>
    <sheet name="Sheet1" sheetId="1" r:id="rId1"/>
    <sheet name="by Category" sheetId="2" r:id="rId2"/>
    <sheet name="by Sub-category" sheetId="3" r:id="rId3"/>
    <sheet name="by Year" sheetId="4" r:id="rId4"/>
    <sheet name="Bonus" sheetId="5" r:id="rId5"/>
  </sheets>
  <definedNames>
    <definedName name="_xlnm._FilterDatabase" localSheetId="0" hidden="1">Sheet1!$A$1:$T$4115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5" l="1"/>
  <c r="G6" i="5" s="1"/>
  <c r="E4" i="5"/>
  <c r="F4" i="5" s="1"/>
  <c r="E5" i="5"/>
  <c r="G5" i="5" s="1"/>
  <c r="E13" i="5"/>
  <c r="H13" i="5" s="1"/>
  <c r="E3" i="5"/>
  <c r="F3" i="5" s="1"/>
  <c r="E2" i="5"/>
  <c r="G2" i="5" s="1"/>
  <c r="E12" i="5"/>
  <c r="G12" i="5" s="1"/>
  <c r="E11" i="5"/>
  <c r="F11" i="5" s="1"/>
  <c r="E10" i="5"/>
  <c r="F10" i="5" s="1"/>
  <c r="E7" i="5"/>
  <c r="F7" i="5" s="1"/>
  <c r="E8" i="5"/>
  <c r="F8" i="5" s="1"/>
  <c r="E9" i="5"/>
  <c r="H9" i="5" s="1"/>
  <c r="G4" i="5" l="1"/>
  <c r="H6" i="5"/>
  <c r="F6" i="5"/>
  <c r="F13" i="5"/>
  <c r="F9" i="5"/>
  <c r="H7" i="5"/>
  <c r="G13" i="5"/>
  <c r="F5" i="5"/>
  <c r="H5" i="5"/>
  <c r="G9" i="5"/>
  <c r="G7" i="5"/>
  <c r="G11" i="5"/>
  <c r="G10" i="5"/>
  <c r="H4" i="5"/>
  <c r="F12" i="5"/>
  <c r="H8" i="5"/>
  <c r="H11" i="5"/>
  <c r="G8" i="5"/>
  <c r="H10" i="5"/>
  <c r="G3" i="5"/>
  <c r="H3" i="5"/>
  <c r="H12" i="5"/>
  <c r="H2" i="5"/>
  <c r="F2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<sst xmlns="http://schemas.openxmlformats.org/spreadsheetml/2006/main" count="24820" uniqueCount="8400">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</sst>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[StarterBook_RBV.xlsx]by 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D-4230-8CFD-C0D06732F6DE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D-4230-8CFD-C0D06732F6DE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D-4230-8CFD-C0D06732F6DE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D-4230-8CFD-C0D06732F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63296"/>
        <c:axId val="271621040"/>
      </c:barChart>
      <c:catAx>
        <c:axId val="859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21040"/>
        <c:crosses val="autoZero"/>
        <c:auto val="1"/>
        <c:lblAlgn val="ctr"/>
        <c:lblOffset val="100"/>
        <c:noMultiLvlLbl val="0"/>
      </c:catAx>
      <c:valAx>
        <c:axId val="27162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[StarterBook_RBV.xlsx]by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7-4ED0-9951-553397DEA7EB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93-4AAB-A4FC-A1CAEA5B5CEE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93-4AAB-A4FC-A1CAEA5B5CEE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93-4AAB-A4FC-A1CAEA5B5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7701392"/>
        <c:axId val="864851680"/>
      </c:barChart>
      <c:catAx>
        <c:axId val="85770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51680"/>
        <c:crosses val="autoZero"/>
        <c:auto val="1"/>
        <c:lblAlgn val="ctr"/>
        <c:lblOffset val="100"/>
        <c:noMultiLvlLbl val="0"/>
      </c:catAx>
      <c:valAx>
        <c:axId val="8648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7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[StarterBook_RBV.xlsx]by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A-4C45-A94B-A467156BAD3D}"/>
            </c:ext>
          </c:extLst>
        </c:ser>
        <c:ser>
          <c:idx val="1"/>
          <c:order val="1"/>
          <c:tx>
            <c:strRef>
              <c:f>'by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8-4365-AB56-27342311DB55}"/>
            </c:ext>
          </c:extLst>
        </c:ser>
        <c:ser>
          <c:idx val="2"/>
          <c:order val="2"/>
          <c:tx>
            <c:strRef>
              <c:f>'by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58-4365-AB56-27342311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341920"/>
        <c:axId val="852256432"/>
      </c:lineChart>
      <c:catAx>
        <c:axId val="94734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256432"/>
        <c:crosses val="autoZero"/>
        <c:auto val="1"/>
        <c:lblAlgn val="ctr"/>
        <c:lblOffset val="100"/>
        <c:noMultiLvlLbl val="0"/>
      </c:catAx>
      <c:valAx>
        <c:axId val="8522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B-4CF6-8B2F-67BCFEA9E4A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B-4CF6-8B2F-67BCFEA9E4A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3B-4CF6-8B2F-67BCFEA9E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68992"/>
        <c:axId val="849624672"/>
      </c:lineChart>
      <c:catAx>
        <c:axId val="81686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24672"/>
        <c:crosses val="autoZero"/>
        <c:auto val="1"/>
        <c:lblAlgn val="ctr"/>
        <c:lblOffset val="100"/>
        <c:noMultiLvlLbl val="0"/>
      </c:catAx>
      <c:valAx>
        <c:axId val="8496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6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140970</xdr:rowOff>
    </xdr:from>
    <xdr:to>
      <xdr:col>11</xdr:col>
      <xdr:colOff>160020</xdr:colOff>
      <xdr:row>16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861C9-E6C6-45F9-90AB-EFE69CDFF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163830</xdr:rowOff>
    </xdr:from>
    <xdr:to>
      <xdr:col>18</xdr:col>
      <xdr:colOff>601980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C6113-5637-4EA0-9E37-661B5DEB8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3</xdr:row>
      <xdr:rowOff>3810</xdr:rowOff>
    </xdr:from>
    <xdr:to>
      <xdr:col>15</xdr:col>
      <xdr:colOff>45720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13EA6-872C-4847-BC97-E4E82F48E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13</xdr:row>
      <xdr:rowOff>49530</xdr:rowOff>
    </xdr:from>
    <xdr:to>
      <xdr:col>8</xdr:col>
      <xdr:colOff>0</xdr:colOff>
      <xdr:row>31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7DD8E-BFE5-40E4-8157-E2E9E3985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ecerril" refreshedDate="43300.515665509258" createdVersion="6" refreshedVersion="6" minRefreshableVersion="3" recordCount="4114" xr:uid="{00CFD202-5F5B-4DCA-BC70-E76598E6545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ecerril" refreshedDate="43300.541204166664" createdVersion="6" refreshedVersion="6" minRefreshableVersion="3" recordCount="4114" xr:uid="{51256057-9E06-4DC6-A89E-8F3AEA3B54A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5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5B21F-B2DD-4836-9C45-2AEFC4480A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00616-879F-4AE5-B9D4-E7ABEFA36C2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81CF8-3D0B-4DF1-B4F1-ABAFEFC196C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2.2187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IFERROR(E2/L2, 0)</f>
        <v>63.917582417582416</v>
      </c>
      <c r="Q2" t="str">
        <f>MID(N2, 1, FIND("/",N2)-1)</f>
        <v>film &amp; video</v>
      </c>
      <c r="R2" t="str">
        <f>MID(N2, FIND("/",N2)+1, LEN(N2))</f>
        <v>television</v>
      </c>
      <c r="S2" s="11">
        <f>(J2/86400)+25569</f>
        <v>42177.007071759261</v>
      </c>
      <c r="T2" s="11">
        <f>(I2/86400)+25569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IFERROR(E3/L3, 0)</f>
        <v>185.48101265822785</v>
      </c>
      <c r="Q3" t="str">
        <f t="shared" ref="Q3:Q66" si="2">MID(N3, 1, FIND("/",N3)-1)</f>
        <v>film &amp; video</v>
      </c>
      <c r="R3" t="str">
        <f t="shared" ref="R3:R66" si="3">MID(N3, FIND("/",N3)+1, LEN(N3))</f>
        <v>television</v>
      </c>
      <c r="S3" s="11">
        <f t="shared" ref="S3:S66" si="4">(J3/86400)+25569</f>
        <v>42766.600497685184</v>
      </c>
      <c r="T3" s="11">
        <f t="shared" ref="T3:T66" si="5">(I3/86400)+25569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IFERROR(E67/L67, 0)</f>
        <v>132.05263157894737</v>
      </c>
      <c r="Q67" t="str">
        <f t="shared" ref="Q67:Q130" si="8">MID(N67, 1, FIND("/",N67)-1)</f>
        <v>film &amp; video</v>
      </c>
      <c r="R67" t="str">
        <f t="shared" ref="R67:R130" si="9">MID(N67, FIND("/",N67)+1, LEN(N67))</f>
        <v>shorts</v>
      </c>
      <c r="S67" s="11">
        <f t="shared" ref="S67:S130" si="10">(J67/86400)+25569</f>
        <v>41835.821226851855</v>
      </c>
      <c r="T67" s="11">
        <f t="shared" ref="T67:T130" si="11">(I67/86400)+25569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>
        <f t="shared" ref="P131:P194" si="13">IFERROR(E131/L131, 0)</f>
        <v>0</v>
      </c>
      <c r="Q131" t="str">
        <f t="shared" ref="Q131:Q194" si="14">MID(N131, 1, FIND("/",N131)-1)</f>
        <v>film &amp; video</v>
      </c>
      <c r="R131" t="str">
        <f t="shared" ref="R131:R194" si="15">MID(N131, FIND("/",N131)+1, LEN(N131))</f>
        <v>science fiction</v>
      </c>
      <c r="S131" s="11">
        <f t="shared" ref="S131:S194" si="16">(J131/86400)+25569</f>
        <v>41882.937303240738</v>
      </c>
      <c r="T131" s="11">
        <f t="shared" ref="T131:T194" si="17">(I131/86400)+25569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>
        <f t="shared" ref="P195:P258" si="19">IFERROR(E195/L195, 0)</f>
        <v>0</v>
      </c>
      <c r="Q195" t="str">
        <f t="shared" ref="Q195:Q258" si="20">MID(N195, 1, FIND("/",N195)-1)</f>
        <v>film &amp; video</v>
      </c>
      <c r="R195" t="str">
        <f t="shared" ref="R195:R258" si="21">MID(N195, FIND("/",N195)+1, LEN(N195))</f>
        <v>drama</v>
      </c>
      <c r="S195" s="11">
        <f t="shared" ref="S195:S258" si="22">(J195/86400)+25569</f>
        <v>41911.934791666667</v>
      </c>
      <c r="T195" s="11">
        <f t="shared" ref="T195:T258" si="23">(I195/86400)+25569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IFERROR(E259/L259, 0)</f>
        <v>66.70405357142856</v>
      </c>
      <c r="Q259" t="str">
        <f t="shared" ref="Q259:Q322" si="26">MID(N259, 1, FIND("/",N259)-1)</f>
        <v>film &amp; video</v>
      </c>
      <c r="R259" t="str">
        <f t="shared" ref="R259:R322" si="27">MID(N259, FIND("/",N259)+1, LEN(N259))</f>
        <v>documentary</v>
      </c>
      <c r="S259" s="11">
        <f t="shared" ref="S259:S322" si="28">(J259/86400)+25569</f>
        <v>42479.626875000002</v>
      </c>
      <c r="T259" s="11">
        <f t="shared" ref="T259:T322" si="29">(I259/86400)+25569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IFERROR(E323/L323, 0)</f>
        <v>106.62314540059347</v>
      </c>
      <c r="Q323" t="str">
        <f t="shared" ref="Q323:Q386" si="32">MID(N323, 1, FIND("/",N323)-1)</f>
        <v>film &amp; video</v>
      </c>
      <c r="R323" t="str">
        <f t="shared" ref="R323:R386" si="33">MID(N323, FIND("/",N323)+1, LEN(N323))</f>
        <v>documentary</v>
      </c>
      <c r="S323" s="11">
        <f t="shared" ref="S323:S386" si="34">(J323/86400)+25569</f>
        <v>42647.446597222224</v>
      </c>
      <c r="T323" s="11">
        <f t="shared" ref="T323:T386" si="35">(I323/86400)+25569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IFERROR(E387/L387, 0)</f>
        <v>111.79535864978902</v>
      </c>
      <c r="Q387" t="str">
        <f t="shared" ref="Q387:Q450" si="38">MID(N387, 1, FIND("/",N387)-1)</f>
        <v>film &amp; video</v>
      </c>
      <c r="R387" t="str">
        <f t="shared" ref="R387:R450" si="39">MID(N387, FIND("/",N387)+1, LEN(N387))</f>
        <v>documentary</v>
      </c>
      <c r="S387" s="11">
        <f t="shared" ref="S387:S450" si="40">(J387/86400)+25569</f>
        <v>41934.584502314814</v>
      </c>
      <c r="T387" s="11">
        <f t="shared" ref="T387:T450" si="41">(I387/86400)+25569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IFERROR(E451/L451, 0)</f>
        <v>9</v>
      </c>
      <c r="Q451" t="str">
        <f t="shared" ref="Q451:Q514" si="44">MID(N451, 1, FIND("/",N451)-1)</f>
        <v>film &amp; video</v>
      </c>
      <c r="R451" t="str">
        <f t="shared" ref="R451:R514" si="45">MID(N451, FIND("/",N451)+1, LEN(N451))</f>
        <v>animation</v>
      </c>
      <c r="S451" s="11">
        <f t="shared" ref="S451:S514" si="46">(J451/86400)+25569</f>
        <v>41534.568113425928</v>
      </c>
      <c r="T451" s="11">
        <f t="shared" ref="T451:T514" si="47">(I451/86400)+25569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IFERROR(E515/L515, 0)</f>
        <v>102.38235294117646</v>
      </c>
      <c r="Q515" t="str">
        <f t="shared" ref="Q515:Q578" si="50">MID(N515, 1, FIND("/",N515)-1)</f>
        <v>film &amp; video</v>
      </c>
      <c r="R515" t="str">
        <f t="shared" ref="R515:R578" si="51">MID(N515, FIND("/",N515)+1, LEN(N515))</f>
        <v>animation</v>
      </c>
      <c r="S515" s="11">
        <f t="shared" ref="S515:S578" si="52">(J515/86400)+25569</f>
        <v>42552.653993055559</v>
      </c>
      <c r="T515" s="11">
        <f t="shared" ref="T515:T578" si="53">(I515/86400)+25569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IFERROR(E579/L579, 0)</f>
        <v>10</v>
      </c>
      <c r="Q579" t="str">
        <f t="shared" ref="Q579:Q642" si="56">MID(N579, 1, FIND("/",N579)-1)</f>
        <v>technology</v>
      </c>
      <c r="R579" t="str">
        <f t="shared" ref="R579:R642" si="57">MID(N579, FIND("/",N579)+1, LEN(N579))</f>
        <v>web</v>
      </c>
      <c r="S579" s="11">
        <f t="shared" ref="S579:S642" si="58">(J579/86400)+25569</f>
        <v>42450.589143518519</v>
      </c>
      <c r="T579" s="11">
        <f t="shared" ref="T579:T642" si="59">(I579/86400)+25569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IFERROR(E643/L643, 0)</f>
        <v>151.31746031746033</v>
      </c>
      <c r="Q643" t="str">
        <f t="shared" ref="Q643:Q706" si="62">MID(N643, 1, FIND("/",N643)-1)</f>
        <v>technology</v>
      </c>
      <c r="R643" t="str">
        <f t="shared" ref="R643:R706" si="63">MID(N643, FIND("/",N643)+1, LEN(N643))</f>
        <v>wearables</v>
      </c>
      <c r="S643" s="11">
        <f t="shared" ref="S643:S706" si="64">(J643/86400)+25569</f>
        <v>42199.57</v>
      </c>
      <c r="T643" s="11">
        <f t="shared" ref="T643:T706" si="65">(I643/86400)+25569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IFERROR(E707/L707, 0)</f>
        <v>195.4</v>
      </c>
      <c r="Q707" t="str">
        <f t="shared" ref="Q707:Q770" si="68">MID(N707, 1, FIND("/",N707)-1)</f>
        <v>technology</v>
      </c>
      <c r="R707" t="str">
        <f t="shared" ref="R707:R770" si="69">MID(N707, FIND("/",N707)+1, LEN(N707))</f>
        <v>wearables</v>
      </c>
      <c r="S707" s="11">
        <f t="shared" ref="S707:S770" si="70">(J707/86400)+25569</f>
        <v>42726.491643518515</v>
      </c>
      <c r="T707" s="11">
        <f t="shared" ref="T707:T770" si="71">(I707/86400)+25569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IFERROR(E771/L771, 0)</f>
        <v>31.846153846153847</v>
      </c>
      <c r="Q771" t="str">
        <f t="shared" ref="Q771:Q834" si="74">MID(N771, 1, FIND("/",N771)-1)</f>
        <v>publishing</v>
      </c>
      <c r="R771" t="str">
        <f t="shared" ref="R771:R834" si="75">MID(N771, FIND("/",N771)+1, LEN(N771))</f>
        <v>fiction</v>
      </c>
      <c r="S771" s="11">
        <f t="shared" ref="S771:S834" si="76">(J771/86400)+25569</f>
        <v>41604.996458333335</v>
      </c>
      <c r="T771" s="11">
        <f t="shared" ref="T771:T834" si="77">(I771/86400)+25569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IFERROR(E835/L835, 0)</f>
        <v>148.78048780487805</v>
      </c>
      <c r="Q835" t="str">
        <f t="shared" ref="Q835:Q898" si="80">MID(N835, 1, FIND("/",N835)-1)</f>
        <v>music</v>
      </c>
      <c r="R835" t="str">
        <f t="shared" ref="R835:R898" si="81">MID(N835, FIND("/",N835)+1, LEN(N835))</f>
        <v>rock</v>
      </c>
      <c r="S835" s="11">
        <f t="shared" ref="S835:S898" si="82">(J835/86400)+25569</f>
        <v>41718.878182870372</v>
      </c>
      <c r="T835" s="11">
        <f t="shared" ref="T835:T898" si="83">(I835/86400)+25569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>
        <f t="shared" ref="P899:P962" si="85">IFERROR(E899/L899, 0)</f>
        <v>0</v>
      </c>
      <c r="Q899" t="str">
        <f t="shared" ref="Q899:Q962" si="86">MID(N899, 1, FIND("/",N899)-1)</f>
        <v>music</v>
      </c>
      <c r="R899" t="str">
        <f t="shared" ref="R899:R962" si="87">MID(N899, FIND("/",N899)+1, LEN(N899))</f>
        <v>indie rock</v>
      </c>
      <c r="S899" s="11">
        <f t="shared" ref="S899:S962" si="88">(J899/86400)+25569</f>
        <v>41211.688750000001</v>
      </c>
      <c r="T899" s="11">
        <f t="shared" ref="T899:T962" si="89">(I899/86400)+25569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IFERROR(E963/L963, 0)</f>
        <v>364.35454545454547</v>
      </c>
      <c r="Q963" t="str">
        <f t="shared" ref="Q963:Q1026" si="92">MID(N963, 1, FIND("/",N963)-1)</f>
        <v>technology</v>
      </c>
      <c r="R963" t="str">
        <f t="shared" ref="R963:R1026" si="93">MID(N963, FIND("/",N963)+1, LEN(N963))</f>
        <v>wearables</v>
      </c>
      <c r="S963" s="11">
        <f t="shared" ref="S963:S1026" si="94">(J963/86400)+25569</f>
        <v>42740.693692129629</v>
      </c>
      <c r="T963" s="11">
        <f t="shared" ref="T963:T1026" si="95">(I963/86400)+25569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IFERROR(E1027/L1027, 0)</f>
        <v>71.848571428571432</v>
      </c>
      <c r="Q1027" t="str">
        <f t="shared" ref="Q1027:Q1090" si="98">MID(N1027, 1, FIND("/",N1027)-1)</f>
        <v>music</v>
      </c>
      <c r="R1027" t="str">
        <f t="shared" ref="R1027:R1090" si="99">MID(N1027, FIND("/",N1027)+1, LEN(N1027))</f>
        <v>electronic music</v>
      </c>
      <c r="S1027" s="11">
        <f t="shared" ref="S1027:S1090" si="100">(J1027/86400)+25569</f>
        <v>42049.833761574075</v>
      </c>
      <c r="T1027" s="11">
        <f t="shared" ref="T1027:T1090" si="101">(I1027/86400)+25569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IFERROR(E1091/L1091, 0)</f>
        <v>23.959183673469386</v>
      </c>
      <c r="Q1091" t="str">
        <f t="shared" ref="Q1091:Q1154" si="104">MID(N1091, 1, FIND("/",N1091)-1)</f>
        <v>games</v>
      </c>
      <c r="R1091" t="str">
        <f t="shared" ref="R1091:R1154" si="105">MID(N1091, FIND("/",N1091)+1, LEN(N1091))</f>
        <v>video games</v>
      </c>
      <c r="S1091" s="11">
        <f t="shared" ref="S1091:S1154" si="106">(J1091/86400)+25569</f>
        <v>42151.189525462964</v>
      </c>
      <c r="T1091" s="11">
        <f t="shared" ref="T1091:T1154" si="107">(I1091/86400)+25569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IFERROR(E1155/L1155, 0)</f>
        <v>50</v>
      </c>
      <c r="Q1155" t="str">
        <f t="shared" ref="Q1155:Q1218" si="110">MID(N1155, 1, FIND("/",N1155)-1)</f>
        <v>food</v>
      </c>
      <c r="R1155" t="str">
        <f t="shared" ref="R1155:R1218" si="111">MID(N1155, FIND("/",N1155)+1, LEN(N1155))</f>
        <v>food trucks</v>
      </c>
      <c r="S1155" s="11">
        <f t="shared" ref="S1155:S1218" si="112">(J1155/86400)+25569</f>
        <v>42143.714178240742</v>
      </c>
      <c r="T1155" s="11">
        <f t="shared" ref="T1155:T1218" si="113">(I1155/86400)+25569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IFERROR(E1219/L1219, 0)</f>
        <v>148.57377049180329</v>
      </c>
      <c r="Q1219" t="str">
        <f t="shared" ref="Q1219:Q1282" si="116">MID(N1219, 1, FIND("/",N1219)-1)</f>
        <v>photography</v>
      </c>
      <c r="R1219" t="str">
        <f t="shared" ref="R1219:R1282" si="117">MID(N1219, FIND("/",N1219)+1, LEN(N1219))</f>
        <v>photobooks</v>
      </c>
      <c r="S1219" s="11">
        <f t="shared" ref="S1219:S1282" si="118">(J1219/86400)+25569</f>
        <v>42535.809490740736</v>
      </c>
      <c r="T1219" s="11">
        <f t="shared" ref="T1219:T1282" si="119">(I1219/86400)+25569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IFERROR(E1283/L1283, 0)</f>
        <v>104.72972972972973</v>
      </c>
      <c r="Q1283" t="str">
        <f t="shared" ref="Q1283:Q1346" si="122">MID(N1283, 1, FIND("/",N1283)-1)</f>
        <v>music</v>
      </c>
      <c r="R1283" t="str">
        <f t="shared" ref="R1283:R1346" si="123">MID(N1283, FIND("/",N1283)+1, LEN(N1283))</f>
        <v>rock</v>
      </c>
      <c r="S1283" s="11">
        <f t="shared" ref="S1283:S1346" si="124">(J1283/86400)+25569</f>
        <v>41463.743472222224</v>
      </c>
      <c r="T1283" s="11">
        <f t="shared" ref="T1283:T1346" si="125">(I1283/86400)+25569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IFERROR(E1347/L1347, 0)</f>
        <v>53.571428571428569</v>
      </c>
      <c r="Q1347" t="str">
        <f t="shared" ref="Q1347:Q1410" si="128">MID(N1347, 1, FIND("/",N1347)-1)</f>
        <v>publishing</v>
      </c>
      <c r="R1347" t="str">
        <f t="shared" ref="R1347:R1410" si="129">MID(N1347, FIND("/",N1347)+1, LEN(N1347))</f>
        <v>nonfiction</v>
      </c>
      <c r="S1347" s="11">
        <f t="shared" ref="S1347:S1410" si="130">(J1347/86400)+25569</f>
        <v>41799.814340277779</v>
      </c>
      <c r="T1347" s="11">
        <f t="shared" ref="T1347:T1410" si="131">(I1347/86400)+25569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>
        <f t="shared" ref="P1411:P1474" si="133">IFERROR(E1411/L1411, 0)</f>
        <v>0</v>
      </c>
      <c r="Q1411" t="str">
        <f t="shared" ref="Q1411:Q1474" si="134">MID(N1411, 1, FIND("/",N1411)-1)</f>
        <v>publishing</v>
      </c>
      <c r="R1411" t="str">
        <f t="shared" ref="R1411:R1474" si="135">MID(N1411, FIND("/",N1411)+1, LEN(N1411))</f>
        <v>translations</v>
      </c>
      <c r="S1411" s="11">
        <f t="shared" ref="S1411:S1474" si="136">(J1411/86400)+25569</f>
        <v>41945.133506944447</v>
      </c>
      <c r="T1411" s="11">
        <f t="shared" ref="T1411:T1474" si="137">(I1411/86400)+25569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IFERROR(E1475/L1475, 0)</f>
        <v>38.462553191489363</v>
      </c>
      <c r="Q1475" t="str">
        <f t="shared" ref="Q1475:Q1538" si="140">MID(N1475, 1, FIND("/",N1475)-1)</f>
        <v>publishing</v>
      </c>
      <c r="R1475" t="str">
        <f t="shared" ref="R1475:R1538" si="141">MID(N1475, FIND("/",N1475)+1, LEN(N1475))</f>
        <v>radio &amp; podcasts</v>
      </c>
      <c r="S1475" s="11">
        <f t="shared" ref="S1475:S1538" si="142">(J1475/86400)+25569</f>
        <v>40939.979618055557</v>
      </c>
      <c r="T1475" s="11">
        <f t="shared" ref="T1475:T1538" si="143">(I1475/86400)+25569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IFERROR(E1539/L1539, 0)</f>
        <v>96.375</v>
      </c>
      <c r="Q1539" t="str">
        <f t="shared" ref="Q1539:Q1602" si="146">MID(N1539, 1, FIND("/",N1539)-1)</f>
        <v>photography</v>
      </c>
      <c r="R1539" t="str">
        <f t="shared" ref="R1539:R1602" si="147">MID(N1539, FIND("/",N1539)+1, LEN(N1539))</f>
        <v>photobooks</v>
      </c>
      <c r="S1539" s="11">
        <f t="shared" ref="S1539:S1602" si="148">(J1539/86400)+25569</f>
        <v>42552.315127314811</v>
      </c>
      <c r="T1539" s="11">
        <f t="shared" ref="T1539:T1602" si="149">(I1539/86400)+25569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IFERROR(E1603/L1603, 0)</f>
        <v>48.325535714285714</v>
      </c>
      <c r="Q1603" t="str">
        <f t="shared" ref="Q1603:Q1666" si="152">MID(N1603, 1, FIND("/",N1603)-1)</f>
        <v>music</v>
      </c>
      <c r="R1603" t="str">
        <f t="shared" ref="R1603:R1666" si="153">MID(N1603, FIND("/",N1603)+1, LEN(N1603))</f>
        <v>rock</v>
      </c>
      <c r="S1603" s="11">
        <f t="shared" ref="S1603:S1666" si="154">(J1603/86400)+25569</f>
        <v>40638.092974537038</v>
      </c>
      <c r="T1603" s="11">
        <f t="shared" ref="T1603:T1666" si="155">(I1603/86400)+25569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IFERROR(E1667/L1667, 0)</f>
        <v>44.956989247311824</v>
      </c>
      <c r="Q1667" t="str">
        <f t="shared" ref="Q1667:Q1730" si="158">MID(N1667, 1, FIND("/",N1667)-1)</f>
        <v>music</v>
      </c>
      <c r="R1667" t="str">
        <f t="shared" ref="R1667:R1730" si="159">MID(N1667, FIND("/",N1667)+1, LEN(N1667))</f>
        <v>pop</v>
      </c>
      <c r="S1667" s="11">
        <f t="shared" ref="S1667:S1730" si="160">(J1667/86400)+25569</f>
        <v>40564.649456018517</v>
      </c>
      <c r="T1667" s="11">
        <f t="shared" ref="T1667:T1730" si="161">(I1667/86400)+25569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>
        <f t="shared" ref="P1731:P1794" si="163">IFERROR(E1731/L1731, 0)</f>
        <v>0</v>
      </c>
      <c r="Q1731" t="str">
        <f t="shared" ref="Q1731:Q1794" si="164">MID(N1731, 1, FIND("/",N1731)-1)</f>
        <v>music</v>
      </c>
      <c r="R1731" t="str">
        <f t="shared" ref="R1731:R1794" si="165">MID(N1731, FIND("/",N1731)+1, LEN(N1731))</f>
        <v>faith</v>
      </c>
      <c r="S1731" s="11">
        <f t="shared" ref="S1731:S1794" si="166">(J1731/86400)+25569</f>
        <v>42471.052152777775</v>
      </c>
      <c r="T1731" s="11">
        <f t="shared" ref="T1731:T1794" si="167">(I1731/86400)+25569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IFERROR(E1795/L1795, 0)</f>
        <v>20</v>
      </c>
      <c r="Q1795" t="str">
        <f t="shared" ref="Q1795:Q1858" si="170">MID(N1795, 1, FIND("/",N1795)-1)</f>
        <v>photography</v>
      </c>
      <c r="R1795" t="str">
        <f t="shared" ref="R1795:R1858" si="171">MID(N1795, FIND("/",N1795)+1, LEN(N1795))</f>
        <v>photobooks</v>
      </c>
      <c r="S1795" s="11">
        <f t="shared" ref="S1795:S1858" si="172">(J1795/86400)+25569</f>
        <v>41940.891666666663</v>
      </c>
      <c r="T1795" s="11">
        <f t="shared" ref="T1795:T1858" si="173">(I1795/86400)+25569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IFERROR(E1859/L1859, 0)</f>
        <v>136.36363636363637</v>
      </c>
      <c r="Q1859" t="str">
        <f t="shared" ref="Q1859:Q1922" si="176">MID(N1859, 1, FIND("/",N1859)-1)</f>
        <v>music</v>
      </c>
      <c r="R1859" t="str">
        <f t="shared" ref="R1859:R1922" si="177">MID(N1859, FIND("/",N1859)+1, LEN(N1859))</f>
        <v>rock</v>
      </c>
      <c r="S1859" s="11">
        <f t="shared" ref="S1859:S1922" si="178">(J1859/86400)+25569</f>
        <v>41864.76866898148</v>
      </c>
      <c r="T1859" s="11">
        <f t="shared" ref="T1859:T1922" si="179">(I1859/86400)+25569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IFERROR(E1923/L1923, 0)</f>
        <v>54</v>
      </c>
      <c r="Q1923" t="str">
        <f t="shared" ref="Q1923:Q1986" si="182">MID(N1923, 1, FIND("/",N1923)-1)</f>
        <v>music</v>
      </c>
      <c r="R1923" t="str">
        <f t="shared" ref="R1923:R1986" si="183">MID(N1923, FIND("/",N1923)+1, LEN(N1923))</f>
        <v>indie rock</v>
      </c>
      <c r="S1923" s="11">
        <f t="shared" ref="S1923:S1986" si="184">(J1923/86400)+25569</f>
        <v>41074.221562500003</v>
      </c>
      <c r="T1923" s="11">
        <f t="shared" ref="T1923:T1986" si="185">(I1923/86400)+25569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IFERROR(E1987/L1987, 0)</f>
        <v>12.75</v>
      </c>
      <c r="Q1987" t="str">
        <f t="shared" ref="Q1987:Q2050" si="188">MID(N1987, 1, FIND("/",N1987)-1)</f>
        <v>photography</v>
      </c>
      <c r="R1987" t="str">
        <f t="shared" ref="R1987:R2050" si="189">MID(N1987, FIND("/",N1987)+1, LEN(N1987))</f>
        <v>people</v>
      </c>
      <c r="S1987" s="11">
        <f t="shared" ref="S1987:S2050" si="190">(J1987/86400)+25569</f>
        <v>42555.698738425926</v>
      </c>
      <c r="T1987" s="11">
        <f t="shared" ref="T1987:T2050" si="191">(I1987/86400)+25569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IFERROR(E2051/L2051, 0)</f>
        <v>80.991037735849048</v>
      </c>
      <c r="Q2051" t="str">
        <f t="shared" ref="Q2051:Q2114" si="194">MID(N2051, 1, FIND("/",N2051)-1)</f>
        <v>technology</v>
      </c>
      <c r="R2051" t="str">
        <f t="shared" ref="R2051:R2114" si="195">MID(N2051, FIND("/",N2051)+1, LEN(N2051))</f>
        <v>hardware</v>
      </c>
      <c r="S2051" s="11">
        <f t="shared" ref="S2051:S2114" si="196">(J2051/86400)+25569</f>
        <v>41575.527349537035</v>
      </c>
      <c r="T2051" s="11">
        <f t="shared" ref="T2051:T2114" si="197">(I2051/86400)+25569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IFERROR(E2115/L2115, 0)</f>
        <v>68.598130841121488</v>
      </c>
      <c r="Q2115" t="str">
        <f t="shared" ref="Q2115:Q2178" si="200">MID(N2115, 1, FIND("/",N2115)-1)</f>
        <v>music</v>
      </c>
      <c r="R2115" t="str">
        <f t="shared" ref="R2115:R2178" si="201">MID(N2115, FIND("/",N2115)+1, LEN(N2115))</f>
        <v>indie rock</v>
      </c>
      <c r="S2115" s="11">
        <f t="shared" ref="S2115:S2178" si="202">(J2115/86400)+25569</f>
        <v>41870.86546296296</v>
      </c>
      <c r="T2115" s="11">
        <f t="shared" ref="T2115:T2178" si="203">(I2115/86400)+25569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IFERROR(E2179/L2179, 0)</f>
        <v>65.868421052631575</v>
      </c>
      <c r="Q2179" t="str">
        <f t="shared" ref="Q2179:Q2242" si="206">MID(N2179, 1, FIND("/",N2179)-1)</f>
        <v>music</v>
      </c>
      <c r="R2179" t="str">
        <f t="shared" ref="R2179:R2242" si="207">MID(N2179, FIND("/",N2179)+1, LEN(N2179))</f>
        <v>rock</v>
      </c>
      <c r="S2179" s="11">
        <f t="shared" ref="S2179:S2242" si="208">(J2179/86400)+25569</f>
        <v>42502.250775462962</v>
      </c>
      <c r="T2179" s="11">
        <f t="shared" ref="T2179:T2242" si="209">(I2179/86400)+25569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IFERROR(E2243/L2243, 0)</f>
        <v>49.472392638036808</v>
      </c>
      <c r="Q2243" t="str">
        <f t="shared" ref="Q2243:Q2306" si="212">MID(N2243, 1, FIND("/",N2243)-1)</f>
        <v>games</v>
      </c>
      <c r="R2243" t="str">
        <f t="shared" ref="R2243:R2306" si="213">MID(N2243, FIND("/",N2243)+1, LEN(N2243))</f>
        <v>tabletop games</v>
      </c>
      <c r="S2243" s="11">
        <f t="shared" ref="S2243:S2306" si="214">(J2243/86400)+25569</f>
        <v>42766.827546296292</v>
      </c>
      <c r="T2243" s="11">
        <f t="shared" ref="T2243:T2306" si="215">(I2243/86400)+25569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IFERROR(E2307/L2307, 0)</f>
        <v>109.10778443113773</v>
      </c>
      <c r="Q2307" t="str">
        <f t="shared" ref="Q2307:Q2370" si="218">MID(N2307, 1, FIND("/",N2307)-1)</f>
        <v>music</v>
      </c>
      <c r="R2307" t="str">
        <f t="shared" ref="R2307:R2370" si="219">MID(N2307, FIND("/",N2307)+1, LEN(N2307))</f>
        <v>indie rock</v>
      </c>
      <c r="S2307" s="11">
        <f t="shared" ref="S2307:S2370" si="220">(J2307/86400)+25569</f>
        <v>41834.695277777777</v>
      </c>
      <c r="T2307" s="11">
        <f t="shared" ref="T2307:T2370" si="221">(I2307/86400)+25569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>
        <f t="shared" ref="P2371:P2434" si="223">IFERROR(E2371/L2371, 0)</f>
        <v>0</v>
      </c>
      <c r="Q2371" t="str">
        <f t="shared" ref="Q2371:Q2434" si="224">MID(N2371, 1, FIND("/",N2371)-1)</f>
        <v>technology</v>
      </c>
      <c r="R2371" t="str">
        <f t="shared" ref="R2371:R2434" si="225">MID(N2371, FIND("/",N2371)+1, LEN(N2371))</f>
        <v>web</v>
      </c>
      <c r="S2371" s="11">
        <f t="shared" ref="S2371:S2434" si="226">(J2371/86400)+25569</f>
        <v>42380.812627314815</v>
      </c>
      <c r="T2371" s="11">
        <f t="shared" ref="T2371:T2434" si="227">(I2371/86400)+25569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>
        <f t="shared" ref="P2435:P2498" si="229">IFERROR(E2435/L2435, 0)</f>
        <v>0</v>
      </c>
      <c r="Q2435" t="str">
        <f t="shared" ref="Q2435:Q2498" si="230">MID(N2435, 1, FIND("/",N2435)-1)</f>
        <v>food</v>
      </c>
      <c r="R2435" t="str">
        <f t="shared" ref="R2435:R2498" si="231">MID(N2435, FIND("/",N2435)+1, LEN(N2435))</f>
        <v>food trucks</v>
      </c>
      <c r="S2435" s="11">
        <f t="shared" ref="S2435:S2498" si="232">(J2435/86400)+25569</f>
        <v>42397.89980324074</v>
      </c>
      <c r="T2435" s="11">
        <f t="shared" ref="T2435:T2498" si="233">(I2435/86400)+25569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IFERROR(E2499/L2499, 0)</f>
        <v>80.551071428571419</v>
      </c>
      <c r="Q2499" t="str">
        <f t="shared" ref="Q2499:Q2562" si="236">MID(N2499, 1, FIND("/",N2499)-1)</f>
        <v>music</v>
      </c>
      <c r="R2499" t="str">
        <f t="shared" ref="R2499:R2562" si="237">MID(N2499, FIND("/",N2499)+1, LEN(N2499))</f>
        <v>indie rock</v>
      </c>
      <c r="S2499" s="11">
        <f t="shared" ref="S2499:S2562" si="238">(J2499/86400)+25569</f>
        <v>40730.878912037035</v>
      </c>
      <c r="T2499" s="11">
        <f t="shared" ref="T2499:T2562" si="239">(I2499/86400)+25569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>
        <f t="shared" ref="P2563:P2626" si="241">IFERROR(E2563/L2563, 0)</f>
        <v>0</v>
      </c>
      <c r="Q2563" t="str">
        <f t="shared" ref="Q2563:Q2626" si="242">MID(N2563, 1, FIND("/",N2563)-1)</f>
        <v>food</v>
      </c>
      <c r="R2563" t="str">
        <f t="shared" ref="R2563:R2626" si="243">MID(N2563, FIND("/",N2563)+1, LEN(N2563))</f>
        <v>food trucks</v>
      </c>
      <c r="S2563" s="11">
        <f t="shared" ref="S2563:S2626" si="244">(J2563/86400)+25569</f>
        <v>42260.528807870374</v>
      </c>
      <c r="T2563" s="11">
        <f t="shared" ref="T2563:T2626" si="245">(I2563/86400)+25569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IFERROR(E2627/L2627, 0)</f>
        <v>27.576923076923077</v>
      </c>
      <c r="Q2627" t="str">
        <f t="shared" ref="Q2627:Q2690" si="248">MID(N2627, 1, FIND("/",N2627)-1)</f>
        <v>technology</v>
      </c>
      <c r="R2627" t="str">
        <f t="shared" ref="R2627:R2690" si="249">MID(N2627, FIND("/",N2627)+1, LEN(N2627))</f>
        <v>space exploration</v>
      </c>
      <c r="S2627" s="11">
        <f t="shared" ref="S2627:S2690" si="250">(J2627/86400)+25569</f>
        <v>42658.810277777782</v>
      </c>
      <c r="T2627" s="11">
        <f t="shared" ref="T2627:T2690" si="251">(I2627/86400)+25569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IFERROR(E2691/L2691, 0)</f>
        <v>1</v>
      </c>
      <c r="Q2691" t="str">
        <f t="shared" ref="Q2691:Q2754" si="254">MID(N2691, 1, FIND("/",N2691)-1)</f>
        <v>food</v>
      </c>
      <c r="R2691" t="str">
        <f t="shared" ref="R2691:R2754" si="255">MID(N2691, FIND("/",N2691)+1, LEN(N2691))</f>
        <v>food trucks</v>
      </c>
      <c r="S2691" s="11">
        <f t="shared" ref="S2691:S2754" si="256">(J2691/86400)+25569</f>
        <v>42551.961689814816</v>
      </c>
      <c r="T2691" s="11">
        <f t="shared" ref="T2691:T2754" si="257">(I2691/86400)+25569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IFERROR(E2755/L2755, 0)</f>
        <v>47.5</v>
      </c>
      <c r="Q2755" t="str">
        <f t="shared" ref="Q2755:Q2818" si="260">MID(N2755, 1, FIND("/",N2755)-1)</f>
        <v>publishing</v>
      </c>
      <c r="R2755" t="str">
        <f t="shared" ref="R2755:R2818" si="261">MID(N2755, FIND("/",N2755)+1, LEN(N2755))</f>
        <v>children's books</v>
      </c>
      <c r="S2755" s="11">
        <f t="shared" ref="S2755:S2818" si="262">(J2755/86400)+25569</f>
        <v>41117.900729166664</v>
      </c>
      <c r="T2755" s="11">
        <f t="shared" ref="T2755:T2818" si="263">(I2755/86400)+25569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IFERROR(E2819/L2819, 0)</f>
        <v>23.636363636363637</v>
      </c>
      <c r="Q2819" t="str">
        <f t="shared" ref="Q2819:Q2882" si="266">MID(N2819, 1, FIND("/",N2819)-1)</f>
        <v>theater</v>
      </c>
      <c r="R2819" t="str">
        <f t="shared" ref="R2819:R2882" si="267">MID(N2819, FIND("/",N2819)+1, LEN(N2819))</f>
        <v>plays</v>
      </c>
      <c r="S2819" s="11">
        <f t="shared" ref="S2819:S2882" si="268">(J2819/86400)+25569</f>
        <v>42023.634976851856</v>
      </c>
      <c r="T2819" s="11">
        <f t="shared" ref="T2819:T2882" si="269">(I2819/86400)+25569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>
        <f t="shared" ref="P2883:P2946" si="271">IFERROR(E2883/L2883, 0)</f>
        <v>0</v>
      </c>
      <c r="Q2883" t="str">
        <f t="shared" ref="Q2883:Q2946" si="272">MID(N2883, 1, FIND("/",N2883)-1)</f>
        <v>theater</v>
      </c>
      <c r="R2883" t="str">
        <f t="shared" ref="R2883:R2946" si="273">MID(N2883, FIND("/",N2883)+1, LEN(N2883))</f>
        <v>plays</v>
      </c>
      <c r="S2883" s="11">
        <f t="shared" ref="S2883:S2946" si="274">(J2883/86400)+25569</f>
        <v>41916.597638888888</v>
      </c>
      <c r="T2883" s="11">
        <f t="shared" ref="T2883:T2946" si="275">(I2883/86400)+25569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>
        <f t="shared" ref="P2947:P3010" si="277">IFERROR(E2947/L2947, 0)</f>
        <v>0</v>
      </c>
      <c r="Q2947" t="str">
        <f t="shared" ref="Q2947:Q3010" si="278">MID(N2947, 1, FIND("/",N2947)-1)</f>
        <v>theater</v>
      </c>
      <c r="R2947" t="str">
        <f t="shared" ref="R2947:R3010" si="279">MID(N2947, FIND("/",N2947)+1, LEN(N2947))</f>
        <v>spaces</v>
      </c>
      <c r="S2947" s="11">
        <f t="shared" ref="S2947:S3010" si="280">(J2947/86400)+25569</f>
        <v>42118.139583333337</v>
      </c>
      <c r="T2947" s="11">
        <f t="shared" ref="T2947:T3010" si="281">(I2947/86400)+25569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IFERROR(E3011/L3011, 0)</f>
        <v>233.8984375</v>
      </c>
      <c r="Q3011" t="str">
        <f t="shared" ref="Q3011:Q3074" si="284">MID(N3011, 1, FIND("/",N3011)-1)</f>
        <v>theater</v>
      </c>
      <c r="R3011" t="str">
        <f t="shared" ref="R3011:R3074" si="285">MID(N3011, FIND("/",N3011)+1, LEN(N3011))</f>
        <v>spaces</v>
      </c>
      <c r="S3011" s="11">
        <f t="shared" ref="S3011:S3074" si="286">(J3011/86400)+25569</f>
        <v>41939.569907407407</v>
      </c>
      <c r="T3011" s="11">
        <f t="shared" ref="T3011:T3074" si="287">(I3011/86400)+25569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IFERROR(E3075/L3075, 0)</f>
        <v>92.142857142857139</v>
      </c>
      <c r="Q3075" t="str">
        <f t="shared" ref="Q3075:Q3138" si="290">MID(N3075, 1, FIND("/",N3075)-1)</f>
        <v>theater</v>
      </c>
      <c r="R3075" t="str">
        <f t="shared" ref="R3075:R3138" si="291">MID(N3075, FIND("/",N3075)+1, LEN(N3075))</f>
        <v>spaces</v>
      </c>
      <c r="S3075" s="11">
        <f t="shared" ref="S3075:S3138" si="292">(J3075/86400)+25569</f>
        <v>42111.684027777781</v>
      </c>
      <c r="T3075" s="11">
        <f t="shared" ref="T3075:T3138" si="293">(I3075/86400)+25569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IFERROR(E3139/L3139, 0)</f>
        <v>50</v>
      </c>
      <c r="Q3139" t="str">
        <f t="shared" ref="Q3139:Q3202" si="296">MID(N3139, 1, FIND("/",N3139)-1)</f>
        <v>theater</v>
      </c>
      <c r="R3139" t="str">
        <f t="shared" ref="R3139:R3202" si="297">MID(N3139, FIND("/",N3139)+1, LEN(N3139))</f>
        <v>plays</v>
      </c>
      <c r="S3139" s="11">
        <f t="shared" ref="S3139:S3202" si="298">(J3139/86400)+25569</f>
        <v>42807.885057870371</v>
      </c>
      <c r="T3139" s="11">
        <f t="shared" ref="T3139:T3202" si="299">(I3139/86400)+25569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IFERROR(E3203/L3203, 0)</f>
        <v>12.5</v>
      </c>
      <c r="Q3203" t="str">
        <f t="shared" ref="Q3203:Q3266" si="302">MID(N3203, 1, FIND("/",N3203)-1)</f>
        <v>theater</v>
      </c>
      <c r="R3203" t="str">
        <f t="shared" ref="R3203:R3266" si="303">MID(N3203, FIND("/",N3203)+1, LEN(N3203))</f>
        <v>musical</v>
      </c>
      <c r="S3203" s="11">
        <f t="shared" ref="S3203:S3266" si="304">(J3203/86400)+25569</f>
        <v>41861.767094907409</v>
      </c>
      <c r="T3203" s="11">
        <f t="shared" ref="T3203:T3266" si="305">(I3203/86400)+25569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IFERROR(E3267/L3267, 0)</f>
        <v>70.285714285714292</v>
      </c>
      <c r="Q3267" t="str">
        <f t="shared" ref="Q3267:Q3330" si="308">MID(N3267, 1, FIND("/",N3267)-1)</f>
        <v>theater</v>
      </c>
      <c r="R3267" t="str">
        <f t="shared" ref="R3267:R3330" si="309">MID(N3267, FIND("/",N3267)+1, LEN(N3267))</f>
        <v>plays</v>
      </c>
      <c r="S3267" s="11">
        <f t="shared" ref="S3267:S3330" si="310">(J3267/86400)+25569</f>
        <v>42311.711979166663</v>
      </c>
      <c r="T3267" s="11">
        <f t="shared" ref="T3267:T3330" si="311">(I3267/86400)+25569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IFERROR(E3331/L3331, 0)</f>
        <v>44.92307692307692</v>
      </c>
      <c r="Q3331" t="str">
        <f t="shared" ref="Q3331:Q3394" si="314">MID(N3331, 1, FIND("/",N3331)-1)</f>
        <v>theater</v>
      </c>
      <c r="R3331" t="str">
        <f t="shared" ref="R3331:R3394" si="315">MID(N3331, FIND("/",N3331)+1, LEN(N3331))</f>
        <v>plays</v>
      </c>
      <c r="S3331" s="11">
        <f t="shared" ref="S3331:S3394" si="316">(J3331/86400)+25569</f>
        <v>41837.323009259257</v>
      </c>
      <c r="T3331" s="11">
        <f t="shared" ref="T3331:T3394" si="317">(I3331/86400)+25569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IFERROR(E3395/L3395, 0)</f>
        <v>36.06818181818182</v>
      </c>
      <c r="Q3395" t="str">
        <f t="shared" ref="Q3395:Q3458" si="320">MID(N3395, 1, FIND("/",N3395)-1)</f>
        <v>theater</v>
      </c>
      <c r="R3395" t="str">
        <f t="shared" ref="R3395:R3458" si="321">MID(N3395, FIND("/",N3395)+1, LEN(N3395))</f>
        <v>plays</v>
      </c>
      <c r="S3395" s="11">
        <f t="shared" ref="S3395:S3458" si="322">(J3395/86400)+25569</f>
        <v>41923.921643518523</v>
      </c>
      <c r="T3395" s="11">
        <f t="shared" ref="T3395:T3458" si="323">(I3395/86400)+25569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IFERROR(E3459/L3459, 0)</f>
        <v>50.981818181818184</v>
      </c>
      <c r="Q3459" t="str">
        <f t="shared" ref="Q3459:Q3522" si="326">MID(N3459, 1, FIND("/",N3459)-1)</f>
        <v>theater</v>
      </c>
      <c r="R3459" t="str">
        <f t="shared" ref="R3459:R3522" si="327">MID(N3459, FIND("/",N3459)+1, LEN(N3459))</f>
        <v>plays</v>
      </c>
      <c r="S3459" s="11">
        <f t="shared" ref="S3459:S3522" si="328">(J3459/86400)+25569</f>
        <v>42016.706678240742</v>
      </c>
      <c r="T3459" s="11">
        <f t="shared" ref="T3459:T3522" si="329">(I3459/86400)+25569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IFERROR(E3523/L3523, 0)</f>
        <v>45.615384615384613</v>
      </c>
      <c r="Q3523" t="str">
        <f t="shared" ref="Q3523:Q3586" si="332">MID(N3523, 1, FIND("/",N3523)-1)</f>
        <v>theater</v>
      </c>
      <c r="R3523" t="str">
        <f t="shared" ref="R3523:R3586" si="333">MID(N3523, FIND("/",N3523)+1, LEN(N3523))</f>
        <v>plays</v>
      </c>
      <c r="S3523" s="11">
        <f t="shared" ref="S3523:S3586" si="334">(J3523/86400)+25569</f>
        <v>41881.361342592594</v>
      </c>
      <c r="T3523" s="11">
        <f t="shared" ref="T3523:T3586" si="335">(I3523/86400)+25569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IFERROR(E3587/L3587, 0)</f>
        <v>176.08695652173913</v>
      </c>
      <c r="Q3587" t="str">
        <f t="shared" ref="Q3587:Q3650" si="338">MID(N3587, 1, FIND("/",N3587)-1)</f>
        <v>theater</v>
      </c>
      <c r="R3587" t="str">
        <f t="shared" ref="R3587:R3650" si="339">MID(N3587, FIND("/",N3587)+1, LEN(N3587))</f>
        <v>plays</v>
      </c>
      <c r="S3587" s="11">
        <f t="shared" ref="S3587:S3650" si="340">(J3587/86400)+25569</f>
        <v>41964.716319444444</v>
      </c>
      <c r="T3587" s="11">
        <f t="shared" ref="T3587:T3650" si="341">(I3587/86400)+25569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IFERROR(E3651/L3651, 0)</f>
        <v>97.5</v>
      </c>
      <c r="Q3651" t="str">
        <f t="shared" ref="Q3651:Q3714" si="344">MID(N3651, 1, FIND("/",N3651)-1)</f>
        <v>theater</v>
      </c>
      <c r="R3651" t="str">
        <f t="shared" ref="R3651:R3714" si="345">MID(N3651, FIND("/",N3651)+1, LEN(N3651))</f>
        <v>plays</v>
      </c>
      <c r="S3651" s="11">
        <f t="shared" ref="S3651:S3714" si="346">(J3651/86400)+25569</f>
        <v>41780.712893518517</v>
      </c>
      <c r="T3651" s="11">
        <f t="shared" ref="T3651:T3714" si="347">(I3651/86400)+25569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IFERROR(E3715/L3715, 0)</f>
        <v>106.84210526315789</v>
      </c>
      <c r="Q3715" t="str">
        <f t="shared" ref="Q3715:Q3778" si="350">MID(N3715, 1, FIND("/",N3715)-1)</f>
        <v>theater</v>
      </c>
      <c r="R3715" t="str">
        <f t="shared" ref="R3715:R3778" si="351">MID(N3715, FIND("/",N3715)+1, LEN(N3715))</f>
        <v>plays</v>
      </c>
      <c r="S3715" s="11">
        <f t="shared" ref="S3715:S3778" si="352">(J3715/86400)+25569</f>
        <v>42505.738032407404</v>
      </c>
      <c r="T3715" s="11">
        <f t="shared" ref="T3715:T3778" si="353">(I3715/86400)+25569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IFERROR(E3779/L3779, 0)</f>
        <v>48.542372881355931</v>
      </c>
      <c r="Q3779" t="str">
        <f t="shared" ref="Q3779:Q3842" si="356">MID(N3779, 1, FIND("/",N3779)-1)</f>
        <v>theater</v>
      </c>
      <c r="R3779" t="str">
        <f t="shared" ref="R3779:R3842" si="357">MID(N3779, FIND("/",N3779)+1, LEN(N3779))</f>
        <v>musical</v>
      </c>
      <c r="S3779" s="11">
        <f t="shared" ref="S3779:S3842" si="358">(J3779/86400)+25569</f>
        <v>41887.111354166671</v>
      </c>
      <c r="T3779" s="11">
        <f t="shared" ref="T3779:T3842" si="359">(I3779/86400)+25569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IFERROR(E3843/L3843, 0)</f>
        <v>25.647058823529413</v>
      </c>
      <c r="Q3843" t="str">
        <f t="shared" ref="Q3843:Q3906" si="362">MID(N3843, 1, FIND("/",N3843)-1)</f>
        <v>theater</v>
      </c>
      <c r="R3843" t="str">
        <f t="shared" ref="R3843:R3906" si="363">MID(N3843, FIND("/",N3843)+1, LEN(N3843))</f>
        <v>plays</v>
      </c>
      <c r="S3843" s="11">
        <f t="shared" ref="S3843:S3906" si="364">(J3843/86400)+25569</f>
        <v>41780.785729166666</v>
      </c>
      <c r="T3843" s="11">
        <f t="shared" ref="T3843:T3906" si="365">(I3843/86400)+25569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IFERROR(E3907/L3907, 0)</f>
        <v>24.714285714285715</v>
      </c>
      <c r="Q3907" t="str">
        <f t="shared" ref="Q3907:Q3970" si="368">MID(N3907, 1, FIND("/",N3907)-1)</f>
        <v>theater</v>
      </c>
      <c r="R3907" t="str">
        <f t="shared" ref="R3907:R3970" si="369">MID(N3907, FIND("/",N3907)+1, LEN(N3907))</f>
        <v>plays</v>
      </c>
      <c r="S3907" s="11">
        <f t="shared" ref="S3907:S3970" si="370">(J3907/86400)+25569</f>
        <v>42124.623877314814</v>
      </c>
      <c r="T3907" s="11">
        <f t="shared" ref="T3907:T3970" si="371">(I3907/86400)+25569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IFERROR(E3971/L3971, 0)</f>
        <v>35.166666666666664</v>
      </c>
      <c r="Q3971" t="str">
        <f t="shared" ref="Q3971:Q4034" si="374">MID(N3971, 1, FIND("/",N3971)-1)</f>
        <v>theater</v>
      </c>
      <c r="R3971" t="str">
        <f t="shared" ref="R3971:R4034" si="375">MID(N3971, FIND("/",N3971)+1, LEN(N3971))</f>
        <v>plays</v>
      </c>
      <c r="S3971" s="11">
        <f t="shared" ref="S3971:S4034" si="376">(J3971/86400)+25569</f>
        <v>42601.854699074072</v>
      </c>
      <c r="T3971" s="11">
        <f t="shared" ref="T3971:T4034" si="377">(I3971/86400)+25569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IFERROR(E4035/L4035, 0)</f>
        <v>65.340319148936175</v>
      </c>
      <c r="Q4035" t="str">
        <f t="shared" ref="Q4035:Q4098" si="380">MID(N4035, 1, FIND("/",N4035)-1)</f>
        <v>theater</v>
      </c>
      <c r="R4035" t="str">
        <f t="shared" ref="R4035:R4098" si="381">MID(N4035, FIND("/",N4035)+1, LEN(N4035))</f>
        <v>plays</v>
      </c>
      <c r="S4035" s="11">
        <f t="shared" ref="S4035:S4098" si="382">(J4035/86400)+25569</f>
        <v>42614.268796296295</v>
      </c>
      <c r="T4035" s="11">
        <f t="shared" ref="T4035:T4098" si="383">(I4035/86400)+25569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>
        <f t="shared" ref="P4099:P4115" si="385">IFERROR(E4099/L4099, 0)</f>
        <v>0</v>
      </c>
      <c r="Q4099" t="str">
        <f t="shared" ref="Q4099:Q4115" si="386">MID(N4099, 1, FIND("/",N4099)-1)</f>
        <v>theater</v>
      </c>
      <c r="R4099" t="str">
        <f t="shared" ref="R4099:R4115" si="387">MID(N4099, FIND("/",N4099)+1, LEN(N4099))</f>
        <v>plays</v>
      </c>
      <c r="S4099" s="11">
        <f t="shared" ref="S4099:S4115" si="388">(J4099/86400)+25569</f>
        <v>42344.824502314819</v>
      </c>
      <c r="T4099" s="11">
        <f t="shared" ref="T4099:T4115" si="389">(I4099/86400)+25569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556DA614-3A47-4743-847C-A0A6FEC1FA31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">
      <formula>NOT(ISERROR(SEARCH("fail",F2)))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E9D9-A560-4A47-8EB8-4C8A6AE83FAF}">
  <dimension ref="A1:F14"/>
  <sheetViews>
    <sheetView workbookViewId="0">
      <selection activeCell="A5" sqref="A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9" width="15.5546875" bestFit="1" customWidth="1"/>
    <col min="10" max="10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8323</v>
      </c>
      <c r="B3" s="8" t="s">
        <v>8311</v>
      </c>
    </row>
    <row r="4" spans="1:6" x14ac:dyDescent="0.3">
      <c r="A4" s="8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ACA7A-9D90-4E1B-A191-70E56FFED2C4}">
  <dimension ref="A1:F47"/>
  <sheetViews>
    <sheetView workbookViewId="0">
      <selection activeCell="A6" sqref="A6:F6"/>
      <pivotSelection pane="bottomRight" showHeader="1" extendable="1" axis="axisRow" max="42" activeRow="5" previousRow="5" click="1" r:id="rId1">
        <pivotArea dataOnly="0" fieldPosition="0">
          <references count="1">
            <reference field="17" count="1">
              <x v="0"/>
            </reference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8224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8323</v>
      </c>
      <c r="B4" s="8" t="s">
        <v>8311</v>
      </c>
    </row>
    <row r="5" spans="1:6" x14ac:dyDescent="0.3">
      <c r="A5" s="8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9" t="s">
        <v>8324</v>
      </c>
      <c r="B6" s="10"/>
      <c r="C6" s="10">
        <v>78</v>
      </c>
      <c r="D6" s="10"/>
      <c r="E6" s="10"/>
      <c r="F6" s="10">
        <v>78</v>
      </c>
    </row>
    <row r="7" spans="1:6" x14ac:dyDescent="0.3">
      <c r="A7" s="9" t="s">
        <v>8325</v>
      </c>
      <c r="B7" s="10"/>
      <c r="C7" s="10"/>
      <c r="D7" s="10">
        <v>16</v>
      </c>
      <c r="E7" s="10"/>
      <c r="F7" s="10">
        <v>16</v>
      </c>
    </row>
    <row r="8" spans="1:6" x14ac:dyDescent="0.3">
      <c r="A8" s="9" t="s">
        <v>8326</v>
      </c>
      <c r="B8" s="10"/>
      <c r="C8" s="10"/>
      <c r="D8" s="10">
        <v>23</v>
      </c>
      <c r="E8" s="10"/>
      <c r="F8" s="10">
        <v>23</v>
      </c>
    </row>
    <row r="9" spans="1:6" x14ac:dyDescent="0.3">
      <c r="A9" s="9" t="s">
        <v>8327</v>
      </c>
      <c r="B9" s="10"/>
      <c r="C9" s="10">
        <v>32</v>
      </c>
      <c r="D9" s="10"/>
      <c r="E9" s="10"/>
      <c r="F9" s="10">
        <v>32</v>
      </c>
    </row>
    <row r="10" spans="1:6" x14ac:dyDescent="0.3">
      <c r="A10" s="9" t="s">
        <v>8328</v>
      </c>
      <c r="B10" s="10">
        <v>33</v>
      </c>
      <c r="C10" s="10"/>
      <c r="D10" s="10"/>
      <c r="E10" s="10"/>
      <c r="F10" s="10">
        <v>33</v>
      </c>
    </row>
    <row r="11" spans="1:6" x14ac:dyDescent="0.3">
      <c r="A11" s="9" t="s">
        <v>8329</v>
      </c>
      <c r="B11" s="10">
        <v>164</v>
      </c>
      <c r="C11" s="10"/>
      <c r="D11" s="10"/>
      <c r="E11" s="10"/>
      <c r="F11" s="10">
        <v>164</v>
      </c>
    </row>
    <row r="12" spans="1:6" x14ac:dyDescent="0.3">
      <c r="A12" s="9" t="s">
        <v>8330</v>
      </c>
      <c r="B12" s="10"/>
      <c r="C12" s="10">
        <v>52</v>
      </c>
      <c r="D12" s="10"/>
      <c r="E12" s="10"/>
      <c r="F12" s="10">
        <v>52</v>
      </c>
    </row>
    <row r="13" spans="1:6" x14ac:dyDescent="0.3">
      <c r="A13" s="9" t="s">
        <v>8331</v>
      </c>
      <c r="B13" s="10">
        <v>30</v>
      </c>
      <c r="C13" s="10"/>
      <c r="D13" s="10"/>
      <c r="E13" s="10"/>
      <c r="F13" s="10">
        <v>30</v>
      </c>
    </row>
    <row r="14" spans="1:6" x14ac:dyDescent="0.3">
      <c r="A14" s="9" t="s">
        <v>8332</v>
      </c>
      <c r="B14" s="10"/>
      <c r="C14" s="10">
        <v>37</v>
      </c>
      <c r="D14" s="10"/>
      <c r="E14" s="10">
        <v>17</v>
      </c>
      <c r="F14" s="10">
        <v>54</v>
      </c>
    </row>
    <row r="15" spans="1:6" x14ac:dyDescent="0.3">
      <c r="A15" s="9" t="s">
        <v>8333</v>
      </c>
      <c r="B15" s="10"/>
      <c r="C15" s="10">
        <v>34</v>
      </c>
      <c r="D15" s="10"/>
      <c r="E15" s="10"/>
      <c r="F15" s="10">
        <v>34</v>
      </c>
    </row>
    <row r="16" spans="1:6" x14ac:dyDescent="0.3">
      <c r="A16" s="9" t="s">
        <v>8334</v>
      </c>
      <c r="B16" s="10"/>
      <c r="C16" s="10">
        <v>101</v>
      </c>
      <c r="D16" s="10">
        <v>15</v>
      </c>
      <c r="E16" s="10"/>
      <c r="F16" s="10">
        <v>116</v>
      </c>
    </row>
    <row r="17" spans="1:6" x14ac:dyDescent="0.3">
      <c r="A17" s="9" t="s">
        <v>8335</v>
      </c>
      <c r="B17" s="10"/>
      <c r="C17" s="10">
        <v>13</v>
      </c>
      <c r="D17" s="10"/>
      <c r="E17" s="10"/>
      <c r="F17" s="10">
        <v>13</v>
      </c>
    </row>
    <row r="18" spans="1:6" x14ac:dyDescent="0.3">
      <c r="A18" s="9" t="s">
        <v>8336</v>
      </c>
      <c r="B18" s="10">
        <v>103</v>
      </c>
      <c r="C18" s="10"/>
      <c r="D18" s="10"/>
      <c r="E18" s="10"/>
      <c r="F18" s="10">
        <v>103</v>
      </c>
    </row>
    <row r="19" spans="1:6" x14ac:dyDescent="0.3">
      <c r="A19" s="9" t="s">
        <v>8337</v>
      </c>
      <c r="B19" s="10">
        <v>138</v>
      </c>
      <c r="C19" s="10">
        <v>20</v>
      </c>
      <c r="D19" s="10"/>
      <c r="E19" s="10"/>
      <c r="F19" s="10">
        <v>158</v>
      </c>
    </row>
    <row r="20" spans="1:6" x14ac:dyDescent="0.3">
      <c r="A20" s="9" t="s">
        <v>8338</v>
      </c>
      <c r="B20" s="10"/>
      <c r="C20" s="10">
        <v>53</v>
      </c>
      <c r="D20" s="10"/>
      <c r="E20" s="10"/>
      <c r="F20" s="10">
        <v>53</v>
      </c>
    </row>
    <row r="21" spans="1:6" x14ac:dyDescent="0.3">
      <c r="A21" s="9" t="s">
        <v>8339</v>
      </c>
      <c r="B21" s="10">
        <v>7</v>
      </c>
      <c r="C21" s="10">
        <v>7</v>
      </c>
      <c r="D21" s="10"/>
      <c r="E21" s="10"/>
      <c r="F21" s="10">
        <v>14</v>
      </c>
    </row>
    <row r="22" spans="1:6" x14ac:dyDescent="0.3">
      <c r="A22" s="9" t="s">
        <v>8340</v>
      </c>
      <c r="B22" s="10">
        <v>14</v>
      </c>
      <c r="C22" s="10"/>
      <c r="D22" s="10"/>
      <c r="E22" s="10"/>
      <c r="F22" s="10">
        <v>14</v>
      </c>
    </row>
    <row r="23" spans="1:6" x14ac:dyDescent="0.3">
      <c r="A23" s="9" t="s">
        <v>8341</v>
      </c>
      <c r="B23" s="10"/>
      <c r="C23" s="10">
        <v>23</v>
      </c>
      <c r="D23" s="10"/>
      <c r="E23" s="10"/>
      <c r="F23" s="10">
        <v>23</v>
      </c>
    </row>
    <row r="24" spans="1:6" x14ac:dyDescent="0.3">
      <c r="A24" s="9" t="s">
        <v>8342</v>
      </c>
      <c r="B24" s="10">
        <v>45</v>
      </c>
      <c r="C24" s="10">
        <v>40</v>
      </c>
      <c r="D24" s="10">
        <v>11</v>
      </c>
      <c r="E24" s="10"/>
      <c r="F24" s="10">
        <v>96</v>
      </c>
    </row>
    <row r="25" spans="1:6" x14ac:dyDescent="0.3">
      <c r="A25" s="9" t="s">
        <v>8343</v>
      </c>
      <c r="B25" s="10"/>
      <c r="C25" s="10">
        <v>14</v>
      </c>
      <c r="D25" s="10"/>
      <c r="E25" s="10"/>
      <c r="F25" s="10">
        <v>14</v>
      </c>
    </row>
    <row r="26" spans="1:6" x14ac:dyDescent="0.3">
      <c r="A26" s="9" t="s">
        <v>8344</v>
      </c>
      <c r="B26" s="10">
        <v>49</v>
      </c>
      <c r="C26" s="10"/>
      <c r="D26" s="10"/>
      <c r="E26" s="10"/>
      <c r="F26" s="10">
        <v>49</v>
      </c>
    </row>
    <row r="27" spans="1:6" x14ac:dyDescent="0.3">
      <c r="A27" s="9" t="s">
        <v>8345</v>
      </c>
      <c r="B27" s="10"/>
      <c r="C27" s="10">
        <v>11</v>
      </c>
      <c r="D27" s="10"/>
      <c r="E27" s="10"/>
      <c r="F27" s="10">
        <v>11</v>
      </c>
    </row>
    <row r="28" spans="1:6" x14ac:dyDescent="0.3">
      <c r="A28" s="9" t="s">
        <v>8346</v>
      </c>
      <c r="B28" s="10">
        <v>62</v>
      </c>
      <c r="C28" s="10">
        <v>34</v>
      </c>
      <c r="D28" s="10"/>
      <c r="E28" s="10"/>
      <c r="F28" s="10">
        <v>96</v>
      </c>
    </row>
    <row r="29" spans="1:6" x14ac:dyDescent="0.3">
      <c r="A29" s="9" t="s">
        <v>8347</v>
      </c>
      <c r="B29" s="10"/>
      <c r="C29" s="10">
        <v>13</v>
      </c>
      <c r="D29" s="10"/>
      <c r="E29" s="10"/>
      <c r="F29" s="10">
        <v>13</v>
      </c>
    </row>
    <row r="30" spans="1:6" x14ac:dyDescent="0.3">
      <c r="A30" s="9" t="s">
        <v>8348</v>
      </c>
      <c r="B30" s="10">
        <v>412</v>
      </c>
      <c r="C30" s="10">
        <v>250</v>
      </c>
      <c r="D30" s="10"/>
      <c r="E30" s="10">
        <v>9</v>
      </c>
      <c r="F30" s="10">
        <v>671</v>
      </c>
    </row>
    <row r="31" spans="1:6" x14ac:dyDescent="0.3">
      <c r="A31" s="9" t="s">
        <v>8349</v>
      </c>
      <c r="B31" s="10">
        <v>35</v>
      </c>
      <c r="C31" s="10"/>
      <c r="D31" s="10"/>
      <c r="E31" s="10"/>
      <c r="F31" s="10">
        <v>35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14</v>
      </c>
      <c r="D33" s="10"/>
      <c r="E33" s="10"/>
      <c r="F33" s="10">
        <v>14</v>
      </c>
    </row>
    <row r="34" spans="1:6" x14ac:dyDescent="0.3">
      <c r="A34" s="9" t="s">
        <v>8352</v>
      </c>
      <c r="B34" s="10">
        <v>240</v>
      </c>
      <c r="C34" s="10"/>
      <c r="D34" s="10"/>
      <c r="E34" s="10"/>
      <c r="F34" s="10">
        <v>240</v>
      </c>
    </row>
    <row r="35" spans="1:6" x14ac:dyDescent="0.3">
      <c r="A35" s="9" t="s">
        <v>8353</v>
      </c>
      <c r="B35" s="10"/>
      <c r="C35" s="10"/>
      <c r="D35" s="10">
        <v>31</v>
      </c>
      <c r="E35" s="10"/>
      <c r="F35" s="10">
        <v>31</v>
      </c>
    </row>
    <row r="36" spans="1:6" x14ac:dyDescent="0.3">
      <c r="A36" s="9" t="s">
        <v>8354</v>
      </c>
      <c r="B36" s="10">
        <v>48</v>
      </c>
      <c r="C36" s="10"/>
      <c r="D36" s="10"/>
      <c r="E36" s="10"/>
      <c r="F36" s="10">
        <v>48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4</v>
      </c>
      <c r="F37" s="10">
        <v>38</v>
      </c>
    </row>
    <row r="38" spans="1:6" x14ac:dyDescent="0.3">
      <c r="A38" s="9" t="s">
        <v>8356</v>
      </c>
      <c r="B38" s="10">
        <v>31</v>
      </c>
      <c r="C38" s="10">
        <v>1</v>
      </c>
      <c r="D38" s="10">
        <v>15</v>
      </c>
      <c r="E38" s="10"/>
      <c r="F38" s="10">
        <v>47</v>
      </c>
    </row>
    <row r="39" spans="1:6" x14ac:dyDescent="0.3">
      <c r="A39" s="9" t="s">
        <v>8357</v>
      </c>
      <c r="B39" s="10">
        <v>68</v>
      </c>
      <c r="C39" s="10">
        <v>59</v>
      </c>
      <c r="D39" s="10">
        <v>15</v>
      </c>
      <c r="E39" s="10">
        <v>3</v>
      </c>
      <c r="F39" s="10">
        <v>145</v>
      </c>
    </row>
    <row r="40" spans="1:6" x14ac:dyDescent="0.3">
      <c r="A40" s="9" t="s">
        <v>8358</v>
      </c>
      <c r="B40" s="10">
        <v>52</v>
      </c>
      <c r="C40" s="10"/>
      <c r="D40" s="10"/>
      <c r="E40" s="10"/>
      <c r="F40" s="10">
        <v>52</v>
      </c>
    </row>
    <row r="41" spans="1:6" x14ac:dyDescent="0.3">
      <c r="A41" s="9" t="s">
        <v>8359</v>
      </c>
      <c r="B41" s="10">
        <v>49</v>
      </c>
      <c r="C41" s="10"/>
      <c r="D41" s="10"/>
      <c r="E41" s="10"/>
      <c r="F41" s="10">
        <v>49</v>
      </c>
    </row>
    <row r="42" spans="1:6" x14ac:dyDescent="0.3">
      <c r="A42" s="9" t="s">
        <v>8360</v>
      </c>
      <c r="B42" s="10"/>
      <c r="C42" s="10">
        <v>21</v>
      </c>
      <c r="D42" s="10">
        <v>6</v>
      </c>
      <c r="E42" s="10"/>
      <c r="F42" s="10">
        <v>27</v>
      </c>
    </row>
    <row r="43" spans="1:6" x14ac:dyDescent="0.3">
      <c r="A43" s="9" t="s">
        <v>8361</v>
      </c>
      <c r="B43" s="10"/>
      <c r="C43" s="10">
        <v>73</v>
      </c>
      <c r="D43" s="10"/>
      <c r="E43" s="10"/>
      <c r="F43" s="10">
        <v>73</v>
      </c>
    </row>
    <row r="44" spans="1:6" x14ac:dyDescent="0.3">
      <c r="A44" s="9" t="s">
        <v>8362</v>
      </c>
      <c r="B44" s="10">
        <v>17</v>
      </c>
      <c r="C44" s="10">
        <v>81</v>
      </c>
      <c r="D44" s="10">
        <v>47</v>
      </c>
      <c r="E44" s="10"/>
      <c r="F44" s="10">
        <v>145</v>
      </c>
    </row>
    <row r="45" spans="1:6" x14ac:dyDescent="0.3">
      <c r="A45" s="9" t="s">
        <v>8363</v>
      </c>
      <c r="B45" s="10"/>
      <c r="C45" s="10">
        <v>36</v>
      </c>
      <c r="D45" s="10">
        <v>59</v>
      </c>
      <c r="E45" s="10"/>
      <c r="F45" s="10">
        <v>95</v>
      </c>
    </row>
    <row r="46" spans="1:6" x14ac:dyDescent="0.3">
      <c r="A46" s="9" t="s">
        <v>8364</v>
      </c>
      <c r="B46" s="10"/>
      <c r="C46" s="10"/>
      <c r="D46" s="10">
        <v>19</v>
      </c>
      <c r="E46" s="10"/>
      <c r="F46" s="10">
        <v>19</v>
      </c>
    </row>
    <row r="47" spans="1:6" x14ac:dyDescent="0.3">
      <c r="A47" s="9" t="s">
        <v>8321</v>
      </c>
      <c r="B47" s="10">
        <v>1651</v>
      </c>
      <c r="C47" s="10">
        <v>1097</v>
      </c>
      <c r="D47" s="10">
        <v>257</v>
      </c>
      <c r="E47" s="10">
        <v>33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17B2-BBB3-46D2-AE51-4CBAD30A87F1}">
  <dimension ref="A1:E18"/>
  <sheetViews>
    <sheetView workbookViewId="0">
      <selection activeCell="A6" sqref="A6:E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8379</v>
      </c>
      <c r="B2" t="s">
        <v>8310</v>
      </c>
    </row>
    <row r="4" spans="1:5" x14ac:dyDescent="0.3">
      <c r="A4" s="8" t="s">
        <v>8323</v>
      </c>
      <c r="B4" s="8" t="s">
        <v>8311</v>
      </c>
    </row>
    <row r="5" spans="1:5" x14ac:dyDescent="0.3">
      <c r="A5" s="8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2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9D943-5830-4013-8F47-0C4C28A92674}">
  <dimension ref="A1:H13"/>
  <sheetViews>
    <sheetView workbookViewId="0">
      <selection activeCell="E2" sqref="E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3" t="s">
        <v>8380</v>
      </c>
      <c r="B1" s="13" t="s">
        <v>8393</v>
      </c>
      <c r="C1" s="13" t="s">
        <v>8394</v>
      </c>
      <c r="D1" s="13" t="s">
        <v>8395</v>
      </c>
      <c r="E1" s="13" t="s">
        <v>8396</v>
      </c>
      <c r="F1" s="13" t="s">
        <v>8397</v>
      </c>
      <c r="G1" s="13" t="s">
        <v>8398</v>
      </c>
      <c r="H1" s="13" t="s">
        <v>8399</v>
      </c>
    </row>
    <row r="2" spans="1:8" x14ac:dyDescent="0.3">
      <c r="A2" s="14" t="s">
        <v>8381</v>
      </c>
      <c r="B2">
        <f>COUNTIFS(Sheet1!$F$2:$F$4115, "successful", Sheet1!$D$2:$D$4115,"&lt; 1000")</f>
        <v>322</v>
      </c>
      <c r="C2">
        <f>COUNTIFS(Sheet1!$F$2:$F$4115, "failed", Sheet1!$D$2:$D$4115,"&lt; 1000")</f>
        <v>113</v>
      </c>
      <c r="D2">
        <f>COUNTIFS(Sheet1!$F$2:$F$4115, "canceled", Sheet1!$D$2:$D$4115,"&lt;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14" t="s">
        <v>8382</v>
      </c>
      <c r="B3">
        <f>COUNTIFS(Sheet1!$F$2:$F$4115, "successful", Sheet1!$D$2:$D$4115,"&gt;= 1000", Sheet1!$D$2:$D$4115,"&lt;=4999")</f>
        <v>932</v>
      </c>
      <c r="C3">
        <f>COUNTIFS(Sheet1!$F$2:$F$4115, "failed", Sheet1!$D$2:$D$4115,"&gt;= 1000", Sheet1!$D$2:$D$4115,"&lt;=4999")</f>
        <v>420</v>
      </c>
      <c r="D3">
        <f>COUNTIFS(Sheet1!$F$2:$F$4115, "canceled", Sheet1!$D$2:$D$4115,"&gt;= 1000", Sheet1!$D$2:$D$4115,"&lt;=4999")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s="14" t="s">
        <v>8383</v>
      </c>
      <c r="B4">
        <f>COUNTIFS(Sheet1!$F$2:$F$4115, "successful", Sheet1!$D$2:$D$4115,"&gt;= 5000", Sheet1!$D$2:$D$4115,"&lt;=9999")</f>
        <v>381</v>
      </c>
      <c r="C4">
        <f>COUNTIFS(Sheet1!$F$2:$F$4115, "failed", Sheet1!$D$2:$D$4115,"&gt;= 5000", Sheet1!$D$2:$D$4115,"&lt;=9999")</f>
        <v>283</v>
      </c>
      <c r="D4">
        <f>COUNTIFS(Sheet1!$F$2:$F$4115, "canceled", Sheet1!$D$2:$D$4115,"&gt;= 5000", Sheet1!$D$2:$D$4115,"&lt;=9999")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s="14" t="s">
        <v>8384</v>
      </c>
      <c r="B5">
        <f>COUNTIFS(Sheet1!$F$2:$F$4115, "successful", Sheet1!$D$2:$D$4115,"&gt;= 10000", Sheet1!$D$2:$D$4115,"&lt;=14999")</f>
        <v>168</v>
      </c>
      <c r="C5">
        <f>COUNTIFS(Sheet1!$F$2:$F$4115, "failed", Sheet1!$D$2:$D$4115,"&gt;= 10000", Sheet1!$D$2:$D$4115,"&lt;=14999")</f>
        <v>144</v>
      </c>
      <c r="D5">
        <f>COUNTIFS(Sheet1!$F$2:$F$4115, "canceled", Sheet1!$D$2:$D$4115,"&gt;= 10000", Sheet1!$D$2:$D$4115,"&lt;=14999")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4" t="s">
        <v>8385</v>
      </c>
      <c r="B6">
        <f>COUNTIFS(Sheet1!$F$2:$F$4115, "successful", Sheet1!$D$2:$D$4115,"&gt;= 15000", Sheet1!$D$2:$D$4115,"&lt;=19999")</f>
        <v>94</v>
      </c>
      <c r="C6">
        <f>COUNTIFS(Sheet1!$F$2:$F$4115, "failed", Sheet1!$D$2:$D$4115,"&gt;= 15000", Sheet1!$D$2:$D$4115,"&lt;=19999")</f>
        <v>90</v>
      </c>
      <c r="D6">
        <f>COUNTIFS(Sheet1!$F$2:$F$4115, "canceled", Sheet1!$D$2:$D$4115,"&gt;= 15000", Sheet1!$D$2:$D$4115,"&lt;=19999")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4" t="s">
        <v>8386</v>
      </c>
      <c r="B7">
        <f>COUNTIFS(Sheet1!$F$2:$F$4115, "successful", Sheet1!$D$2:$D$4115,"&gt;= 20000", Sheet1!$D$2:$D$4115,"&lt;=24999")</f>
        <v>62</v>
      </c>
      <c r="C7">
        <f>COUNTIFS(Sheet1!$F$2:$F$4115, "failed", Sheet1!$D$2:$D$4115,"&gt;= 20000", Sheet1!$D$2:$D$4115,"&lt;=24999")</f>
        <v>72</v>
      </c>
      <c r="D7">
        <f>COUNTIFS(Sheet1!$F$2:$F$4115, "canceled", Sheet1!$D$2:$D$4115,"&gt;= 20000", Sheet1!$D$2:$D$4115,"&lt;=24999")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4" t="s">
        <v>8387</v>
      </c>
      <c r="B8">
        <f>COUNTIFS(Sheet1!$F$2:$F$4115, "successful", Sheet1!$D$2:$D$4115,"&gt;= 25000", Sheet1!$D$2:$D$4115,"&lt;=29999")</f>
        <v>55</v>
      </c>
      <c r="C8">
        <f>COUNTIFS(Sheet1!$F$2:$F$4115, "failed", Sheet1!$D$2:$D$4115,"&gt;= 25000", Sheet1!$D$2:$D$4115,"&lt;=29999")</f>
        <v>64</v>
      </c>
      <c r="D8">
        <f>COUNTIFS(Sheet1!$F$2:$F$4115, "canceled", Sheet1!$D$2:$D$4115,"&gt;= 25000", Sheet1!$D$2:$D$4115,"&lt;=29999")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4" t="s">
        <v>8388</v>
      </c>
      <c r="B9">
        <f>COUNTIFS(Sheet1!$F$2:$F$4115, "successful", Sheet1!$D$2:$D$4115,"&gt;= 30000", Sheet1!$D$2:$D$4115,"&lt;=34999")</f>
        <v>32</v>
      </c>
      <c r="C9">
        <f>COUNTIFS(Sheet1!$F$2:$F$4115, "failed", Sheet1!$D$2:$D$4115,"&gt;= 30000", Sheet1!$D$2:$D$4115,"&lt;=34999")</f>
        <v>37</v>
      </c>
      <c r="D9">
        <f>COUNTIFS(Sheet1!$F$2:$F$4115, "canceled", Sheet1!$D$2:$D$4115,"&gt;= 30000", Sheet1!$D$2:$D$4115,"&lt;=34999")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4" t="s">
        <v>8389</v>
      </c>
      <c r="B10">
        <f>COUNTIFS(Sheet1!$F$2:$F$4115, "successful", Sheet1!$D$2:$D$4115,"&gt;= 35000", Sheet1!$D$2:$D$4115,"&lt;=39999")</f>
        <v>26</v>
      </c>
      <c r="C10">
        <f>COUNTIFS(Sheet1!$F$2:$F$4115, "failed", Sheet1!$D$2:$D$4115,"&gt;= 35000", Sheet1!$D$2:$D$4115,"&lt;=39999")</f>
        <v>22</v>
      </c>
      <c r="D10">
        <f>COUNTIFS(Sheet1!$F$2:$F$4115, "canceled", Sheet1!$D$2:$D$4115,"&gt;= 35000", Sheet1!$D$2:$D$4115,"&lt;=39999")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4" t="s">
        <v>8390</v>
      </c>
      <c r="B11">
        <f>COUNTIFS(Sheet1!$F$2:$F$4115, "successful", Sheet1!$D$2:$D$4115,"&gt;= 40000", Sheet1!$D$2:$D$4115,"&lt;=44999")</f>
        <v>21</v>
      </c>
      <c r="C11">
        <f>COUNTIFS(Sheet1!$F$2:$F$4115, "failed", Sheet1!$D$2:$D$4115,"&gt;= 40000", Sheet1!$D$2:$D$4115,"&lt;=44999")</f>
        <v>16</v>
      </c>
      <c r="D11">
        <f>COUNTIFS(Sheet1!$F$2:$F$4115, "canceled", Sheet1!$D$2:$D$4115,"&gt;= 40000", Sheet1!$D$2:$D$4115,"&lt;=44999")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4" t="s">
        <v>8391</v>
      </c>
      <c r="B12">
        <f>COUNTIFS(Sheet1!$F$2:$F$4115, "successful", Sheet1!$D$2:$D$4115,"&gt;= 45000", Sheet1!$D$2:$D$4115,"&lt;=49999")</f>
        <v>6</v>
      </c>
      <c r="C12">
        <f>COUNTIFS(Sheet1!$F$2:$F$4115, "failed", Sheet1!$D$2:$D$4115,"&gt;= 45000", Sheet1!$D$2:$D$4115,"&lt;=49999")</f>
        <v>11</v>
      </c>
      <c r="D12">
        <f>COUNTIFS(Sheet1!$F$2:$F$4115, "canceled", Sheet1!$D$2:$D$4115,"&gt;= 45000", Sheet1!$D$2:$D$4115,"&lt;=49999")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4" t="s">
        <v>8392</v>
      </c>
      <c r="B13">
        <f>COUNTIFS(Sheet1!$F$2:$F$4115, "successful", Sheet1!$D$2:$D$4115,"&gt;= 50000")</f>
        <v>86</v>
      </c>
      <c r="C13">
        <f>COUNTIFS(Sheet1!$F$2:$F$4115, "failed", Sheet1!$D$2:$D$4115,"&gt;= 50000")</f>
        <v>258</v>
      </c>
      <c r="D13">
        <f>COUNTIFS(Sheet1!$F$2:$F$4115, "canceled", Sheet1!$D$2:$D$4115,"&gt;=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by Category</vt:lpstr>
      <vt:lpstr>by Sub-category</vt:lpstr>
      <vt:lpstr>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Becerril</cp:lastModifiedBy>
  <dcterms:created xsi:type="dcterms:W3CDTF">2017-04-20T15:17:24Z</dcterms:created>
  <dcterms:modified xsi:type="dcterms:W3CDTF">2018-07-21T13:56:34Z</dcterms:modified>
</cp:coreProperties>
</file>