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xn210016\Desktop\ONLINE FIN 6301 (2022 Spring)\Course Materials\2 Capital Structure\Chapter 11\Excel Examples\"/>
    </mc:Choice>
  </mc:AlternateContent>
  <xr:revisionPtr revIDLastSave="0" documentId="13_ncr:1_{8766E8C5-860D-4C09-A1ED-58FD48B0F5F2}" xr6:coauthVersionLast="47" xr6:coauthVersionMax="47" xr10:uidLastSave="{00000000-0000-0000-0000-000000000000}"/>
  <bookViews>
    <workbookView xWindow="-23148" yWindow="-108" windowWidth="23256" windowHeight="12576" activeTab="1" xr2:uid="{00000000-000D-0000-FFFF-FFFF00000000}"/>
  </bookViews>
  <sheets>
    <sheet name="COV &amp; CORR" sheetId="20" r:id="rId1"/>
    <sheet name="CAPM - Data" sheetId="21" r:id="rId2"/>
    <sheet name="Data Analysis" sheetId="2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1" l="1"/>
  <c r="E4" i="21"/>
  <c r="F62" i="21" l="1"/>
  <c r="E62" i="21"/>
  <c r="F61" i="21"/>
  <c r="E61" i="21"/>
  <c r="F60" i="21"/>
  <c r="E60" i="21"/>
  <c r="F59" i="21"/>
  <c r="E59" i="21"/>
  <c r="F58" i="21"/>
  <c r="E58" i="21"/>
  <c r="F57" i="21"/>
  <c r="E57" i="21"/>
  <c r="F56" i="21"/>
  <c r="E56" i="21"/>
  <c r="F55" i="21"/>
  <c r="E55" i="21"/>
  <c r="F54" i="21"/>
  <c r="E54" i="21"/>
  <c r="F53" i="21"/>
  <c r="E53" i="21"/>
  <c r="F52" i="21"/>
  <c r="E52" i="21"/>
  <c r="F51" i="21"/>
  <c r="E51" i="21"/>
  <c r="F50" i="21"/>
  <c r="E50" i="21"/>
  <c r="F49" i="21"/>
  <c r="E49" i="21"/>
  <c r="F48" i="21"/>
  <c r="E48" i="21"/>
  <c r="F47" i="21"/>
  <c r="E47" i="21"/>
  <c r="F46" i="21"/>
  <c r="E46" i="21"/>
  <c r="F45" i="21"/>
  <c r="E45" i="21"/>
  <c r="F44" i="21"/>
  <c r="E44" i="21"/>
  <c r="F43" i="21"/>
  <c r="E43" i="21"/>
  <c r="F42" i="21"/>
  <c r="E42" i="21"/>
  <c r="F41" i="21"/>
  <c r="E41" i="21"/>
  <c r="F40" i="21"/>
  <c r="E40" i="21"/>
  <c r="F39" i="21"/>
  <c r="E39" i="21"/>
  <c r="F38" i="21"/>
  <c r="E38" i="21"/>
  <c r="F37" i="21"/>
  <c r="E37" i="21"/>
  <c r="F36" i="21"/>
  <c r="E36" i="21"/>
  <c r="F35" i="21"/>
  <c r="E35" i="21"/>
  <c r="F34" i="21"/>
  <c r="E34" i="21"/>
  <c r="F33" i="21"/>
  <c r="E33" i="21"/>
  <c r="F32" i="21"/>
  <c r="E32" i="21"/>
  <c r="F31" i="21"/>
  <c r="E31" i="21"/>
  <c r="F30" i="21"/>
  <c r="E30" i="21"/>
  <c r="F29" i="21"/>
  <c r="E29" i="21"/>
  <c r="F28" i="21"/>
  <c r="E28" i="21"/>
  <c r="F27" i="21"/>
  <c r="E27" i="21"/>
  <c r="F26" i="21"/>
  <c r="E26" i="21"/>
  <c r="F25" i="21"/>
  <c r="E25" i="21"/>
  <c r="F24" i="21"/>
  <c r="E24" i="21"/>
  <c r="F23" i="21"/>
  <c r="E23" i="21"/>
  <c r="F22" i="21"/>
  <c r="E22" i="21"/>
  <c r="F21" i="21"/>
  <c r="E21" i="21"/>
  <c r="F20" i="21"/>
  <c r="E20" i="21"/>
  <c r="F19" i="21"/>
  <c r="E19" i="21"/>
  <c r="F18" i="21"/>
  <c r="E18" i="21"/>
  <c r="F17" i="21"/>
  <c r="E17" i="21"/>
  <c r="F16" i="21"/>
  <c r="E16" i="21"/>
  <c r="F15" i="21"/>
  <c r="E15" i="21"/>
  <c r="F14" i="21"/>
  <c r="E14" i="21"/>
  <c r="F13" i="21"/>
  <c r="E13" i="21"/>
  <c r="F12" i="21"/>
  <c r="E12" i="21"/>
  <c r="F11" i="21"/>
  <c r="E11" i="21"/>
  <c r="F10" i="21"/>
  <c r="E10" i="21"/>
  <c r="F9" i="21"/>
  <c r="E9" i="21"/>
  <c r="F8" i="21"/>
  <c r="E8" i="21"/>
  <c r="F7" i="21"/>
  <c r="E7" i="21"/>
  <c r="F6" i="21"/>
  <c r="E6" i="21"/>
  <c r="F5" i="21"/>
  <c r="E5" i="21"/>
  <c r="H32" i="20" l="1"/>
  <c r="B28" i="20"/>
  <c r="C26" i="20"/>
  <c r="F6" i="20" s="1"/>
  <c r="B26" i="20"/>
  <c r="E7" i="20" s="1"/>
  <c r="H35" i="20"/>
  <c r="F4" i="20"/>
  <c r="E4" i="20"/>
  <c r="C30" i="20"/>
  <c r="B30" i="20"/>
  <c r="C28" i="20"/>
  <c r="E18" i="20"/>
  <c r="E5" i="20" l="1"/>
  <c r="F24" i="20"/>
  <c r="E6" i="20"/>
  <c r="H6" i="20" s="1"/>
  <c r="F5" i="20"/>
  <c r="H5" i="20" s="1"/>
  <c r="F7" i="20"/>
  <c r="E10" i="20"/>
  <c r="E14" i="20"/>
  <c r="E22" i="20"/>
  <c r="E11" i="20"/>
  <c r="E15" i="20"/>
  <c r="E19" i="20"/>
  <c r="E23" i="20"/>
  <c r="E8" i="20"/>
  <c r="E12" i="20"/>
  <c r="E16" i="20"/>
  <c r="E20" i="20"/>
  <c r="E24" i="20"/>
  <c r="H24" i="20" s="1"/>
  <c r="E9" i="20"/>
  <c r="E17" i="20"/>
  <c r="E21" i="20"/>
  <c r="E13" i="20"/>
  <c r="F14" i="20"/>
  <c r="F18" i="20"/>
  <c r="H18" i="20" s="1"/>
  <c r="F22" i="20"/>
  <c r="F15" i="20"/>
  <c r="F23" i="20"/>
  <c r="F9" i="20"/>
  <c r="F13" i="20"/>
  <c r="F17" i="20"/>
  <c r="F21" i="20"/>
  <c r="F10" i="20"/>
  <c r="H10" i="20" s="1"/>
  <c r="F11" i="20"/>
  <c r="F19" i="20"/>
  <c r="F8" i="20"/>
  <c r="F12" i="20"/>
  <c r="F16" i="20"/>
  <c r="F20" i="20"/>
  <c r="A6" i="20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H14" i="20" l="1"/>
  <c r="H22" i="20"/>
  <c r="H15" i="20"/>
  <c r="H12" i="20"/>
  <c r="H9" i="20"/>
  <c r="H17" i="20"/>
  <c r="H19" i="20"/>
  <c r="H21" i="20"/>
  <c r="H8" i="20"/>
  <c r="H11" i="20"/>
  <c r="H16" i="20"/>
  <c r="H13" i="20"/>
  <c r="H20" i="20"/>
  <c r="H23" i="20"/>
  <c r="H7" i="20"/>
  <c r="H26" i="20" s="1"/>
  <c r="H28" i="20" s="1"/>
</calcChain>
</file>

<file path=xl/sharedStrings.xml><?xml version="1.0" encoding="utf-8"?>
<sst xmlns="http://schemas.openxmlformats.org/spreadsheetml/2006/main" count="52" uniqueCount="49">
  <si>
    <t xml:space="preserve">Covariance </t>
  </si>
  <si>
    <t>Correlation</t>
  </si>
  <si>
    <t>Variance</t>
  </si>
  <si>
    <t>Deviation</t>
  </si>
  <si>
    <t>Apple</t>
  </si>
  <si>
    <t>Wal-Mart</t>
  </si>
  <si>
    <t>Period</t>
  </si>
  <si>
    <t>Arithmetic Average</t>
  </si>
  <si>
    <t xml:space="preserve">Standard deviation </t>
  </si>
  <si>
    <t>Stock Price Return</t>
  </si>
  <si>
    <r>
      <t>Deviation</t>
    </r>
    <r>
      <rPr>
        <b/>
        <vertAlign val="subscript"/>
        <sz val="12"/>
        <color rgb="FF0000FF"/>
        <rFont val="Arial"/>
        <family val="2"/>
      </rPr>
      <t>AP</t>
    </r>
    <r>
      <rPr>
        <b/>
        <sz val="12"/>
        <color rgb="FF0000FF"/>
        <rFont val="Arial"/>
        <family val="2"/>
      </rPr>
      <t xml:space="preserve"> × Deviation</t>
    </r>
    <r>
      <rPr>
        <b/>
        <vertAlign val="subscript"/>
        <sz val="12"/>
        <color rgb="FF0000FF"/>
        <rFont val="Arial"/>
        <family val="2"/>
      </rPr>
      <t>WM</t>
    </r>
  </si>
  <si>
    <t xml:space="preserve">Correlation </t>
  </si>
  <si>
    <r>
      <rPr>
        <b/>
        <sz val="12"/>
        <color rgb="FF0000FF"/>
        <rFont val="Arial"/>
        <family val="2"/>
      </rPr>
      <t>COVARIANCE.S</t>
    </r>
    <r>
      <rPr>
        <sz val="12"/>
        <color rgb="FF000000"/>
        <rFont val="Arial"/>
        <family val="2"/>
      </rPr>
      <t xml:space="preserve"> calculates the sample covariance between two series of vaues.</t>
    </r>
  </si>
  <si>
    <r>
      <rPr>
        <b/>
        <sz val="12"/>
        <color rgb="FF0000FF"/>
        <rFont val="Arial"/>
        <family val="2"/>
      </rPr>
      <t>CORREL</t>
    </r>
    <r>
      <rPr>
        <sz val="12"/>
        <color rgb="FFC00000"/>
        <rFont val="Arial"/>
        <family val="2"/>
      </rPr>
      <t xml:space="preserve"> </t>
    </r>
    <r>
      <rPr>
        <sz val="12"/>
        <color rgb="FF000000"/>
        <rFont val="Arial"/>
        <family val="2"/>
      </rPr>
      <t>calculates the correlation between two series of vaues.</t>
    </r>
  </si>
  <si>
    <t>AAPL Prem</t>
  </si>
  <si>
    <t>Market Prem</t>
  </si>
  <si>
    <t>Risk-free Rate</t>
  </si>
  <si>
    <t>AAPL Close</t>
  </si>
  <si>
    <t>S&amp;P Close</t>
  </si>
  <si>
    <t>Month</t>
  </si>
  <si>
    <t>https://finance.yahoo.com/quote/AAPL/history?p=AAPL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</si>
  <si>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</si>
  <si>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</si>
  <si>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</si>
  <si>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</si>
  <si>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</si>
  <si>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</si>
  <si>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</si>
  <si>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</si>
  <si>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</si>
  <si>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</si>
  <si>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</si>
  <si>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</si>
  <si>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</si>
  <si>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</si>
  <si>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</si>
  <si>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</si>
  <si>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</si>
  <si>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</si>
  <si>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</si>
  <si>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</si>
  <si>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</si>
  <si>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</si>
  <si>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</si>
  <si>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</si>
  <si>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FIN 6301:  Historical Covariance and Correlation</t>
  </si>
  <si>
    <t>FIN 6301:  Linear Regression Model (CAPM)</t>
  </si>
  <si>
    <t>FIN 6301: Linear Regression Analysis #4 (go to → Data → Data Analysis)</t>
  </si>
  <si>
    <t>For stock price data, go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</si>
</sst>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00"/>
    <numFmt numFmtId="166" formatCode="_(* #,##0.00000_);_(* \(#,##0.00000\);_(* &quot;-&quot;??_);_(@_)"/>
    <numFmt numFmtId="167" formatCode="[$-409]mmm\-yy;@"/>
    <numFmt numFmtId="168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color rgb="FF0000FF"/>
      <name val="Arial"/>
      <family val="2"/>
    </font>
    <font>
      <sz val="12"/>
      <color rgb="FF000000"/>
      <name val="Arial"/>
      <family val="2"/>
    </font>
    <font>
      <b/>
      <sz val="12"/>
      <color rgb="FFC00000"/>
      <name val="Arial"/>
      <family val="2"/>
    </font>
    <font>
      <sz val="12"/>
      <color rgb="FFC00000"/>
      <name val="Arial"/>
      <family val="2"/>
    </font>
    <font>
      <b/>
      <sz val="14"/>
      <color theme="0"/>
      <name val="Arial"/>
      <family val="2"/>
    </font>
    <font>
      <sz val="14"/>
      <color theme="1"/>
      <name val="Calibri"/>
      <family val="2"/>
      <scheme val="minor"/>
    </font>
    <font>
      <b/>
      <vertAlign val="subscript"/>
      <sz val="12"/>
      <color rgb="FF0000FF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0" fontId="16" fillId="0" borderId="0" applyNumberFormat="0" applyFill="0" applyBorder="0" applyAlignment="0" applyProtection="0"/>
  </cellStyleXfs>
  <cellXfs count="56">
    <xf numFmtId="0" fontId="0" fillId="0" borderId="0" xfId="0"/>
    <xf numFmtId="0" fontId="4" fillId="2" borderId="0" xfId="0" applyFont="1" applyFill="1"/>
    <xf numFmtId="10" fontId="1" fillId="2" borderId="0" xfId="6" applyNumberFormat="1" applyFont="1" applyFill="1" applyBorder="1" applyAlignment="1">
      <alignment horizontal="center" vertical="center"/>
    </xf>
    <xf numFmtId="0" fontId="1" fillId="2" borderId="0" xfId="3" applyFont="1" applyFill="1" applyAlignment="1">
      <alignment vertical="center"/>
    </xf>
    <xf numFmtId="0" fontId="1" fillId="2" borderId="0" xfId="3" applyFont="1" applyFill="1" applyBorder="1" applyAlignment="1">
      <alignment vertical="center"/>
    </xf>
    <xf numFmtId="0" fontId="6" fillId="2" borderId="0" xfId="0" applyFont="1" applyFill="1"/>
    <xf numFmtId="0" fontId="8" fillId="0" borderId="0" xfId="0" applyFont="1" applyAlignment="1">
      <alignment horizontal="left" vertical="center"/>
    </xf>
    <xf numFmtId="0" fontId="4" fillId="2" borderId="0" xfId="3" applyFont="1" applyFill="1" applyAlignment="1">
      <alignment vertical="center"/>
    </xf>
    <xf numFmtId="164" fontId="4" fillId="2" borderId="0" xfId="6" applyNumberFormat="1" applyFont="1" applyFill="1" applyBorder="1" applyAlignment="1">
      <alignment horizontal="center" vertical="center"/>
    </xf>
    <xf numFmtId="0" fontId="4" fillId="2" borderId="2" xfId="3" applyFont="1" applyFill="1" applyBorder="1" applyAlignment="1">
      <alignment vertical="center"/>
    </xf>
    <xf numFmtId="0" fontId="4" fillId="2" borderId="0" xfId="3" applyFont="1" applyFill="1" applyBorder="1" applyAlignment="1">
      <alignment vertical="center"/>
    </xf>
    <xf numFmtId="2" fontId="4" fillId="2" borderId="0" xfId="6" applyNumberFormat="1" applyFont="1" applyFill="1" applyBorder="1" applyAlignment="1">
      <alignment horizontal="center" vertical="center"/>
    </xf>
    <xf numFmtId="2" fontId="4" fillId="2" borderId="2" xfId="6" applyNumberFormat="1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9" fillId="2" borderId="2" xfId="0" quotePrefix="1" applyFont="1" applyFill="1" applyBorder="1" applyAlignment="1">
      <alignment horizontal="right" vertical="center"/>
    </xf>
    <xf numFmtId="0" fontId="9" fillId="2" borderId="2" xfId="0" applyFont="1" applyFill="1" applyBorder="1" applyAlignment="1">
      <alignment horizontal="right" vertical="center"/>
    </xf>
    <xf numFmtId="0" fontId="4" fillId="2" borderId="0" xfId="3" applyFont="1" applyFill="1" applyBorder="1" applyAlignment="1">
      <alignment horizontal="left" vertical="center"/>
    </xf>
    <xf numFmtId="164" fontId="4" fillId="2" borderId="0" xfId="6" applyNumberFormat="1" applyFont="1" applyFill="1" applyBorder="1" applyAlignment="1">
      <alignment horizontal="right" vertical="center"/>
    </xf>
    <xf numFmtId="165" fontId="4" fillId="2" borderId="2" xfId="3" applyNumberFormat="1" applyFont="1" applyFill="1" applyBorder="1" applyAlignment="1">
      <alignment vertical="center"/>
    </xf>
    <xf numFmtId="164" fontId="4" fillId="2" borderId="2" xfId="6" applyNumberFormat="1" applyFont="1" applyFill="1" applyBorder="1" applyAlignment="1">
      <alignment horizontal="right" vertical="center"/>
    </xf>
    <xf numFmtId="0" fontId="9" fillId="2" borderId="2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right"/>
    </xf>
    <xf numFmtId="166" fontId="4" fillId="2" borderId="2" xfId="1" applyNumberFormat="1" applyFont="1" applyFill="1" applyBorder="1" applyAlignment="1">
      <alignment horizontal="center" vertical="center"/>
    </xf>
    <xf numFmtId="10" fontId="4" fillId="2" borderId="2" xfId="2" applyNumberFormat="1" applyFont="1" applyFill="1" applyBorder="1" applyAlignment="1">
      <alignment vertical="center"/>
    </xf>
    <xf numFmtId="0" fontId="7" fillId="2" borderId="0" xfId="3" applyFont="1" applyFill="1" applyBorder="1" applyAlignment="1">
      <alignment vertical="center"/>
    </xf>
    <xf numFmtId="0" fontId="4" fillId="2" borderId="0" xfId="3" applyFont="1" applyFill="1" applyBorder="1" applyAlignment="1">
      <alignment horizontal="center" vertical="center"/>
    </xf>
    <xf numFmtId="165" fontId="4" fillId="2" borderId="0" xfId="3" applyNumberFormat="1" applyFont="1" applyFill="1" applyBorder="1" applyAlignment="1">
      <alignment vertical="center"/>
    </xf>
    <xf numFmtId="0" fontId="4" fillId="2" borderId="2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 vertical="center"/>
    </xf>
    <xf numFmtId="0" fontId="7" fillId="2" borderId="1" xfId="3" applyFont="1" applyFill="1" applyBorder="1" applyAlignment="1">
      <alignment vertical="center"/>
    </xf>
    <xf numFmtId="0" fontId="4" fillId="2" borderId="1" xfId="3" applyFont="1" applyFill="1" applyBorder="1" applyAlignment="1">
      <alignment vertical="center"/>
    </xf>
    <xf numFmtId="0" fontId="1" fillId="2" borderId="0" xfId="0" applyFont="1" applyFill="1"/>
    <xf numFmtId="10" fontId="1" fillId="2" borderId="0" xfId="2" applyNumberFormat="1" applyFont="1" applyFill="1"/>
    <xf numFmtId="43" fontId="1" fillId="2" borderId="0" xfId="1" applyFont="1" applyFill="1"/>
    <xf numFmtId="167" fontId="1" fillId="2" borderId="0" xfId="0" applyNumberFormat="1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7" fillId="2" borderId="0" xfId="8" applyFont="1" applyFill="1"/>
    <xf numFmtId="0" fontId="0" fillId="0" borderId="1" xfId="0" applyFill="1" applyBorder="1" applyAlignment="1"/>
    <xf numFmtId="0" fontId="0" fillId="0" borderId="0" xfId="0" applyFill="1" applyBorder="1" applyAlignment="1"/>
    <xf numFmtId="0" fontId="18" fillId="0" borderId="3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Continuous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168" fontId="0" fillId="0" borderId="0" xfId="0" applyNumberFormat="1" applyFill="1" applyBorder="1" applyAlignment="1"/>
    <xf numFmtId="168" fontId="0" fillId="0" borderId="1" xfId="0" applyNumberFormat="1" applyFill="1" applyBorder="1" applyAlignment="1"/>
    <xf numFmtId="168" fontId="14" fillId="5" borderId="1" xfId="0" applyNumberFormat="1" applyFont="1" applyFill="1" applyBorder="1" applyAlignment="1"/>
    <xf numFmtId="0" fontId="0" fillId="0" borderId="0" xfId="0" applyAlignment="1">
      <alignment vertical="center"/>
    </xf>
    <xf numFmtId="0" fontId="11" fillId="4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0" fillId="4" borderId="0" xfId="0" applyFill="1" applyAlignment="1">
      <alignment vertical="center"/>
    </xf>
    <xf numFmtId="0" fontId="1" fillId="2" borderId="0" xfId="0" applyFont="1" applyFill="1" applyAlignment="1">
      <alignment horizontal="left"/>
    </xf>
    <xf numFmtId="0" fontId="11" fillId="4" borderId="0" xfId="0" applyFont="1" applyFill="1" applyAlignment="1">
      <alignment horizontal="left" vertical="center" wrapText="1"/>
    </xf>
    <xf numFmtId="0" fontId="12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</cellXfs>
  <cellStyles count="9">
    <cellStyle name="Comma" xfId="1" builtinId="3"/>
    <cellStyle name="Comma 2" xfId="5" xr:uid="{00000000-0005-0000-0000-000001000000}"/>
    <cellStyle name="Currency 2" xfId="4" xr:uid="{00000000-0005-0000-0000-000002000000}"/>
    <cellStyle name="Hyperlink" xfId="8" builtinId="8"/>
    <cellStyle name="Normal" xfId="0" builtinId="0"/>
    <cellStyle name="Normal 2" xfId="3" xr:uid="{00000000-0005-0000-0000-000005000000}"/>
    <cellStyle name="Normal 2 2" xfId="7" xr:uid="{00000000-0005-0000-0000-000006000000}"/>
    <cellStyle name="Percent" xfId="2" builtinId="5"/>
    <cellStyle name="Percent 2" xfId="6" xr:uid="{00000000-0005-0000-0000-000008000000}"/>
  </cellStyles>
  <dxfs count="0"/>
  <tableStyles count="0" defaultTableStyle="TableStyleMedium2" defaultPivotStyle="PivotStyleLight16"/>
  <colors>
    <mruColors>
      <color rgb="FF0000FF"/>
      <color rgb="FFFFFF99"/>
      <color rgb="FF006600"/>
      <color rgb="FF008000"/>
      <color rgb="FF669900"/>
      <color rgb="FFFF0066"/>
      <color rgb="FFFFFF66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1719948049972"/>
          <c:y val="1.339765897535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61111111111104E-2"/>
          <c:y val="7.4848395466822981E-2"/>
          <c:w val="0.86654855643044615"/>
          <c:h val="0.89972326977146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'CAPM - Data'!$F$3</c:f>
              <c:strCache>
                <c:ptCount val="1"/>
                <c:pt idx="0">
                  <c:v>AAPL Prem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'CAPM - Data'!$E$4:$E$62</c:f>
              <c:numCache>
                <c:formatCode>0.00%</c:formatCode>
                <c:ptCount val="59"/>
                <c:pt idx="0">
                  <c:v>3.5548997283216047E-2</c:v>
                </c:pt>
                <c:pt idx="1">
                  <c:v>0.10124644831840225</c:v>
                </c:pt>
                <c:pt idx="2">
                  <c:v>-2.905568033968875E-2</c:v>
                </c:pt>
                <c:pt idx="3">
                  <c:v>-4.1118103243589561E-2</c:v>
                </c:pt>
                <c:pt idx="4">
                  <c:v>6.671910208965437E-2</c:v>
                </c:pt>
                <c:pt idx="5">
                  <c:v>5.2336778409249073E-2</c:v>
                </c:pt>
                <c:pt idx="6">
                  <c:v>1.6621381004062564E-2</c:v>
                </c:pt>
                <c:pt idx="7">
                  <c:v>4.2986490230530437E-2</c:v>
                </c:pt>
                <c:pt idx="8">
                  <c:v>0.11802089623740593</c:v>
                </c:pt>
                <c:pt idx="9">
                  <c:v>-0.13656776859296704</c:v>
                </c:pt>
                <c:pt idx="10">
                  <c:v>-0.10305952093620431</c:v>
                </c:pt>
                <c:pt idx="11">
                  <c:v>-1.6829416589617348E-2</c:v>
                </c:pt>
                <c:pt idx="12">
                  <c:v>1.2788741012288076E-2</c:v>
                </c:pt>
                <c:pt idx="13">
                  <c:v>1.8080291579323306E-2</c:v>
                </c:pt>
                <c:pt idx="14">
                  <c:v>3.7258195829312363E-3</c:v>
                </c:pt>
                <c:pt idx="15">
                  <c:v>-1.8647594763217812E-3</c:v>
                </c:pt>
                <c:pt idx="16">
                  <c:v>-3.7757307714875107E-2</c:v>
                </c:pt>
                <c:pt idx="17">
                  <c:v>-7.9572325269899706E-3</c:v>
                </c:pt>
                <c:pt idx="18">
                  <c:v>4.4958319534242064E-2</c:v>
                </c:pt>
                <c:pt idx="19">
                  <c:v>-9.1540888853204244E-2</c:v>
                </c:pt>
                <c:pt idx="20">
                  <c:v>1.4760336443089758E-2</c:v>
                </c:pt>
                <c:pt idx="21">
                  <c:v>-6.2344581629796073E-3</c:v>
                </c:pt>
                <c:pt idx="22">
                  <c:v>5.3955929866929299E-3</c:v>
                </c:pt>
                <c:pt idx="23">
                  <c:v>5.2042154828375875E-2</c:v>
                </c:pt>
                <c:pt idx="24">
                  <c:v>-0.1199652871180758</c:v>
                </c:pt>
                <c:pt idx="25">
                  <c:v>-5.5982232407051497E-3</c:v>
                </c:pt>
                <c:pt idx="26">
                  <c:v>-9.4429349055660722E-2</c:v>
                </c:pt>
                <c:pt idx="27">
                  <c:v>-1.7014893279678214E-2</c:v>
                </c:pt>
                <c:pt idx="28">
                  <c:v>9.5143216631947553E-3</c:v>
                </c:pt>
                <c:pt idx="29">
                  <c:v>1.5787979976799323E-2</c:v>
                </c:pt>
                <c:pt idx="30">
                  <c:v>-1.4169286503197803E-2</c:v>
                </c:pt>
                <c:pt idx="31">
                  <c:v>2.7782024026372157E-3</c:v>
                </c:pt>
                <c:pt idx="32">
                  <c:v>-1.4884888252870872E-2</c:v>
                </c:pt>
                <c:pt idx="33">
                  <c:v>-4.4252512953792164E-2</c:v>
                </c:pt>
                <c:pt idx="34">
                  <c:v>-5.542611563592121E-2</c:v>
                </c:pt>
                <c:pt idx="35">
                  <c:v>4.0557417787025152E-2</c:v>
                </c:pt>
                <c:pt idx="36">
                  <c:v>-3.4163960956373855E-3</c:v>
                </c:pt>
                <c:pt idx="37">
                  <c:v>1.5395515330648845E-2</c:v>
                </c:pt>
                <c:pt idx="38">
                  <c:v>1.1245598878304829E-2</c:v>
                </c:pt>
                <c:pt idx="39">
                  <c:v>8.818957203248854E-3</c:v>
                </c:pt>
                <c:pt idx="40">
                  <c:v>-9.5536569436842651E-3</c:v>
                </c:pt>
                <c:pt idx="41">
                  <c:v>8.4639615136933733E-3</c:v>
                </c:pt>
                <c:pt idx="42">
                  <c:v>-4.9977174466479778E-3</c:v>
                </c:pt>
                <c:pt idx="43">
                  <c:v>2.6097183855912278E-3</c:v>
                </c:pt>
                <c:pt idx="44">
                  <c:v>1.0501405584380022E-3</c:v>
                </c:pt>
                <c:pt idx="45">
                  <c:v>-7.7893059401400837E-3</c:v>
                </c:pt>
                <c:pt idx="46">
                  <c:v>3.1323097609435066E-2</c:v>
                </c:pt>
                <c:pt idx="47">
                  <c:v>1.2626298093010406E-2</c:v>
                </c:pt>
                <c:pt idx="48">
                  <c:v>1.2937103051756986E-2</c:v>
                </c:pt>
                <c:pt idx="49">
                  <c:v>2.9103472465471462E-2</c:v>
                </c:pt>
                <c:pt idx="50">
                  <c:v>-2.2916782104688647E-2</c:v>
                </c:pt>
                <c:pt idx="51">
                  <c:v>-4.1352452011050728E-3</c:v>
                </c:pt>
                <c:pt idx="52">
                  <c:v>-4.2199193604143233E-3</c:v>
                </c:pt>
                <c:pt idx="53">
                  <c:v>3.1990438943766297E-2</c:v>
                </c:pt>
                <c:pt idx="54">
                  <c:v>-1.7943366827611528E-3</c:v>
                </c:pt>
                <c:pt idx="55">
                  <c:v>1.2513182557528348E-2</c:v>
                </c:pt>
                <c:pt idx="56">
                  <c:v>3.9573306781634163E-4</c:v>
                </c:pt>
                <c:pt idx="57">
                  <c:v>6.1004984919882502E-2</c:v>
                </c:pt>
                <c:pt idx="58">
                  <c:v>-7.2369004400584334E-3</c:v>
                </c:pt>
              </c:numCache>
            </c:numRef>
          </c:xVal>
          <c:yVal>
            <c:numRef>
              <c:f>'CAPM - Data'!$F$4:$F$62</c:f>
              <c:numCache>
                <c:formatCode>0.00%</c:formatCode>
                <c:ptCount val="59"/>
                <c:pt idx="0">
                  <c:v>0.10929568887565168</c:v>
                </c:pt>
                <c:pt idx="1">
                  <c:v>8.8580973726002057E-2</c:v>
                </c:pt>
                <c:pt idx="2">
                  <c:v>-6.288820730526512E-2</c:v>
                </c:pt>
                <c:pt idx="3">
                  <c:v>-0.10747015628292268</c:v>
                </c:pt>
                <c:pt idx="4">
                  <c:v>0.19323350110708437</c:v>
                </c:pt>
                <c:pt idx="5">
                  <c:v>0.15153407549869655</c:v>
                </c:pt>
                <c:pt idx="6">
                  <c:v>0.1385898593284301</c:v>
                </c:pt>
                <c:pt idx="7">
                  <c:v>7.7663457673896902E-2</c:v>
                </c:pt>
                <c:pt idx="8">
                  <c:v>0.14302379539250271</c:v>
                </c:pt>
                <c:pt idx="9">
                  <c:v>-7.2843713650608252E-2</c:v>
                </c:pt>
                <c:pt idx="10">
                  <c:v>-0.13940092373255542</c:v>
                </c:pt>
                <c:pt idx="11">
                  <c:v>3.7401995789417268E-2</c:v>
                </c:pt>
                <c:pt idx="12">
                  <c:v>8.1801767232634853E-2</c:v>
                </c:pt>
                <c:pt idx="13">
                  <c:v>5.6295911182238173E-2</c:v>
                </c:pt>
                <c:pt idx="14">
                  <c:v>8.8476475101677735E-2</c:v>
                </c:pt>
                <c:pt idx="15">
                  <c:v>5.5314935232767676E-2</c:v>
                </c:pt>
                <c:pt idx="16">
                  <c:v>-3.9890520786353953E-2</c:v>
                </c:pt>
                <c:pt idx="17">
                  <c:v>5.2617116944472811E-2</c:v>
                </c:pt>
                <c:pt idx="18">
                  <c:v>0.1048203973257445</c:v>
                </c:pt>
                <c:pt idx="19">
                  <c:v>-0.1599757257689666</c:v>
                </c:pt>
                <c:pt idx="20">
                  <c:v>3.1100931572631871E-2</c:v>
                </c:pt>
                <c:pt idx="21">
                  <c:v>7.2882379880602893E-2</c:v>
                </c:pt>
                <c:pt idx="22">
                  <c:v>1.5623298730893773E-2</c:v>
                </c:pt>
                <c:pt idx="23">
                  <c:v>2.9986637951478656E-2</c:v>
                </c:pt>
                <c:pt idx="24">
                  <c:v>-0.14430535361597191</c:v>
                </c:pt>
                <c:pt idx="25">
                  <c:v>-0.22669557271729535</c:v>
                </c:pt>
                <c:pt idx="26">
                  <c:v>-5.3451752568629142E-2</c:v>
                </c:pt>
                <c:pt idx="27">
                  <c:v>-2.6136641808316777E-2</c:v>
                </c:pt>
                <c:pt idx="28">
                  <c:v>0.15887230011006559</c:v>
                </c:pt>
                <c:pt idx="29">
                  <c:v>7.9989740179043436E-3</c:v>
                </c:pt>
                <c:pt idx="30">
                  <c:v>-2.4614102366832352E-2</c:v>
                </c:pt>
                <c:pt idx="31">
                  <c:v>0.10429321764836635</c:v>
                </c:pt>
                <c:pt idx="32">
                  <c:v>-3.2733625435661551E-2</c:v>
                </c:pt>
                <c:pt idx="33">
                  <c:v>-7.2735133259838144E-2</c:v>
                </c:pt>
                <c:pt idx="34">
                  <c:v>4.6192179114009684E-2</c:v>
                </c:pt>
                <c:pt idx="35">
                  <c:v>-2.4793618743096602E-2</c:v>
                </c:pt>
                <c:pt idx="36">
                  <c:v>-2.4974571683945911E-2</c:v>
                </c:pt>
                <c:pt idx="37">
                  <c:v>4.1866711114095564E-3</c:v>
                </c:pt>
                <c:pt idx="38">
                  <c:v>8.1703610133080959E-2</c:v>
                </c:pt>
                <c:pt idx="39">
                  <c:v>-6.8515672564811086E-2</c:v>
                </c:pt>
                <c:pt idx="40">
                  <c:v>8.7633728981471481E-2</c:v>
                </c:pt>
                <c:pt idx="41">
                  <c:v>2.1480459698709639E-2</c:v>
                </c:pt>
                <c:pt idx="42">
                  <c:v>-6.4596351477664377E-2</c:v>
                </c:pt>
                <c:pt idx="43">
                  <c:v>5.2588139241525188E-2</c:v>
                </c:pt>
                <c:pt idx="44">
                  <c:v>-8.0695566315007669E-3</c:v>
                </c:pt>
                <c:pt idx="45">
                  <c:v>4.4467579091418033E-2</c:v>
                </c:pt>
                <c:pt idx="46">
                  <c:v>0.11602888617144012</c:v>
                </c:pt>
                <c:pt idx="47">
                  <c:v>4.1541763944227143E-2</c:v>
                </c:pt>
                <c:pt idx="48">
                  <c:v>4.6861836051635845E-2</c:v>
                </c:pt>
                <c:pt idx="49">
                  <c:v>-3.1458751138815626E-2</c:v>
                </c:pt>
                <c:pt idx="50">
                  <c:v>1.0249436598209457E-3</c:v>
                </c:pt>
                <c:pt idx="51">
                  <c:v>6.5950836762900603E-2</c:v>
                </c:pt>
                <c:pt idx="52">
                  <c:v>1.4974072993998114E-2</c:v>
                </c:pt>
                <c:pt idx="53">
                  <c:v>8.3235244690145316E-2</c:v>
                </c:pt>
                <c:pt idx="54">
                  <c:v>-4.0226370749742633E-2</c:v>
                </c:pt>
                <c:pt idx="55">
                  <c:v>6.0544031595745208E-2</c:v>
                </c:pt>
                <c:pt idx="56">
                  <c:v>-0.15303097654722023</c:v>
                </c:pt>
                <c:pt idx="57">
                  <c:v>0.12225762750719883</c:v>
                </c:pt>
                <c:pt idx="58">
                  <c:v>-9.7998169691698809E-3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A-4240-A3B4-9CC97DF4B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87200"/>
        <c:axId val="242787592"/>
      </c:scatterChart>
      <c:valAx>
        <c:axId val="242787200"/>
        <c:scaling>
          <c:orientation val="minMax"/>
          <c:max val="0.15000000000000002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87592"/>
        <c:crosses val="autoZero"/>
        <c:crossBetween val="midCat"/>
      </c:valAx>
      <c:valAx>
        <c:axId val="242787592"/>
        <c:scaling>
          <c:orientation val="minMax"/>
          <c:max val="0.2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8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3</xdr:row>
      <xdr:rowOff>22866</xdr:rowOff>
    </xdr:from>
    <xdr:to>
      <xdr:col>14</xdr:col>
      <xdr:colOff>83820</xdr:colOff>
      <xdr:row>30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inance.yahoo.com/quote/AAPL/history?p=AAP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"/>
  <sheetViews>
    <sheetView zoomScaleNormal="100" workbookViewId="0">
      <pane ySplit="4" topLeftCell="A5" activePane="bottomLeft" state="frozen"/>
      <selection pane="bottomLeft" activeCell="A2" sqref="A2"/>
    </sheetView>
  </sheetViews>
  <sheetFormatPr defaultColWidth="8.88671875" defaultRowHeight="13.8" x14ac:dyDescent="0.3"/>
  <cols>
    <col min="1" max="1" width="21" style="3" customWidth="1"/>
    <col min="2" max="2" width="13.88671875" style="3" customWidth="1"/>
    <col min="3" max="3" width="13.5546875" style="3" customWidth="1"/>
    <col min="4" max="4" width="5.33203125" style="3" customWidth="1"/>
    <col min="5" max="5" width="13.6640625" style="3" customWidth="1"/>
    <col min="6" max="6" width="13.5546875" style="3" customWidth="1"/>
    <col min="7" max="7" width="13.5546875" style="3" bestFit="1" customWidth="1"/>
    <col min="8" max="8" width="14.33203125" style="3" customWidth="1"/>
    <col min="9" max="9" width="9.33203125" style="3" customWidth="1"/>
    <col min="10" max="10" width="13.5546875" style="3" bestFit="1" customWidth="1"/>
    <col min="11" max="11" width="8.88671875" style="3" bestFit="1" customWidth="1"/>
    <col min="12" max="16384" width="8.88671875" style="3"/>
  </cols>
  <sheetData>
    <row r="1" spans="1:22" ht="18" x14ac:dyDescent="0.3">
      <c r="A1" s="52" t="s">
        <v>45</v>
      </c>
      <c r="B1" s="52"/>
      <c r="C1" s="52"/>
      <c r="D1" s="52"/>
      <c r="E1" s="52"/>
      <c r="F1" s="52"/>
      <c r="G1" s="52"/>
      <c r="H1" s="53"/>
    </row>
    <row r="2" spans="1:22" ht="15" x14ac:dyDescent="0.3">
      <c r="A2" s="7"/>
      <c r="B2" s="7"/>
      <c r="C2" s="7"/>
      <c r="D2" s="7"/>
      <c r="E2" s="7"/>
      <c r="F2" s="7"/>
      <c r="G2" s="7"/>
      <c r="H2" s="7"/>
      <c r="I2" s="7"/>
    </row>
    <row r="3" spans="1:22" ht="17.399999999999999" customHeight="1" x14ac:dyDescent="0.3">
      <c r="A3" s="24" t="s">
        <v>9</v>
      </c>
      <c r="E3" s="24" t="s">
        <v>3</v>
      </c>
      <c r="F3" s="10"/>
      <c r="G3" s="7"/>
      <c r="I3" s="7"/>
    </row>
    <row r="4" spans="1:22" ht="18.600000000000001" thickBot="1" x14ac:dyDescent="0.35">
      <c r="A4" s="28" t="s">
        <v>6</v>
      </c>
      <c r="B4" s="13" t="s">
        <v>4</v>
      </c>
      <c r="C4" s="13" t="s">
        <v>5</v>
      </c>
      <c r="D4" s="9"/>
      <c r="E4" s="13" t="str">
        <f>B4</f>
        <v>Apple</v>
      </c>
      <c r="F4" s="13" t="str">
        <f>C4</f>
        <v>Wal-Mart</v>
      </c>
      <c r="G4" s="9"/>
      <c r="H4" s="29" t="s">
        <v>10</v>
      </c>
      <c r="I4" s="30"/>
      <c r="J4" s="4"/>
      <c r="K4" s="4"/>
      <c r="L4" s="4"/>
    </row>
    <row r="5" spans="1:22" ht="15" x14ac:dyDescent="0.3">
      <c r="A5" s="25">
        <v>1</v>
      </c>
      <c r="B5" s="17">
        <v>0.151</v>
      </c>
      <c r="C5" s="17">
        <v>6.5000000000000002E-2</v>
      </c>
      <c r="D5" s="10"/>
      <c r="E5" s="11">
        <f t="shared" ref="E5:F7" si="0">B5-B$26</f>
        <v>4.9220000000000014E-2</v>
      </c>
      <c r="F5" s="11">
        <f t="shared" si="0"/>
        <v>5.0999999999999934E-3</v>
      </c>
      <c r="G5" s="10"/>
      <c r="H5" s="26">
        <f>E5*F5</f>
        <v>2.5102199999999973E-4</v>
      </c>
      <c r="I5" s="10"/>
      <c r="J5" s="4"/>
      <c r="K5" s="4"/>
      <c r="L5" s="2"/>
      <c r="M5" s="2"/>
      <c r="N5" s="2"/>
    </row>
    <row r="6" spans="1:22" ht="15" x14ac:dyDescent="0.3">
      <c r="A6" s="25">
        <f>A5+1</f>
        <v>2</v>
      </c>
      <c r="B6" s="17">
        <v>0.12</v>
      </c>
      <c r="C6" s="17">
        <v>7.0999999999999994E-2</v>
      </c>
      <c r="D6" s="10"/>
      <c r="E6" s="11">
        <f t="shared" si="0"/>
        <v>1.8220000000000014E-2</v>
      </c>
      <c r="F6" s="11">
        <f t="shared" si="0"/>
        <v>1.1099999999999985E-2</v>
      </c>
      <c r="G6" s="10"/>
      <c r="H6" s="26">
        <f>E6*F6</f>
        <v>2.0224199999999988E-4</v>
      </c>
      <c r="I6" s="10"/>
      <c r="J6" s="4"/>
      <c r="K6" s="4"/>
      <c r="L6" s="2"/>
      <c r="M6" s="2"/>
      <c r="N6" s="2"/>
    </row>
    <row r="7" spans="1:22" ht="15" x14ac:dyDescent="0.3">
      <c r="A7" s="25">
        <f t="shared" ref="A7:A23" si="1">A6+1</f>
        <v>3</v>
      </c>
      <c r="B7" s="17">
        <v>5.6000000000000001E-2</v>
      </c>
      <c r="C7" s="17">
        <v>8.2000000000000003E-2</v>
      </c>
      <c r="D7" s="10"/>
      <c r="E7" s="11">
        <f t="shared" si="0"/>
        <v>-4.577999999999998E-2</v>
      </c>
      <c r="F7" s="11">
        <f t="shared" si="0"/>
        <v>2.2099999999999995E-2</v>
      </c>
      <c r="G7" s="10"/>
      <c r="H7" s="26">
        <f t="shared" ref="H7:H24" si="2">E7*F7</f>
        <v>-1.0117379999999992E-3</v>
      </c>
      <c r="I7" s="10"/>
      <c r="J7" s="4"/>
      <c r="K7" s="4"/>
      <c r="L7" s="2"/>
      <c r="M7" s="2"/>
      <c r="N7" s="2"/>
    </row>
    <row r="8" spans="1:22" ht="15" x14ac:dyDescent="0.3">
      <c r="A8" s="25">
        <f t="shared" si="1"/>
        <v>4</v>
      </c>
      <c r="B8" s="17">
        <v>0.02</v>
      </c>
      <c r="C8" s="17">
        <v>7.1999999999999995E-2</v>
      </c>
      <c r="D8" s="10"/>
      <c r="E8" s="11">
        <f t="shared" ref="E8:E24" si="3">B8-B$26</f>
        <v>-8.1779999999999978E-2</v>
      </c>
      <c r="F8" s="11">
        <f t="shared" ref="F8:F24" si="4">C8-C$26</f>
        <v>1.2099999999999986E-2</v>
      </c>
      <c r="G8" s="10"/>
      <c r="H8" s="26">
        <f t="shared" si="2"/>
        <v>-9.8953799999999857E-4</v>
      </c>
      <c r="I8" s="10"/>
      <c r="J8" s="4"/>
      <c r="K8" s="4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" x14ac:dyDescent="0.3">
      <c r="A9" s="25">
        <f t="shared" si="1"/>
        <v>5</v>
      </c>
      <c r="B9" s="17">
        <v>-8.1000000000000003E-2</v>
      </c>
      <c r="C9" s="17">
        <v>2.5000000000000001E-2</v>
      </c>
      <c r="D9" s="10"/>
      <c r="E9" s="11">
        <f t="shared" si="3"/>
        <v>-0.18278</v>
      </c>
      <c r="F9" s="11">
        <f t="shared" si="4"/>
        <v>-3.4900000000000007E-2</v>
      </c>
      <c r="G9" s="10"/>
      <c r="H9" s="26">
        <f t="shared" si="2"/>
        <v>6.3790220000000016E-3</v>
      </c>
      <c r="I9" s="10"/>
      <c r="J9" s="4"/>
      <c r="K9" s="4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" x14ac:dyDescent="0.3">
      <c r="A10" s="25">
        <f t="shared" si="1"/>
        <v>6</v>
      </c>
      <c r="B10" s="17">
        <v>-2.5000000000000001E-2</v>
      </c>
      <c r="C10" s="17">
        <v>8.2000000000000003E-2</v>
      </c>
      <c r="D10" s="10"/>
      <c r="E10" s="11">
        <f t="shared" si="3"/>
        <v>-0.12677999999999998</v>
      </c>
      <c r="F10" s="11">
        <f t="shared" si="4"/>
        <v>2.2099999999999995E-2</v>
      </c>
      <c r="G10" s="10"/>
      <c r="H10" s="26">
        <f t="shared" si="2"/>
        <v>-2.8018379999999988E-3</v>
      </c>
      <c r="I10" s="10"/>
      <c r="J10" s="4"/>
      <c r="K10" s="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" x14ac:dyDescent="0.3">
      <c r="A11" s="25">
        <f t="shared" si="1"/>
        <v>7</v>
      </c>
      <c r="B11" s="17">
        <v>0.35199999999999998</v>
      </c>
      <c r="C11" s="17">
        <v>2.1000000000000001E-2</v>
      </c>
      <c r="D11" s="10"/>
      <c r="E11" s="11">
        <f t="shared" si="3"/>
        <v>0.25022</v>
      </c>
      <c r="F11" s="11">
        <f t="shared" si="4"/>
        <v>-3.8900000000000004E-2</v>
      </c>
      <c r="G11" s="10"/>
      <c r="H11" s="26">
        <f t="shared" si="2"/>
        <v>-9.7335580000000015E-3</v>
      </c>
      <c r="I11" s="10"/>
      <c r="J11" s="4"/>
      <c r="K11" s="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" x14ac:dyDescent="0.3">
      <c r="A12" s="25">
        <f t="shared" si="1"/>
        <v>8</v>
      </c>
      <c r="B12" s="17">
        <v>0.252</v>
      </c>
      <c r="C12" s="17">
        <v>6.5000000000000002E-2</v>
      </c>
      <c r="D12" s="10"/>
      <c r="E12" s="11">
        <f t="shared" si="3"/>
        <v>0.15022000000000002</v>
      </c>
      <c r="F12" s="11">
        <f t="shared" si="4"/>
        <v>5.0999999999999934E-3</v>
      </c>
      <c r="G12" s="10"/>
      <c r="H12" s="26">
        <f t="shared" si="2"/>
        <v>7.6612199999999907E-4</v>
      </c>
      <c r="I12" s="10"/>
      <c r="J12" s="4"/>
      <c r="K12" s="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" x14ac:dyDescent="0.3">
      <c r="A13" s="25">
        <f t="shared" si="1"/>
        <v>9</v>
      </c>
      <c r="B13" s="17">
        <v>0.10299999999999999</v>
      </c>
      <c r="C13" s="17">
        <v>2.1000000000000001E-2</v>
      </c>
      <c r="D13" s="10"/>
      <c r="E13" s="11">
        <f t="shared" si="3"/>
        <v>1.2200000000000127E-3</v>
      </c>
      <c r="F13" s="11">
        <f t="shared" si="4"/>
        <v>-3.8900000000000004E-2</v>
      </c>
      <c r="G13" s="10"/>
      <c r="H13" s="26">
        <f t="shared" si="2"/>
        <v>-4.74580000000005E-5</v>
      </c>
      <c r="I13" s="10"/>
      <c r="J13" s="4"/>
      <c r="K13" s="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" x14ac:dyDescent="0.3">
      <c r="A14" s="25">
        <f t="shared" si="1"/>
        <v>10</v>
      </c>
      <c r="B14" s="17">
        <v>0.16200000000000001</v>
      </c>
      <c r="C14" s="17">
        <v>1.2E-2</v>
      </c>
      <c r="D14" s="10"/>
      <c r="E14" s="11">
        <f t="shared" si="3"/>
        <v>6.0220000000000024E-2</v>
      </c>
      <c r="F14" s="11">
        <f t="shared" si="4"/>
        <v>-4.7900000000000012E-2</v>
      </c>
      <c r="G14" s="10"/>
      <c r="H14" s="26">
        <f t="shared" si="2"/>
        <v>-2.884538000000002E-3</v>
      </c>
      <c r="I14" s="10"/>
      <c r="J14" s="4"/>
      <c r="K14" s="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" x14ac:dyDescent="0.3">
      <c r="A15" s="25">
        <f t="shared" si="1"/>
        <v>11</v>
      </c>
      <c r="B15" s="17">
        <v>0.12</v>
      </c>
      <c r="C15" s="17">
        <v>9.6000000000000002E-2</v>
      </c>
      <c r="D15" s="10"/>
      <c r="E15" s="11">
        <f t="shared" si="3"/>
        <v>1.8220000000000014E-2</v>
      </c>
      <c r="F15" s="11">
        <f t="shared" si="4"/>
        <v>3.6099999999999993E-2</v>
      </c>
      <c r="G15" s="10"/>
      <c r="H15" s="26">
        <f t="shared" si="2"/>
        <v>6.5774200000000033E-4</v>
      </c>
      <c r="I15" s="10"/>
      <c r="J15" s="4"/>
      <c r="K15" s="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" x14ac:dyDescent="0.3">
      <c r="A16" s="25">
        <f t="shared" si="1"/>
        <v>12</v>
      </c>
      <c r="B16" s="17">
        <v>9.9000000000000005E-2</v>
      </c>
      <c r="C16" s="17">
        <v>8.4000000000000005E-2</v>
      </c>
      <c r="D16" s="10"/>
      <c r="E16" s="11">
        <f t="shared" si="3"/>
        <v>-2.7799999999999769E-3</v>
      </c>
      <c r="F16" s="11">
        <f t="shared" si="4"/>
        <v>2.4099999999999996E-2</v>
      </c>
      <c r="G16" s="10"/>
      <c r="H16" s="26">
        <f t="shared" si="2"/>
        <v>-6.6997999999999429E-5</v>
      </c>
      <c r="I16" s="10"/>
      <c r="J16" s="4"/>
      <c r="K16" s="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" x14ac:dyDescent="0.3">
      <c r="A17" s="25">
        <f t="shared" si="1"/>
        <v>13</v>
      </c>
      <c r="B17" s="17">
        <v>8.5999999999999993E-2</v>
      </c>
      <c r="C17" s="17">
        <v>7.1999999999999995E-2</v>
      </c>
      <c r="D17" s="10"/>
      <c r="E17" s="11">
        <f t="shared" si="3"/>
        <v>-1.5779999999999988E-2</v>
      </c>
      <c r="F17" s="11">
        <f t="shared" si="4"/>
        <v>1.2099999999999986E-2</v>
      </c>
      <c r="G17" s="10"/>
      <c r="H17" s="26">
        <f t="shared" si="2"/>
        <v>-1.9093799999999963E-4</v>
      </c>
      <c r="I17" s="10"/>
      <c r="J17" s="4"/>
      <c r="K17" s="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" x14ac:dyDescent="0.3">
      <c r="A18" s="25">
        <f t="shared" si="1"/>
        <v>14</v>
      </c>
      <c r="B18" s="17">
        <v>-0.06</v>
      </c>
      <c r="C18" s="17">
        <v>2.1000000000000001E-2</v>
      </c>
      <c r="D18" s="10"/>
      <c r="E18" s="11">
        <f t="shared" si="3"/>
        <v>-0.16177999999999998</v>
      </c>
      <c r="F18" s="11">
        <f t="shared" si="4"/>
        <v>-3.8900000000000004E-2</v>
      </c>
      <c r="G18" s="10"/>
      <c r="H18" s="26">
        <f t="shared" si="2"/>
        <v>6.2932420000000001E-3</v>
      </c>
      <c r="I18" s="10"/>
      <c r="J18" s="4"/>
      <c r="K18" s="4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" x14ac:dyDescent="0.3">
      <c r="A19" s="25">
        <f t="shared" si="1"/>
        <v>15</v>
      </c>
      <c r="B19" s="17">
        <v>5.9999999999999995E-4</v>
      </c>
      <c r="C19" s="17">
        <v>2.5000000000000001E-2</v>
      </c>
      <c r="D19" s="10"/>
      <c r="E19" s="11">
        <f t="shared" si="3"/>
        <v>-0.10117999999999998</v>
      </c>
      <c r="F19" s="11">
        <f t="shared" si="4"/>
        <v>-3.4900000000000007E-2</v>
      </c>
      <c r="G19" s="10"/>
      <c r="H19" s="26">
        <f t="shared" si="2"/>
        <v>3.5311819999999999E-3</v>
      </c>
      <c r="I19" s="10"/>
      <c r="J19" s="4"/>
      <c r="K19" s="4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" x14ac:dyDescent="0.3">
      <c r="A20" s="25">
        <f t="shared" si="1"/>
        <v>16</v>
      </c>
      <c r="B20" s="17">
        <v>0.105</v>
      </c>
      <c r="C20" s="17">
        <v>5.8999999999999997E-2</v>
      </c>
      <c r="D20" s="10"/>
      <c r="E20" s="11">
        <f t="shared" si="3"/>
        <v>3.2200000000000145E-3</v>
      </c>
      <c r="F20" s="11">
        <f t="shared" si="4"/>
        <v>-9.000000000000119E-4</v>
      </c>
      <c r="G20" s="10"/>
      <c r="H20" s="26">
        <f t="shared" si="2"/>
        <v>-2.8980000000000513E-6</v>
      </c>
      <c r="I20" s="10"/>
      <c r="J20" s="4"/>
      <c r="K20" s="4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" x14ac:dyDescent="0.3">
      <c r="A21" s="25">
        <f t="shared" si="1"/>
        <v>17</v>
      </c>
      <c r="B21" s="17">
        <v>0.126</v>
      </c>
      <c r="C21" s="17">
        <v>6.2E-2</v>
      </c>
      <c r="D21" s="10"/>
      <c r="E21" s="11">
        <f t="shared" si="3"/>
        <v>2.4220000000000019E-2</v>
      </c>
      <c r="F21" s="11">
        <f t="shared" si="4"/>
        <v>2.0999999999999908E-3</v>
      </c>
      <c r="G21" s="10"/>
      <c r="H21" s="26">
        <f t="shared" si="2"/>
        <v>5.0861999999999819E-5</v>
      </c>
      <c r="I21" s="10"/>
      <c r="J21" s="4"/>
      <c r="K21" s="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" x14ac:dyDescent="0.3">
      <c r="A22" s="25">
        <f t="shared" si="1"/>
        <v>18</v>
      </c>
      <c r="B22" s="17">
        <v>0.23499999999999999</v>
      </c>
      <c r="C22" s="17">
        <v>0.10199999999999999</v>
      </c>
      <c r="D22" s="10"/>
      <c r="E22" s="11">
        <f t="shared" si="3"/>
        <v>0.13322000000000001</v>
      </c>
      <c r="F22" s="11">
        <f t="shared" si="4"/>
        <v>4.2099999999999985E-2</v>
      </c>
      <c r="G22" s="10"/>
      <c r="H22" s="26">
        <f t="shared" si="2"/>
        <v>5.6085619999999984E-3</v>
      </c>
      <c r="I22" s="10"/>
      <c r="J22" s="4"/>
      <c r="K22" s="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" x14ac:dyDescent="0.3">
      <c r="A23" s="25">
        <f t="shared" si="1"/>
        <v>19</v>
      </c>
      <c r="B23" s="17">
        <v>0.182</v>
      </c>
      <c r="C23" s="17">
        <v>6.3E-2</v>
      </c>
      <c r="D23" s="10"/>
      <c r="E23" s="11">
        <f t="shared" si="3"/>
        <v>8.0220000000000014E-2</v>
      </c>
      <c r="F23" s="11">
        <f t="shared" si="4"/>
        <v>3.0999999999999917E-3</v>
      </c>
      <c r="G23" s="10"/>
      <c r="H23" s="26">
        <f t="shared" si="2"/>
        <v>2.4868199999999936E-4</v>
      </c>
      <c r="I23" s="10"/>
      <c r="J23" s="4"/>
      <c r="K23" s="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" x14ac:dyDescent="0.3">
      <c r="A24" s="27">
        <f>A23+1</f>
        <v>20</v>
      </c>
      <c r="B24" s="19">
        <v>3.2000000000000001E-2</v>
      </c>
      <c r="C24" s="19">
        <v>9.8000000000000004E-2</v>
      </c>
      <c r="D24" s="10"/>
      <c r="E24" s="12">
        <f t="shared" si="3"/>
        <v>-6.9779999999999981E-2</v>
      </c>
      <c r="F24" s="12">
        <f t="shared" si="4"/>
        <v>3.8099999999999995E-2</v>
      </c>
      <c r="G24" s="10"/>
      <c r="H24" s="18">
        <f t="shared" si="2"/>
        <v>-2.6586179999999989E-3</v>
      </c>
      <c r="I24" s="10"/>
      <c r="J24" s="4"/>
      <c r="K24" s="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" x14ac:dyDescent="0.3">
      <c r="A25" s="16"/>
      <c r="B25" s="17"/>
      <c r="C25" s="17"/>
      <c r="D25" s="10"/>
      <c r="E25" s="10"/>
      <c r="F25" s="10"/>
      <c r="G25" s="10"/>
      <c r="H25" s="10"/>
      <c r="I25" s="10"/>
      <c r="J25" s="4"/>
      <c r="K25" s="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6" x14ac:dyDescent="0.3">
      <c r="A26" s="20" t="s">
        <v>7</v>
      </c>
      <c r="B26" s="19">
        <f>AVERAGE(B5:B24)</f>
        <v>0.10177999999999998</v>
      </c>
      <c r="C26" s="19">
        <f>AVERAGE(C5:C24)</f>
        <v>5.9900000000000009E-2</v>
      </c>
      <c r="D26" s="7"/>
      <c r="E26" s="7"/>
      <c r="F26" s="7"/>
      <c r="G26" s="14" t="s">
        <v>0</v>
      </c>
      <c r="H26" s="18">
        <f>SUM(H5:H24)/(A24-1)</f>
        <v>1.8950315789473688E-4</v>
      </c>
      <c r="I26" s="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6" x14ac:dyDescent="0.3">
      <c r="A27" s="21"/>
      <c r="B27" s="8"/>
      <c r="C27" s="8"/>
      <c r="D27" s="7"/>
      <c r="E27" s="7"/>
      <c r="F27" s="7"/>
      <c r="G27" s="7"/>
      <c r="H27" s="7"/>
      <c r="I27" s="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6" x14ac:dyDescent="0.3">
      <c r="A28" s="20" t="s">
        <v>2</v>
      </c>
      <c r="B28" s="22">
        <f>_xlfn.VAR.S(B5:B24)</f>
        <v>1.1393262736842108E-2</v>
      </c>
      <c r="C28" s="22">
        <f>_xlfn.VAR.S(C5:C24)</f>
        <v>8.3356842105263007E-4</v>
      </c>
      <c r="D28" s="7"/>
      <c r="E28" s="7"/>
      <c r="F28" s="7"/>
      <c r="G28" s="14" t="s">
        <v>11</v>
      </c>
      <c r="H28" s="23">
        <f>H26/(B30*C30)</f>
        <v>6.1492446002601765E-2</v>
      </c>
      <c r="I28" s="7"/>
      <c r="J28" s="7"/>
      <c r="K28" s="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6" x14ac:dyDescent="0.3">
      <c r="A29" s="21"/>
      <c r="B29" s="8"/>
      <c r="C29" s="8"/>
      <c r="D29" s="7"/>
      <c r="E29" s="7"/>
      <c r="F29" s="7"/>
      <c r="G29" s="7"/>
      <c r="H29" s="7"/>
      <c r="I29" s="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6" x14ac:dyDescent="0.3">
      <c r="A30" s="20" t="s">
        <v>8</v>
      </c>
      <c r="B30" s="19">
        <f>_xlfn.STDEV.S(B5:B24)</f>
        <v>0.10673922773208595</v>
      </c>
      <c r="C30" s="19">
        <f>_xlfn.STDEV.S(C5:C24)</f>
        <v>2.8871585011090578E-2</v>
      </c>
      <c r="D30" s="7"/>
      <c r="E30" s="7"/>
      <c r="F30" s="7"/>
      <c r="I30" s="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6" x14ac:dyDescent="0.3">
      <c r="A31" s="21"/>
      <c r="B31" s="8"/>
      <c r="C31" s="8"/>
      <c r="D31" s="7"/>
      <c r="E31" s="7"/>
      <c r="F31" s="7"/>
      <c r="G31" s="6" t="s">
        <v>12</v>
      </c>
      <c r="H31" s="1"/>
      <c r="I31" s="7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22.95" customHeight="1" x14ac:dyDescent="0.3">
      <c r="A32" s="7"/>
      <c r="B32" s="7"/>
      <c r="C32" s="7"/>
      <c r="D32" s="7"/>
      <c r="E32" s="7"/>
      <c r="F32" s="7"/>
      <c r="G32" s="14" t="s">
        <v>0</v>
      </c>
      <c r="H32" s="18">
        <f>_xlfn.COVARIANCE.S(B5:B24,C5:C24)</f>
        <v>1.8950315789473688E-4</v>
      </c>
      <c r="I32" s="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11" ht="15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ht="15.6" x14ac:dyDescent="0.3">
      <c r="A34" s="7"/>
      <c r="B34" s="7"/>
      <c r="C34" s="7"/>
      <c r="D34" s="7"/>
      <c r="E34" s="7"/>
      <c r="F34" s="7"/>
      <c r="G34" s="6" t="s">
        <v>13</v>
      </c>
      <c r="H34" s="5"/>
      <c r="I34" s="7"/>
      <c r="J34" s="7"/>
      <c r="K34" s="7"/>
    </row>
    <row r="35" spans="1:11" ht="22.95" customHeight="1" x14ac:dyDescent="0.3">
      <c r="A35" s="7"/>
      <c r="B35" s="7"/>
      <c r="C35" s="7"/>
      <c r="D35" s="7"/>
      <c r="E35" s="7"/>
      <c r="F35" s="7"/>
      <c r="G35" s="15" t="s">
        <v>1</v>
      </c>
      <c r="H35" s="23">
        <f>CORREL(B5:B24,C5:C24)</f>
        <v>6.1492446002601724E-2</v>
      </c>
      <c r="I35" s="7"/>
      <c r="J35" s="7"/>
      <c r="K35" s="7"/>
    </row>
    <row r="36" spans="1:11" ht="15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ht="15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ht="15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ht="15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ht="19.2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ht="15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ht="15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ht="15" x14ac:dyDescent="0.3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spans="1:11" ht="15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1" ht="15" x14ac:dyDescent="0.3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spans="1:11" ht="15" x14ac:dyDescent="0.3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spans="1:11" ht="15" x14ac:dyDescent="0.3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1" ht="15" x14ac:dyDescent="0.3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spans="1:10" ht="15" x14ac:dyDescent="0.3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spans="1:10" ht="22.9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spans="1:10" ht="22.9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spans="1:10" ht="24.6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spans="1:10" ht="15" x14ac:dyDescent="0.3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spans="1:10" ht="15" x14ac:dyDescent="0.3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spans="1:10" ht="15" x14ac:dyDescent="0.3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spans="1:10" ht="15" x14ac:dyDescent="0.3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spans="1:10" ht="15" x14ac:dyDescent="0.3">
      <c r="A57" s="7"/>
      <c r="B57" s="7"/>
      <c r="C57" s="7"/>
      <c r="D57" s="7"/>
      <c r="E57" s="7"/>
      <c r="F57" s="7"/>
      <c r="G57" s="7"/>
      <c r="H57" s="7"/>
      <c r="I57" s="7"/>
      <c r="J57" s="7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7"/>
  <sheetViews>
    <sheetView tabSelected="1" zoomScale="97" zoomScaleNormal="97" workbookViewId="0">
      <pane ySplit="3" topLeftCell="A4" activePane="bottomLeft" state="frozen"/>
      <selection activeCell="A4" sqref="A4"/>
      <selection pane="bottomLeft" activeCell="A2" sqref="A2"/>
    </sheetView>
  </sheetViews>
  <sheetFormatPr defaultColWidth="8.88671875" defaultRowHeight="13.8" x14ac:dyDescent="0.25"/>
  <cols>
    <col min="1" max="1" width="8.6640625" style="31" customWidth="1"/>
    <col min="2" max="2" width="13" style="31" customWidth="1"/>
    <col min="3" max="3" width="13.5546875" style="31" customWidth="1"/>
    <col min="4" max="5" width="15.5546875" style="31" customWidth="1"/>
    <col min="6" max="6" width="12.33203125" style="31" customWidth="1"/>
    <col min="7" max="7" width="9.44140625" style="31" customWidth="1"/>
    <col min="8" max="8" width="7.33203125" style="31" customWidth="1"/>
    <col min="9" max="9" width="8.33203125" style="31" customWidth="1"/>
    <col min="10" max="10" width="11.5546875" style="31" customWidth="1"/>
    <col min="11" max="16384" width="8.88671875" style="31"/>
  </cols>
  <sheetData>
    <row r="1" spans="1:10" ht="18" customHeight="1" x14ac:dyDescent="0.3">
      <c r="A1" s="52" t="s">
        <v>46</v>
      </c>
      <c r="B1" s="54"/>
      <c r="C1" s="54"/>
      <c r="D1" s="54"/>
      <c r="E1" s="54"/>
      <c r="F1" s="55"/>
      <c r="G1" s="51" t="s">
        <v>48</v>
      </c>
      <c r="J1" s="37" t="s">
        <v>20</v>
      </c>
    </row>
    <row r="3" spans="1:10" x14ac:dyDescent="0.25">
      <c r="A3" s="36" t="s">
        <v>19</v>
      </c>
      <c r="B3" s="36" t="s">
        <v>18</v>
      </c>
      <c r="C3" s="36" t="s">
        <v>17</v>
      </c>
      <c r="D3" s="36" t="s">
        <v>16</v>
      </c>
      <c r="E3" s="36" t="s">
        <v>15</v>
      </c>
      <c r="F3" s="35" t="s">
        <v>14</v>
      </c>
    </row>
    <row r="4" spans="1:10" x14ac:dyDescent="0.25">
      <c r="A4" s="34">
        <v>44196</v>
      </c>
      <c r="B4" s="33">
        <v>3756.07</v>
      </c>
      <c r="C4" s="33">
        <v>132.06947299999999</v>
      </c>
      <c r="D4" s="32">
        <v>8.9999999999999998E-4</v>
      </c>
      <c r="E4" s="32">
        <f>LN(B4)-LN(B5) - D4</f>
        <v>3.5548997283216047E-2</v>
      </c>
      <c r="F4" s="32">
        <f>LN(C4)-LN(C5) - D4</f>
        <v>0.10929568887565168</v>
      </c>
    </row>
    <row r="5" spans="1:10" x14ac:dyDescent="0.25">
      <c r="A5" s="34">
        <v>44165</v>
      </c>
      <c r="B5" s="33">
        <v>3621.63</v>
      </c>
      <c r="C5" s="33">
        <v>118.289192</v>
      </c>
      <c r="D5" s="32">
        <v>8.9999999999999998E-4</v>
      </c>
      <c r="E5" s="32">
        <f t="shared" ref="E5:E62" si="0">LN(B5)-LN(B6) - D5</f>
        <v>0.10124644831840225</v>
      </c>
      <c r="F5" s="32">
        <f t="shared" ref="F5:F62" si="1">LN(C5)-LN(C6) - D5</f>
        <v>8.8580973726002057E-2</v>
      </c>
    </row>
    <row r="6" spans="1:10" x14ac:dyDescent="0.25">
      <c r="A6" s="34">
        <v>44134</v>
      </c>
      <c r="B6" s="33">
        <v>3269.96</v>
      </c>
      <c r="C6" s="33">
        <v>108.16430699999999</v>
      </c>
      <c r="D6" s="32">
        <v>1E-3</v>
      </c>
      <c r="E6" s="32">
        <f t="shared" si="0"/>
        <v>-2.905568033968875E-2</v>
      </c>
      <c r="F6" s="32">
        <f t="shared" si="1"/>
        <v>-6.288820730526512E-2</v>
      </c>
    </row>
    <row r="7" spans="1:10" x14ac:dyDescent="0.25">
      <c r="A7" s="34">
        <v>44104</v>
      </c>
      <c r="B7" s="33">
        <v>3363</v>
      </c>
      <c r="C7" s="33">
        <v>115.069885</v>
      </c>
      <c r="D7" s="32">
        <v>1.1000000000000001E-3</v>
      </c>
      <c r="E7" s="32">
        <f t="shared" si="0"/>
        <v>-4.1118103243589561E-2</v>
      </c>
      <c r="F7" s="32">
        <f t="shared" si="1"/>
        <v>-0.10747015628292268</v>
      </c>
    </row>
    <row r="8" spans="1:10" x14ac:dyDescent="0.25">
      <c r="A8" s="34">
        <v>44074</v>
      </c>
      <c r="B8" s="33">
        <v>3500.31</v>
      </c>
      <c r="C8" s="33">
        <v>127.98458100000001</v>
      </c>
      <c r="D8" s="32">
        <v>1E-3</v>
      </c>
      <c r="E8" s="32">
        <f t="shared" si="0"/>
        <v>6.671910208965437E-2</v>
      </c>
      <c r="F8" s="32">
        <f t="shared" si="1"/>
        <v>0.19323350110708437</v>
      </c>
    </row>
    <row r="9" spans="1:10" x14ac:dyDescent="0.25">
      <c r="A9" s="34">
        <v>44043</v>
      </c>
      <c r="B9" s="33">
        <v>3271.12</v>
      </c>
      <c r="C9" s="33">
        <v>105.3909</v>
      </c>
      <c r="D9" s="32">
        <v>1.2999999999999999E-3</v>
      </c>
      <c r="E9" s="32">
        <f t="shared" si="0"/>
        <v>5.2336778409249073E-2</v>
      </c>
      <c r="F9" s="32">
        <f t="shared" si="1"/>
        <v>0.15153407549869655</v>
      </c>
    </row>
    <row r="10" spans="1:10" x14ac:dyDescent="0.25">
      <c r="A10" s="34">
        <v>44012</v>
      </c>
      <c r="B10" s="33">
        <v>3100.29</v>
      </c>
      <c r="C10" s="33">
        <v>90.454070999999999</v>
      </c>
      <c r="D10" s="32">
        <v>1.6000000000000001E-3</v>
      </c>
      <c r="E10" s="32">
        <f t="shared" si="0"/>
        <v>1.6621381004062564E-2</v>
      </c>
      <c r="F10" s="32">
        <f t="shared" si="1"/>
        <v>0.1385898593284301</v>
      </c>
    </row>
    <row r="11" spans="1:10" x14ac:dyDescent="0.25">
      <c r="A11" s="34">
        <v>43980</v>
      </c>
      <c r="B11" s="33">
        <v>3044.31</v>
      </c>
      <c r="C11" s="33">
        <v>78.622062999999997</v>
      </c>
      <c r="D11" s="32">
        <v>1.2999999999999999E-3</v>
      </c>
      <c r="E11" s="32">
        <f t="shared" si="0"/>
        <v>4.2986490230530437E-2</v>
      </c>
      <c r="F11" s="32">
        <f t="shared" si="1"/>
        <v>7.7663457673896902E-2</v>
      </c>
    </row>
    <row r="12" spans="1:10" x14ac:dyDescent="0.25">
      <c r="A12" s="34">
        <v>43951</v>
      </c>
      <c r="B12" s="33">
        <v>2912.43</v>
      </c>
      <c r="C12" s="33">
        <v>72.65258</v>
      </c>
      <c r="D12" s="32">
        <v>1.4E-3</v>
      </c>
      <c r="E12" s="32">
        <f t="shared" si="0"/>
        <v>0.11802089623740593</v>
      </c>
      <c r="F12" s="32">
        <f t="shared" si="1"/>
        <v>0.14302379539250271</v>
      </c>
    </row>
    <row r="13" spans="1:10" x14ac:dyDescent="0.25">
      <c r="A13" s="34">
        <v>43921</v>
      </c>
      <c r="B13" s="33">
        <v>2584.59</v>
      </c>
      <c r="C13" s="33">
        <v>62.882323999999997</v>
      </c>
      <c r="D13" s="32">
        <v>2.8999999999999998E-3</v>
      </c>
      <c r="E13" s="32">
        <f t="shared" si="0"/>
        <v>-0.13656776859296704</v>
      </c>
      <c r="F13" s="32">
        <f t="shared" si="1"/>
        <v>-7.2843713650608252E-2</v>
      </c>
    </row>
    <row r="14" spans="1:10" x14ac:dyDescent="0.25">
      <c r="A14" s="34">
        <v>43889</v>
      </c>
      <c r="B14" s="33">
        <v>2954.22</v>
      </c>
      <c r="C14" s="33">
        <v>67.438011000000003</v>
      </c>
      <c r="D14" s="32">
        <v>1.52E-2</v>
      </c>
      <c r="E14" s="32">
        <f t="shared" si="0"/>
        <v>-0.10305952093620431</v>
      </c>
      <c r="F14" s="32">
        <f t="shared" si="1"/>
        <v>-0.13940092373255542</v>
      </c>
    </row>
    <row r="15" spans="1:10" x14ac:dyDescent="0.25">
      <c r="A15" s="34">
        <v>43861</v>
      </c>
      <c r="B15" s="33">
        <v>3225.52</v>
      </c>
      <c r="C15" s="33">
        <v>76.356239000000002</v>
      </c>
      <c r="D15" s="32">
        <v>1.52E-2</v>
      </c>
      <c r="E15" s="32">
        <f t="shared" si="0"/>
        <v>-1.6829416589617348E-2</v>
      </c>
      <c r="F15" s="32">
        <f t="shared" si="1"/>
        <v>3.7401995789417268E-2</v>
      </c>
    </row>
    <row r="16" spans="1:10" x14ac:dyDescent="0.25">
      <c r="A16" s="34">
        <v>43830</v>
      </c>
      <c r="B16" s="33">
        <v>3230.78</v>
      </c>
      <c r="C16" s="33">
        <v>72.443557999999996</v>
      </c>
      <c r="D16" s="32">
        <v>1.54E-2</v>
      </c>
      <c r="E16" s="32">
        <f t="shared" si="0"/>
        <v>1.2788741012288076E-2</v>
      </c>
      <c r="F16" s="32">
        <f t="shared" si="1"/>
        <v>8.1801767232634853E-2</v>
      </c>
    </row>
    <row r="17" spans="1:6" x14ac:dyDescent="0.25">
      <c r="A17" s="34">
        <v>43798</v>
      </c>
      <c r="B17" s="33">
        <v>3140.98</v>
      </c>
      <c r="C17" s="33">
        <v>65.733322000000001</v>
      </c>
      <c r="D17" s="32">
        <v>1.54E-2</v>
      </c>
      <c r="E17" s="32">
        <f t="shared" si="0"/>
        <v>1.8080291579323306E-2</v>
      </c>
      <c r="F17" s="32">
        <f t="shared" si="1"/>
        <v>5.6295911182238173E-2</v>
      </c>
    </row>
    <row r="18" spans="1:6" x14ac:dyDescent="0.25">
      <c r="A18" s="34">
        <v>43769</v>
      </c>
      <c r="B18" s="33">
        <v>3037.56</v>
      </c>
      <c r="C18" s="33">
        <v>61.185490000000001</v>
      </c>
      <c r="D18" s="32">
        <v>1.6500000000000001E-2</v>
      </c>
      <c r="E18" s="32">
        <f t="shared" si="0"/>
        <v>3.7258195829312363E-3</v>
      </c>
      <c r="F18" s="32">
        <f t="shared" si="1"/>
        <v>8.8476475101677735E-2</v>
      </c>
    </row>
    <row r="19" spans="1:6" x14ac:dyDescent="0.25">
      <c r="A19" s="34">
        <v>43738</v>
      </c>
      <c r="B19" s="33">
        <v>2976.74</v>
      </c>
      <c r="C19" s="33">
        <v>55.088093000000001</v>
      </c>
      <c r="D19" s="32">
        <v>1.89E-2</v>
      </c>
      <c r="E19" s="32">
        <f t="shared" si="0"/>
        <v>-1.8647594763217812E-3</v>
      </c>
      <c r="F19" s="32">
        <f t="shared" si="1"/>
        <v>5.5314935232767676E-2</v>
      </c>
    </row>
    <row r="20" spans="1:6" x14ac:dyDescent="0.25">
      <c r="A20" s="34">
        <v>43707</v>
      </c>
      <c r="B20" s="33">
        <v>2926.46</v>
      </c>
      <c r="C20" s="33">
        <v>51.147758000000003</v>
      </c>
      <c r="D20" s="32">
        <v>1.95E-2</v>
      </c>
      <c r="E20" s="32">
        <f t="shared" si="0"/>
        <v>-3.7757307714875107E-2</v>
      </c>
      <c r="F20" s="32">
        <f t="shared" si="1"/>
        <v>-3.9890520786353953E-2</v>
      </c>
    </row>
    <row r="21" spans="1:6" x14ac:dyDescent="0.25">
      <c r="A21" s="34">
        <v>43677</v>
      </c>
      <c r="B21" s="33">
        <v>2980.38</v>
      </c>
      <c r="C21" s="33">
        <v>52.201393000000003</v>
      </c>
      <c r="D21" s="32">
        <v>2.1000000000000001E-2</v>
      </c>
      <c r="E21" s="32">
        <f t="shared" si="0"/>
        <v>-7.9572325269899706E-3</v>
      </c>
      <c r="F21" s="32">
        <f t="shared" si="1"/>
        <v>5.2617116944472811E-2</v>
      </c>
    </row>
    <row r="22" spans="1:6" x14ac:dyDescent="0.25">
      <c r="A22" s="34">
        <v>43644</v>
      </c>
      <c r="B22" s="33">
        <v>2941.76</v>
      </c>
      <c r="C22" s="33">
        <v>48.496521000000001</v>
      </c>
      <c r="D22" s="32">
        <v>2.1700000000000001E-2</v>
      </c>
      <c r="E22" s="32">
        <f t="shared" si="0"/>
        <v>4.4958319534242064E-2</v>
      </c>
      <c r="F22" s="32">
        <f t="shared" si="1"/>
        <v>0.1048203973257445</v>
      </c>
    </row>
    <row r="23" spans="1:6" x14ac:dyDescent="0.25">
      <c r="A23" s="34">
        <v>43616</v>
      </c>
      <c r="B23" s="33">
        <v>2752.06</v>
      </c>
      <c r="C23" s="33">
        <v>42.733009000000003</v>
      </c>
      <c r="D23" s="32">
        <v>2.35E-2</v>
      </c>
      <c r="E23" s="32">
        <f t="shared" si="0"/>
        <v>-9.1540888853204244E-2</v>
      </c>
      <c r="F23" s="32">
        <f t="shared" si="1"/>
        <v>-0.1599757257689666</v>
      </c>
    </row>
    <row r="24" spans="1:6" x14ac:dyDescent="0.25">
      <c r="A24" s="34">
        <v>43585</v>
      </c>
      <c r="B24" s="33">
        <v>2945.83</v>
      </c>
      <c r="C24" s="33">
        <v>48.981731000000003</v>
      </c>
      <c r="D24" s="32">
        <v>2.3800000000000002E-2</v>
      </c>
      <c r="E24" s="32">
        <f t="shared" si="0"/>
        <v>1.4760336443089758E-2</v>
      </c>
      <c r="F24" s="32">
        <f t="shared" si="1"/>
        <v>3.1100931572631871E-2</v>
      </c>
    </row>
    <row r="25" spans="1:6" x14ac:dyDescent="0.25">
      <c r="A25" s="34">
        <v>43553</v>
      </c>
      <c r="B25" s="33">
        <v>2834.4</v>
      </c>
      <c r="C25" s="33">
        <v>46.365074</v>
      </c>
      <c r="D25" s="32">
        <v>2.4E-2</v>
      </c>
      <c r="E25" s="32">
        <f t="shared" si="0"/>
        <v>-6.2344581629796073E-3</v>
      </c>
      <c r="F25" s="32">
        <f t="shared" si="1"/>
        <v>7.2882379880602893E-2</v>
      </c>
    </row>
    <row r="26" spans="1:6" x14ac:dyDescent="0.25">
      <c r="A26" s="34">
        <v>43524</v>
      </c>
      <c r="B26" s="33">
        <v>2784.49</v>
      </c>
      <c r="C26" s="33">
        <v>42.083851000000003</v>
      </c>
      <c r="D26" s="32">
        <v>2.3900000000000001E-2</v>
      </c>
      <c r="E26" s="32">
        <f t="shared" si="0"/>
        <v>5.3955929866929299E-3</v>
      </c>
      <c r="F26" s="32">
        <f t="shared" si="1"/>
        <v>1.5623298730893773E-2</v>
      </c>
    </row>
    <row r="27" spans="1:6" x14ac:dyDescent="0.25">
      <c r="A27" s="34">
        <v>43496</v>
      </c>
      <c r="B27" s="33">
        <v>2704.1</v>
      </c>
      <c r="C27" s="33">
        <v>40.452998999999998</v>
      </c>
      <c r="D27" s="32">
        <v>2.3699999999999999E-2</v>
      </c>
      <c r="E27" s="32">
        <f t="shared" si="0"/>
        <v>5.2042154828375875E-2</v>
      </c>
      <c r="F27" s="32">
        <f t="shared" si="1"/>
        <v>2.9986637951478656E-2</v>
      </c>
    </row>
    <row r="28" spans="1:6" x14ac:dyDescent="0.25">
      <c r="A28" s="34">
        <v>43465</v>
      </c>
      <c r="B28" s="33">
        <v>2506.85</v>
      </c>
      <c r="C28" s="33">
        <v>38.338481999999999</v>
      </c>
      <c r="D28" s="32">
        <v>2.3699999999999999E-2</v>
      </c>
      <c r="E28" s="32">
        <f t="shared" si="0"/>
        <v>-0.1199652871180758</v>
      </c>
      <c r="F28" s="32">
        <f t="shared" si="1"/>
        <v>-0.14430535361597191</v>
      </c>
    </row>
    <row r="29" spans="1:6" x14ac:dyDescent="0.25">
      <c r="A29" s="34">
        <v>43434</v>
      </c>
      <c r="B29" s="33">
        <v>2760.17</v>
      </c>
      <c r="C29" s="33">
        <v>43.252693000000001</v>
      </c>
      <c r="D29" s="32">
        <v>2.3300000000000001E-2</v>
      </c>
      <c r="E29" s="32">
        <f t="shared" si="0"/>
        <v>-5.5982232407051497E-3</v>
      </c>
      <c r="F29" s="32">
        <f t="shared" si="1"/>
        <v>-0.22669557271729535</v>
      </c>
    </row>
    <row r="30" spans="1:6" x14ac:dyDescent="0.25">
      <c r="A30" s="34">
        <v>43404</v>
      </c>
      <c r="B30" s="33">
        <v>2711.74</v>
      </c>
      <c r="C30" s="33">
        <v>53.008648000000001</v>
      </c>
      <c r="D30" s="32">
        <v>2.2499999999999999E-2</v>
      </c>
      <c r="E30" s="32">
        <f t="shared" si="0"/>
        <v>-9.4429349055660722E-2</v>
      </c>
      <c r="F30" s="32">
        <f t="shared" si="1"/>
        <v>-5.3451752568629142E-2</v>
      </c>
    </row>
    <row r="31" spans="1:6" x14ac:dyDescent="0.25">
      <c r="A31" s="34">
        <v>43371</v>
      </c>
      <c r="B31" s="33">
        <v>2913.98</v>
      </c>
      <c r="C31" s="33">
        <v>54.675013999999997</v>
      </c>
      <c r="D31" s="32">
        <v>2.1299999999999999E-2</v>
      </c>
      <c r="E31" s="32">
        <f t="shared" si="0"/>
        <v>-1.7014893279678214E-2</v>
      </c>
      <c r="F31" s="32">
        <f t="shared" si="1"/>
        <v>-2.6136641808316777E-2</v>
      </c>
    </row>
    <row r="32" spans="1:6" x14ac:dyDescent="0.25">
      <c r="A32" s="34">
        <v>43343</v>
      </c>
      <c r="B32" s="33">
        <v>2901.52</v>
      </c>
      <c r="C32" s="33">
        <v>54.940097999999999</v>
      </c>
      <c r="D32" s="32">
        <v>2.0299999999999999E-2</v>
      </c>
      <c r="E32" s="32">
        <f t="shared" si="0"/>
        <v>9.5143216631947553E-3</v>
      </c>
      <c r="F32" s="32">
        <f t="shared" si="1"/>
        <v>0.15887230011006559</v>
      </c>
    </row>
    <row r="33" spans="1:6" x14ac:dyDescent="0.25">
      <c r="A33" s="34">
        <v>43312</v>
      </c>
      <c r="B33" s="33">
        <v>2816.29</v>
      </c>
      <c r="C33" s="33">
        <v>45.927826000000003</v>
      </c>
      <c r="D33" s="32">
        <v>1.9599999999999999E-2</v>
      </c>
      <c r="E33" s="32">
        <f t="shared" si="0"/>
        <v>1.5787979976799323E-2</v>
      </c>
      <c r="F33" s="32">
        <f t="shared" si="1"/>
        <v>7.9989740179043436E-3</v>
      </c>
    </row>
    <row r="34" spans="1:6" x14ac:dyDescent="0.25">
      <c r="A34" s="34">
        <v>43280</v>
      </c>
      <c r="B34" s="33">
        <v>2718.37</v>
      </c>
      <c r="C34" s="33">
        <v>44.677596999999999</v>
      </c>
      <c r="D34" s="32">
        <v>1.9E-2</v>
      </c>
      <c r="E34" s="32">
        <f t="shared" si="0"/>
        <v>-1.4169286503197803E-2</v>
      </c>
      <c r="F34" s="32">
        <f t="shared" si="1"/>
        <v>-2.4614102366832352E-2</v>
      </c>
    </row>
    <row r="35" spans="1:6" x14ac:dyDescent="0.25">
      <c r="A35" s="34">
        <v>43251</v>
      </c>
      <c r="B35" s="33">
        <v>2705.27</v>
      </c>
      <c r="C35" s="33">
        <v>44.929127000000001</v>
      </c>
      <c r="D35" s="32">
        <v>1.8599999999999998E-2</v>
      </c>
      <c r="E35" s="32">
        <f t="shared" si="0"/>
        <v>2.7782024026372157E-3</v>
      </c>
      <c r="F35" s="32">
        <f t="shared" si="1"/>
        <v>0.10429321764836635</v>
      </c>
    </row>
    <row r="36" spans="1:6" x14ac:dyDescent="0.25">
      <c r="A36" s="34">
        <v>43220</v>
      </c>
      <c r="B36" s="33">
        <v>2648.05</v>
      </c>
      <c r="C36" s="33">
        <v>39.733437000000002</v>
      </c>
      <c r="D36" s="32">
        <v>1.7600000000000001E-2</v>
      </c>
      <c r="E36" s="32">
        <f t="shared" si="0"/>
        <v>-1.4884888252870872E-2</v>
      </c>
      <c r="F36" s="32">
        <f t="shared" si="1"/>
        <v>-3.2733625435661551E-2</v>
      </c>
    </row>
    <row r="37" spans="1:6" x14ac:dyDescent="0.25">
      <c r="A37" s="34">
        <v>43188</v>
      </c>
      <c r="B37" s="33">
        <v>2640.87</v>
      </c>
      <c r="C37" s="33">
        <v>40.339320999999998</v>
      </c>
      <c r="D37" s="32">
        <v>1.7000000000000001E-2</v>
      </c>
      <c r="E37" s="32">
        <f t="shared" si="0"/>
        <v>-4.4252512953792164E-2</v>
      </c>
      <c r="F37" s="32">
        <f t="shared" si="1"/>
        <v>-7.2735133259838144E-2</v>
      </c>
    </row>
    <row r="38" spans="1:6" x14ac:dyDescent="0.25">
      <c r="A38" s="34">
        <v>43159</v>
      </c>
      <c r="B38" s="33">
        <v>2713.83</v>
      </c>
      <c r="C38" s="33">
        <v>42.651474</v>
      </c>
      <c r="D38" s="32">
        <v>1.5699999999999999E-2</v>
      </c>
      <c r="E38" s="32">
        <f t="shared" si="0"/>
        <v>-5.542611563592121E-2</v>
      </c>
      <c r="F38" s="32">
        <f t="shared" si="1"/>
        <v>4.6192179114009684E-2</v>
      </c>
    </row>
    <row r="39" spans="1:6" x14ac:dyDescent="0.25">
      <c r="A39" s="34">
        <v>43131</v>
      </c>
      <c r="B39" s="33">
        <v>2823.81</v>
      </c>
      <c r="C39" s="33">
        <v>40.091712999999999</v>
      </c>
      <c r="D39" s="32">
        <v>1.41E-2</v>
      </c>
      <c r="E39" s="32">
        <f t="shared" si="0"/>
        <v>4.0557417787025152E-2</v>
      </c>
      <c r="F39" s="32">
        <f t="shared" si="1"/>
        <v>-2.4793618743096602E-2</v>
      </c>
    </row>
    <row r="40" spans="1:6" x14ac:dyDescent="0.25">
      <c r="A40" s="34">
        <v>43098</v>
      </c>
      <c r="B40" s="33">
        <v>2673.61</v>
      </c>
      <c r="C40" s="33">
        <v>40.522739000000001</v>
      </c>
      <c r="D40" s="32">
        <v>1.32E-2</v>
      </c>
      <c r="E40" s="32">
        <f t="shared" si="0"/>
        <v>-3.4163960956373855E-3</v>
      </c>
      <c r="F40" s="32">
        <f t="shared" si="1"/>
        <v>-2.4974571683945911E-2</v>
      </c>
    </row>
    <row r="41" spans="1:6" x14ac:dyDescent="0.25">
      <c r="A41" s="34">
        <v>43069</v>
      </c>
      <c r="B41" s="33">
        <v>2647.58</v>
      </c>
      <c r="C41" s="33">
        <v>41.002696999999998</v>
      </c>
      <c r="D41" s="32">
        <v>1.23E-2</v>
      </c>
      <c r="E41" s="32">
        <f t="shared" si="0"/>
        <v>1.5395515330648845E-2</v>
      </c>
      <c r="F41" s="32">
        <f t="shared" si="1"/>
        <v>4.1866711114095564E-3</v>
      </c>
    </row>
    <row r="42" spans="1:6" x14ac:dyDescent="0.25">
      <c r="A42" s="34">
        <v>43039</v>
      </c>
      <c r="B42" s="33">
        <v>2575.2600000000002</v>
      </c>
      <c r="C42" s="33">
        <v>40.332241000000003</v>
      </c>
      <c r="D42" s="32">
        <v>1.0699999999999999E-2</v>
      </c>
      <c r="E42" s="32">
        <f t="shared" si="0"/>
        <v>1.1245598878304829E-2</v>
      </c>
      <c r="F42" s="32">
        <f t="shared" si="1"/>
        <v>8.1703610133080959E-2</v>
      </c>
    </row>
    <row r="43" spans="1:6" x14ac:dyDescent="0.25">
      <c r="A43" s="34">
        <v>43007</v>
      </c>
      <c r="B43" s="33">
        <v>2519.36</v>
      </c>
      <c r="C43" s="33">
        <v>36.772399999999998</v>
      </c>
      <c r="D43" s="32">
        <v>1.03E-2</v>
      </c>
      <c r="E43" s="32">
        <f t="shared" si="0"/>
        <v>8.818957203248854E-3</v>
      </c>
      <c r="F43" s="32">
        <f t="shared" si="1"/>
        <v>-6.8515672564811086E-2</v>
      </c>
    </row>
    <row r="44" spans="1:6" x14ac:dyDescent="0.25">
      <c r="A44" s="34">
        <v>42978</v>
      </c>
      <c r="B44" s="33">
        <v>2471.65</v>
      </c>
      <c r="C44" s="33">
        <v>38.976669000000001</v>
      </c>
      <c r="D44" s="32">
        <v>1.01E-2</v>
      </c>
      <c r="E44" s="32">
        <f t="shared" si="0"/>
        <v>-9.5536569436842651E-3</v>
      </c>
      <c r="F44" s="32">
        <f t="shared" si="1"/>
        <v>8.7633728981471481E-2</v>
      </c>
    </row>
    <row r="45" spans="1:6" x14ac:dyDescent="0.25">
      <c r="A45" s="34">
        <v>42947</v>
      </c>
      <c r="B45" s="33">
        <v>2470.3000000000002</v>
      </c>
      <c r="C45" s="33">
        <v>35.347565000000003</v>
      </c>
      <c r="D45" s="32">
        <v>1.0699999999999999E-2</v>
      </c>
      <c r="E45" s="32">
        <f t="shared" si="0"/>
        <v>8.4639615136933733E-3</v>
      </c>
      <c r="F45" s="32">
        <f t="shared" si="1"/>
        <v>2.1480459698709639E-2</v>
      </c>
    </row>
    <row r="46" spans="1:6" x14ac:dyDescent="0.25">
      <c r="A46" s="34">
        <v>42916</v>
      </c>
      <c r="B46" s="33">
        <v>2423.41</v>
      </c>
      <c r="C46" s="33">
        <v>34.228172000000001</v>
      </c>
      <c r="D46" s="32">
        <v>9.7999999999999997E-3</v>
      </c>
      <c r="E46" s="32">
        <f t="shared" si="0"/>
        <v>-4.9977174466479778E-3</v>
      </c>
      <c r="F46" s="32">
        <f t="shared" si="1"/>
        <v>-6.4596351477664377E-2</v>
      </c>
    </row>
    <row r="47" spans="1:6" x14ac:dyDescent="0.25">
      <c r="A47" s="34">
        <v>42886</v>
      </c>
      <c r="B47" s="33">
        <v>2411.8000000000002</v>
      </c>
      <c r="C47" s="33">
        <v>36.156089999999999</v>
      </c>
      <c r="D47" s="32">
        <v>8.8999999999999999E-3</v>
      </c>
      <c r="E47" s="32">
        <f t="shared" si="0"/>
        <v>2.6097183855912278E-3</v>
      </c>
      <c r="F47" s="32">
        <f t="shared" si="1"/>
        <v>5.2588139241525188E-2</v>
      </c>
    </row>
    <row r="48" spans="1:6" x14ac:dyDescent="0.25">
      <c r="A48" s="34">
        <v>42853</v>
      </c>
      <c r="B48" s="33">
        <v>2384.1999999999998</v>
      </c>
      <c r="C48" s="33">
        <v>33.999889000000003</v>
      </c>
      <c r="D48" s="32">
        <v>8.0000000000000002E-3</v>
      </c>
      <c r="E48" s="32">
        <f t="shared" si="0"/>
        <v>1.0501405584380022E-3</v>
      </c>
      <c r="F48" s="32">
        <f t="shared" si="1"/>
        <v>-8.0695566315007669E-3</v>
      </c>
    </row>
    <row r="49" spans="1:6" x14ac:dyDescent="0.25">
      <c r="A49" s="34">
        <v>42825</v>
      </c>
      <c r="B49" s="33">
        <v>2362.7199999999998</v>
      </c>
      <c r="C49" s="33">
        <v>34.002254000000001</v>
      </c>
      <c r="D49" s="32">
        <v>7.4000000000000003E-3</v>
      </c>
      <c r="E49" s="32">
        <f t="shared" si="0"/>
        <v>-7.7893059401400837E-3</v>
      </c>
      <c r="F49" s="32">
        <f t="shared" si="1"/>
        <v>4.4467579091418033E-2</v>
      </c>
    </row>
    <row r="50" spans="1:6" x14ac:dyDescent="0.25">
      <c r="A50" s="34">
        <v>42794</v>
      </c>
      <c r="B50" s="33">
        <v>2363.64</v>
      </c>
      <c r="C50" s="33">
        <v>32.283596000000003</v>
      </c>
      <c r="D50" s="32">
        <v>5.1999999999999998E-3</v>
      </c>
      <c r="E50" s="32">
        <f t="shared" si="0"/>
        <v>3.1323097609435066E-2</v>
      </c>
      <c r="F50" s="32">
        <f t="shared" si="1"/>
        <v>0.11602888617144012</v>
      </c>
    </row>
    <row r="51" spans="1:6" x14ac:dyDescent="0.25">
      <c r="A51" s="34">
        <v>42766</v>
      </c>
      <c r="B51" s="33">
        <v>2278.87</v>
      </c>
      <c r="C51" s="33">
        <v>28.597816000000002</v>
      </c>
      <c r="D51" s="32">
        <v>5.1000000000000004E-3</v>
      </c>
      <c r="E51" s="32">
        <f t="shared" si="0"/>
        <v>1.2626298093010406E-2</v>
      </c>
      <c r="F51" s="32">
        <f t="shared" si="1"/>
        <v>4.1541763944227143E-2</v>
      </c>
    </row>
    <row r="52" spans="1:6" x14ac:dyDescent="0.25">
      <c r="A52" s="34">
        <v>42734</v>
      </c>
      <c r="B52" s="33">
        <v>2238.83</v>
      </c>
      <c r="C52" s="33">
        <v>27.294592000000002</v>
      </c>
      <c r="D52" s="32">
        <v>5.1000000000000004E-3</v>
      </c>
      <c r="E52" s="32">
        <f t="shared" si="0"/>
        <v>1.2937103051756986E-2</v>
      </c>
      <c r="F52" s="32">
        <f t="shared" si="1"/>
        <v>4.6861836051635845E-2</v>
      </c>
    </row>
    <row r="53" spans="1:6" x14ac:dyDescent="0.25">
      <c r="A53" s="34">
        <v>42704</v>
      </c>
      <c r="B53" s="33">
        <v>2198.81</v>
      </c>
      <c r="C53" s="33">
        <v>25.912533</v>
      </c>
      <c r="D53" s="32">
        <v>4.4999999999999997E-3</v>
      </c>
      <c r="E53" s="32">
        <f t="shared" si="0"/>
        <v>2.9103472465471462E-2</v>
      </c>
      <c r="F53" s="32">
        <f t="shared" si="1"/>
        <v>-3.1458751138815626E-2</v>
      </c>
    </row>
    <row r="54" spans="1:6" x14ac:dyDescent="0.25">
      <c r="A54" s="34">
        <v>42674</v>
      </c>
      <c r="B54" s="33">
        <v>2126.15</v>
      </c>
      <c r="C54" s="33">
        <v>26.620604</v>
      </c>
      <c r="D54" s="32">
        <v>3.3E-3</v>
      </c>
      <c r="E54" s="32">
        <f t="shared" si="0"/>
        <v>-2.2916782104688647E-2</v>
      </c>
      <c r="F54" s="32">
        <f t="shared" si="1"/>
        <v>1.0249436598209457E-3</v>
      </c>
    </row>
    <row r="55" spans="1:6" x14ac:dyDescent="0.25">
      <c r="A55" s="34">
        <v>42643</v>
      </c>
      <c r="B55" s="33">
        <v>2168.27</v>
      </c>
      <c r="C55" s="33">
        <v>26.50572</v>
      </c>
      <c r="D55" s="32">
        <v>2.8999999999999998E-3</v>
      </c>
      <c r="E55" s="32">
        <f t="shared" si="0"/>
        <v>-4.1352452011050728E-3</v>
      </c>
      <c r="F55" s="32">
        <f t="shared" si="1"/>
        <v>6.5950836762900603E-2</v>
      </c>
    </row>
    <row r="56" spans="1:6" x14ac:dyDescent="0.25">
      <c r="A56" s="34">
        <v>42613</v>
      </c>
      <c r="B56" s="33">
        <v>2170.9499999999998</v>
      </c>
      <c r="C56" s="33">
        <v>24.742186</v>
      </c>
      <c r="D56" s="32">
        <v>3.0000000000000001E-3</v>
      </c>
      <c r="E56" s="32">
        <f t="shared" si="0"/>
        <v>-4.2199193604143233E-3</v>
      </c>
      <c r="F56" s="32">
        <f t="shared" si="1"/>
        <v>1.4974072993998114E-2</v>
      </c>
    </row>
    <row r="57" spans="1:6" x14ac:dyDescent="0.25">
      <c r="A57" s="34">
        <v>42580</v>
      </c>
      <c r="B57" s="33">
        <v>2173.6</v>
      </c>
      <c r="C57" s="33">
        <v>24.301441000000001</v>
      </c>
      <c r="D57" s="32">
        <v>3.0000000000000001E-3</v>
      </c>
      <c r="E57" s="32">
        <f t="shared" si="0"/>
        <v>3.1990438943766297E-2</v>
      </c>
      <c r="F57" s="32">
        <f t="shared" si="1"/>
        <v>8.3235244690145316E-2</v>
      </c>
    </row>
    <row r="58" spans="1:6" x14ac:dyDescent="0.25">
      <c r="A58" s="34">
        <v>42551</v>
      </c>
      <c r="B58" s="33">
        <v>2098.86</v>
      </c>
      <c r="C58" s="33">
        <v>22.293617000000001</v>
      </c>
      <c r="D58" s="32">
        <v>2.7000000000000001E-3</v>
      </c>
      <c r="E58" s="32">
        <f t="shared" si="0"/>
        <v>-1.7943366827611528E-3</v>
      </c>
      <c r="F58" s="32">
        <f t="shared" si="1"/>
        <v>-4.0226370749742633E-2</v>
      </c>
    </row>
    <row r="59" spans="1:6" x14ac:dyDescent="0.25">
      <c r="A59" s="34">
        <v>42521</v>
      </c>
      <c r="B59" s="33">
        <v>2096.96</v>
      </c>
      <c r="C59" s="33">
        <v>23.146111000000001</v>
      </c>
      <c r="D59" s="32">
        <v>2.7000000000000001E-3</v>
      </c>
      <c r="E59" s="32">
        <f t="shared" si="0"/>
        <v>1.2513182557528348E-2</v>
      </c>
      <c r="F59" s="32">
        <f t="shared" si="1"/>
        <v>6.0544031595745208E-2</v>
      </c>
    </row>
    <row r="60" spans="1:6" x14ac:dyDescent="0.25">
      <c r="A60" s="34">
        <v>42489</v>
      </c>
      <c r="B60" s="33">
        <v>2065.3000000000002</v>
      </c>
      <c r="C60" s="33">
        <v>21.727587</v>
      </c>
      <c r="D60" s="32">
        <v>2.3E-3</v>
      </c>
      <c r="E60" s="32">
        <f t="shared" si="0"/>
        <v>3.9573306781634163E-4</v>
      </c>
      <c r="F60" s="32">
        <f t="shared" si="1"/>
        <v>-0.15303097654722023</v>
      </c>
    </row>
    <row r="61" spans="1:6" x14ac:dyDescent="0.25">
      <c r="A61" s="34">
        <v>42460</v>
      </c>
      <c r="B61" s="33">
        <v>2059.7399999999998</v>
      </c>
      <c r="C61" s="33">
        <v>25.262314</v>
      </c>
      <c r="D61" s="32">
        <v>2.8999999999999998E-3</v>
      </c>
      <c r="E61" s="32">
        <f t="shared" si="0"/>
        <v>6.1004984919882502E-2</v>
      </c>
      <c r="F61" s="32">
        <f t="shared" si="1"/>
        <v>0.12225762750719883</v>
      </c>
    </row>
    <row r="62" spans="1:6" x14ac:dyDescent="0.25">
      <c r="A62" s="34">
        <v>42429</v>
      </c>
      <c r="B62" s="33">
        <v>1932.23</v>
      </c>
      <c r="C62" s="33">
        <v>22.290400000000002</v>
      </c>
      <c r="D62" s="32">
        <v>3.0999999999999999E-3</v>
      </c>
      <c r="E62" s="32">
        <f t="shared" si="0"/>
        <v>-7.2369004400584334E-3</v>
      </c>
      <c r="F62" s="32">
        <f t="shared" si="1"/>
        <v>-9.7998169691698809E-3</v>
      </c>
    </row>
    <row r="63" spans="1:6" x14ac:dyDescent="0.25">
      <c r="A63" s="34">
        <v>42398</v>
      </c>
      <c r="B63" s="33">
        <v>1940.24</v>
      </c>
      <c r="C63" s="33">
        <v>22.440242999999999</v>
      </c>
      <c r="D63" s="32">
        <v>2.5999999999999999E-3</v>
      </c>
      <c r="E63" s="32"/>
      <c r="F63" s="32"/>
    </row>
    <row r="64" spans="1:6" x14ac:dyDescent="0.25">
      <c r="A64" s="34"/>
      <c r="B64" s="33"/>
      <c r="C64" s="33"/>
      <c r="D64" s="33"/>
      <c r="E64" s="32"/>
      <c r="F64" s="32"/>
    </row>
    <row r="65" spans="1:6" x14ac:dyDescent="0.25">
      <c r="A65" s="34"/>
      <c r="B65" s="33"/>
      <c r="C65" s="33"/>
      <c r="D65" s="33"/>
      <c r="E65" s="32"/>
      <c r="F65" s="32"/>
    </row>
    <row r="66" spans="1:6" x14ac:dyDescent="0.25">
      <c r="A66" s="34"/>
      <c r="B66" s="33"/>
      <c r="C66" s="33"/>
      <c r="D66" s="33"/>
      <c r="E66" s="32"/>
      <c r="F66" s="32"/>
    </row>
    <row r="67" spans="1:6" x14ac:dyDescent="0.25">
      <c r="A67" s="34"/>
      <c r="B67" s="33"/>
      <c r="C67" s="33"/>
      <c r="D67" s="33"/>
      <c r="E67" s="32"/>
      <c r="F67" s="32"/>
    </row>
    <row r="68" spans="1:6" x14ac:dyDescent="0.25">
      <c r="A68" s="34"/>
      <c r="B68" s="33"/>
      <c r="C68" s="33"/>
      <c r="D68" s="33"/>
      <c r="E68" s="32"/>
      <c r="F68" s="32"/>
    </row>
    <row r="69" spans="1:6" x14ac:dyDescent="0.25">
      <c r="A69" s="34"/>
      <c r="B69" s="33"/>
      <c r="C69" s="33"/>
      <c r="D69" s="33"/>
      <c r="E69" s="32"/>
      <c r="F69" s="32"/>
    </row>
    <row r="70" spans="1:6" x14ac:dyDescent="0.25">
      <c r="A70" s="34"/>
      <c r="B70" s="33"/>
      <c r="C70" s="33"/>
      <c r="D70" s="33"/>
      <c r="E70" s="32"/>
      <c r="F70" s="32"/>
    </row>
    <row r="71" spans="1:6" x14ac:dyDescent="0.25">
      <c r="A71" s="34"/>
      <c r="B71" s="33"/>
      <c r="C71" s="33"/>
      <c r="D71" s="33"/>
      <c r="E71" s="32"/>
      <c r="F71" s="32"/>
    </row>
    <row r="72" spans="1:6" x14ac:dyDescent="0.25">
      <c r="A72" s="34"/>
      <c r="B72" s="33"/>
      <c r="C72" s="33"/>
      <c r="D72" s="33"/>
      <c r="E72" s="32"/>
      <c r="F72" s="32"/>
    </row>
    <row r="73" spans="1:6" x14ac:dyDescent="0.25">
      <c r="A73" s="34"/>
      <c r="B73" s="33"/>
      <c r="C73" s="33"/>
      <c r="D73" s="33"/>
      <c r="E73" s="32"/>
      <c r="F73" s="32"/>
    </row>
    <row r="74" spans="1:6" x14ac:dyDescent="0.25">
      <c r="A74" s="34"/>
      <c r="B74" s="33"/>
      <c r="C74" s="33"/>
      <c r="D74" s="33"/>
      <c r="E74" s="32"/>
      <c r="F74" s="32"/>
    </row>
    <row r="75" spans="1:6" x14ac:dyDescent="0.25">
      <c r="A75" s="34"/>
      <c r="B75" s="33"/>
      <c r="C75" s="33"/>
      <c r="D75" s="33"/>
      <c r="E75" s="32"/>
      <c r="F75" s="32"/>
    </row>
    <row r="76" spans="1:6" x14ac:dyDescent="0.25">
      <c r="A76" s="34"/>
      <c r="B76" s="33"/>
      <c r="C76" s="33"/>
      <c r="D76" s="33"/>
      <c r="E76" s="32"/>
      <c r="F76" s="32"/>
    </row>
    <row r="77" spans="1:6" x14ac:dyDescent="0.25">
      <c r="A77" s="34"/>
      <c r="B77" s="33"/>
      <c r="C77" s="33"/>
      <c r="D77" s="33"/>
      <c r="E77" s="32"/>
      <c r="F77" s="32"/>
    </row>
    <row r="78" spans="1:6" x14ac:dyDescent="0.25">
      <c r="A78" s="34"/>
      <c r="B78" s="33"/>
      <c r="C78" s="33"/>
      <c r="D78" s="33"/>
      <c r="E78" s="32"/>
      <c r="F78" s="32"/>
    </row>
    <row r="79" spans="1:6" x14ac:dyDescent="0.25">
      <c r="A79" s="34"/>
      <c r="B79" s="33"/>
      <c r="C79" s="33"/>
      <c r="D79" s="33"/>
      <c r="E79" s="32"/>
      <c r="F79" s="32"/>
    </row>
    <row r="80" spans="1:6" x14ac:dyDescent="0.25">
      <c r="A80" s="34"/>
      <c r="B80" s="33"/>
      <c r="C80" s="33"/>
      <c r="D80" s="33"/>
      <c r="E80" s="32"/>
      <c r="F80" s="32"/>
    </row>
    <row r="81" spans="1:6" x14ac:dyDescent="0.25">
      <c r="A81" s="34"/>
      <c r="B81" s="33"/>
      <c r="C81" s="33"/>
      <c r="D81" s="33"/>
      <c r="E81" s="32"/>
      <c r="F81" s="32"/>
    </row>
    <row r="82" spans="1:6" x14ac:dyDescent="0.25">
      <c r="A82" s="34"/>
      <c r="B82" s="33"/>
      <c r="C82" s="33"/>
      <c r="D82" s="33"/>
      <c r="E82" s="32"/>
      <c r="F82" s="32"/>
    </row>
    <row r="83" spans="1:6" x14ac:dyDescent="0.25">
      <c r="A83" s="34"/>
      <c r="B83" s="33"/>
      <c r="C83" s="33"/>
      <c r="D83" s="33"/>
      <c r="E83" s="32"/>
      <c r="F83" s="32"/>
    </row>
    <row r="84" spans="1:6" x14ac:dyDescent="0.25">
      <c r="A84" s="34"/>
      <c r="B84" s="33"/>
      <c r="C84" s="33"/>
      <c r="D84" s="33"/>
      <c r="E84" s="32"/>
      <c r="F84" s="32"/>
    </row>
    <row r="85" spans="1:6" x14ac:dyDescent="0.25">
      <c r="A85" s="34"/>
      <c r="B85" s="33"/>
      <c r="C85" s="33"/>
      <c r="D85" s="33"/>
      <c r="E85" s="32"/>
      <c r="F85" s="32"/>
    </row>
    <row r="86" spans="1:6" x14ac:dyDescent="0.25">
      <c r="A86" s="34"/>
      <c r="B86" s="33"/>
      <c r="C86" s="33"/>
      <c r="D86" s="33"/>
      <c r="E86" s="32"/>
      <c r="F86" s="32"/>
    </row>
    <row r="87" spans="1:6" x14ac:dyDescent="0.25">
      <c r="A87" s="34"/>
      <c r="B87" s="33"/>
      <c r="C87" s="33"/>
      <c r="D87" s="33"/>
      <c r="F87" s="32"/>
    </row>
  </sheetData>
  <mergeCells count="1">
    <mergeCell ref="A1:F1"/>
  </mergeCells>
  <hyperlinks>
    <hyperlink ref="J1" r:id="rId1" xr:uid="{00000000-0004-0000-02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4B63C-6B55-4995-AF64-7849970669E6}">
  <dimension ref="A1:N19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14" ht="17.399999999999999" x14ac:dyDescent="0.3">
      <c r="A1" s="48" t="s">
        <v>47</v>
      </c>
      <c r="B1" s="49"/>
      <c r="C1" s="50"/>
      <c r="D1" s="50"/>
      <c r="E1" s="50"/>
      <c r="F1" s="50"/>
      <c r="G1" s="50"/>
      <c r="H1" s="50"/>
      <c r="I1" s="50"/>
      <c r="J1" s="47"/>
      <c r="K1" s="47"/>
      <c r="L1" s="47"/>
      <c r="M1" s="47"/>
      <c r="N1" s="47"/>
    </row>
    <row r="2" spans="1:14" x14ac:dyDescent="0.3">
      <c r="A2" t="s">
        <v>44</v>
      </c>
    </row>
    <row r="3" spans="1:14" ht="15" thickBot="1" x14ac:dyDescent="0.35"/>
    <row r="4" spans="1:14" x14ac:dyDescent="0.3">
      <c r="A4" s="41" t="s">
        <v>43</v>
      </c>
      <c r="B4" s="41"/>
    </row>
    <row r="5" spans="1:14" x14ac:dyDescent="0.3">
      <c r="A5" s="39" t="s">
        <v>42</v>
      </c>
      <c r="B5" s="42">
        <v>0.65470388680250913</v>
      </c>
    </row>
    <row r="6" spans="1:14" x14ac:dyDescent="0.3">
      <c r="A6" s="39" t="s">
        <v>41</v>
      </c>
      <c r="B6" s="42">
        <v>0.42863717939431267</v>
      </c>
    </row>
    <row r="7" spans="1:14" x14ac:dyDescent="0.3">
      <c r="A7" s="39" t="s">
        <v>40</v>
      </c>
      <c r="B7" s="42">
        <v>0.41861327026087952</v>
      </c>
    </row>
    <row r="8" spans="1:14" x14ac:dyDescent="0.3">
      <c r="A8" s="39" t="s">
        <v>28</v>
      </c>
      <c r="B8" s="42">
        <v>6.6440852574307041E-2</v>
      </c>
    </row>
    <row r="9" spans="1:14" ht="15" thickBot="1" x14ac:dyDescent="0.35">
      <c r="A9" s="38" t="s">
        <v>39</v>
      </c>
      <c r="B9" s="38">
        <v>59</v>
      </c>
    </row>
    <row r="11" spans="1:14" ht="15" thickBot="1" x14ac:dyDescent="0.35">
      <c r="A11" t="s">
        <v>38</v>
      </c>
    </row>
    <row r="12" spans="1:14" x14ac:dyDescent="0.3">
      <c r="A12" s="40"/>
      <c r="B12" s="40" t="s">
        <v>37</v>
      </c>
      <c r="C12" s="40" t="s">
        <v>36</v>
      </c>
      <c r="D12" s="40" t="s">
        <v>35</v>
      </c>
      <c r="E12" s="40" t="s">
        <v>34</v>
      </c>
      <c r="F12" s="40" t="s">
        <v>33</v>
      </c>
    </row>
    <row r="13" spans="1:14" x14ac:dyDescent="0.3">
      <c r="A13" s="39" t="s">
        <v>32</v>
      </c>
      <c r="B13" s="39">
        <v>1</v>
      </c>
      <c r="C13" s="42">
        <v>0.18876571210298193</v>
      </c>
      <c r="D13" s="42">
        <v>0.18876571210298193</v>
      </c>
      <c r="E13" s="42">
        <v>42.761478948832782</v>
      </c>
      <c r="F13" s="42">
        <v>1.8565919544536177E-8</v>
      </c>
    </row>
    <row r="14" spans="1:14" x14ac:dyDescent="0.3">
      <c r="A14" s="39" t="s">
        <v>31</v>
      </c>
      <c r="B14" s="39">
        <v>57</v>
      </c>
      <c r="C14" s="42">
        <v>0.25162005277564575</v>
      </c>
      <c r="D14" s="42">
        <v>4.4143868908008031E-3</v>
      </c>
      <c r="E14" s="42"/>
      <c r="F14" s="42"/>
    </row>
    <row r="15" spans="1:14" ht="15" thickBot="1" x14ac:dyDescent="0.35">
      <c r="A15" s="38" t="s">
        <v>30</v>
      </c>
      <c r="B15" s="38">
        <v>58</v>
      </c>
      <c r="C15" s="43">
        <v>0.44038576487862768</v>
      </c>
      <c r="D15" s="43"/>
      <c r="E15" s="43"/>
      <c r="F15" s="43"/>
    </row>
    <row r="16" spans="1:14" ht="15" thickBot="1" x14ac:dyDescent="0.35"/>
    <row r="17" spans="1:9" x14ac:dyDescent="0.3">
      <c r="A17" s="40"/>
      <c r="B17" s="40" t="s">
        <v>29</v>
      </c>
      <c r="C17" s="40" t="s">
        <v>28</v>
      </c>
      <c r="D17" s="40" t="s">
        <v>27</v>
      </c>
      <c r="E17" s="40" t="s">
        <v>26</v>
      </c>
      <c r="F17" s="40" t="s">
        <v>25</v>
      </c>
      <c r="G17" s="40" t="s">
        <v>24</v>
      </c>
      <c r="H17" s="40" t="s">
        <v>23</v>
      </c>
      <c r="I17" s="40" t="s">
        <v>22</v>
      </c>
    </row>
    <row r="18" spans="1:9" x14ac:dyDescent="0.3">
      <c r="A18" s="39" t="s">
        <v>21</v>
      </c>
      <c r="B18" s="44">
        <v>1.8889368975829955E-2</v>
      </c>
      <c r="C18" s="44">
        <v>8.6499278751801714E-3</v>
      </c>
      <c r="D18" s="44">
        <v>2.1837602866066099</v>
      </c>
      <c r="E18" s="44">
        <v>3.3110298902279435E-2</v>
      </c>
      <c r="F18" s="44">
        <v>1.5681871804232132E-3</v>
      </c>
      <c r="G18" s="44">
        <v>3.6210550771236694E-2</v>
      </c>
      <c r="H18" s="44">
        <v>1.5681871804232132E-3</v>
      </c>
      <c r="I18" s="44">
        <v>3.6210550771236694E-2</v>
      </c>
    </row>
    <row r="19" spans="1:9" ht="15" thickBot="1" x14ac:dyDescent="0.35">
      <c r="A19" s="38" t="s">
        <v>15</v>
      </c>
      <c r="B19" s="46">
        <v>1.2454481755802245</v>
      </c>
      <c r="C19" s="45">
        <v>0.19045803624562882</v>
      </c>
      <c r="D19" s="45">
        <v>6.5392261735493378</v>
      </c>
      <c r="E19" s="45">
        <v>1.8565919544536544E-8</v>
      </c>
      <c r="F19" s="45">
        <v>0.86406253655395826</v>
      </c>
      <c r="G19" s="45">
        <v>1.6268338146064907</v>
      </c>
      <c r="H19" s="45">
        <v>0.86406253655395826</v>
      </c>
      <c r="I19" s="45">
        <v>1.6268338146064907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 &amp; CORR</vt:lpstr>
      <vt:lpstr>CAPM - Data</vt:lpstr>
      <vt:lpstr>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 Nishi</dc:creator>
  <cp:lastModifiedBy>Nishi, Hiro</cp:lastModifiedBy>
  <dcterms:created xsi:type="dcterms:W3CDTF">2015-01-25T22:51:49Z</dcterms:created>
  <dcterms:modified xsi:type="dcterms:W3CDTF">2021-10-21T16:19:50Z</dcterms:modified>
</cp:coreProperties>
</file>