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0.0.120\PEMYServer\99-API\API2000 TaskgroupFlowTesting\GW analyses\gitPVtest\"/>
    </mc:Choice>
  </mc:AlternateContent>
  <xr:revisionPtr revIDLastSave="0" documentId="13_ncr:1_{59E82E15-0F1C-4BDA-B451-52C126F0EB36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API2000 Pressure" sheetId="3" r:id="rId1"/>
    <sheet name="API2000 High Pressure" sheetId="8" r:id="rId2"/>
    <sheet name="API2000 Vacuum" sheetId="5" r:id="rId3"/>
    <sheet name="Vendor Data" sheetId="6" r:id="rId4"/>
  </sheets>
  <definedNames>
    <definedName name="cf2cm">1/35.315</definedName>
    <definedName name="Fgamma">1</definedName>
    <definedName name="in2m" comment="inches to meters">0.0254</definedName>
    <definedName name="oz2Pa">574.56</definedName>
    <definedName name="patm">101.325</definedName>
    <definedName name="rho">1.225</definedName>
    <definedName name="xT">0.72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8" l="1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3" i="8"/>
  <c r="N40" i="3"/>
  <c r="N55" i="3" s="1"/>
  <c r="N70" i="3" s="1"/>
  <c r="N85" i="3" s="1"/>
  <c r="N23" i="3"/>
  <c r="N38" i="3" s="1"/>
  <c r="N53" i="3" s="1"/>
  <c r="N68" i="3" s="1"/>
  <c r="N83" i="3" s="1"/>
  <c r="N24" i="3"/>
  <c r="N39" i="3" s="1"/>
  <c r="N54" i="3" s="1"/>
  <c r="N69" i="3" s="1"/>
  <c r="N84" i="3" s="1"/>
  <c r="N25" i="3"/>
  <c r="N26" i="3"/>
  <c r="N41" i="3" s="1"/>
  <c r="N56" i="3" s="1"/>
  <c r="N71" i="3" s="1"/>
  <c r="N86" i="3" s="1"/>
  <c r="N27" i="3"/>
  <c r="N42" i="3" s="1"/>
  <c r="N57" i="3" s="1"/>
  <c r="N72" i="3" s="1"/>
  <c r="N87" i="3" s="1"/>
  <c r="N28" i="3"/>
  <c r="N43" i="3" s="1"/>
  <c r="N58" i="3" s="1"/>
  <c r="N73" i="3" s="1"/>
  <c r="N88" i="3" s="1"/>
  <c r="N29" i="3"/>
  <c r="N44" i="3" s="1"/>
  <c r="N59" i="3" s="1"/>
  <c r="N74" i="3" s="1"/>
  <c r="N89" i="3" s="1"/>
  <c r="N30" i="3"/>
  <c r="N45" i="3" s="1"/>
  <c r="N60" i="3" s="1"/>
  <c r="N75" i="3" s="1"/>
  <c r="N90" i="3" s="1"/>
  <c r="N31" i="3"/>
  <c r="N46" i="3" s="1"/>
  <c r="N61" i="3" s="1"/>
  <c r="N76" i="3" s="1"/>
  <c r="N91" i="3" s="1"/>
  <c r="N32" i="3"/>
  <c r="N47" i="3" s="1"/>
  <c r="N62" i="3" s="1"/>
  <c r="N77" i="3" s="1"/>
  <c r="N92" i="3" s="1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P91" i="8"/>
  <c r="E42" i="8"/>
  <c r="P82" i="8"/>
  <c r="P28" i="8"/>
  <c r="O81" i="8"/>
  <c r="O91" i="8"/>
  <c r="O30" i="8"/>
  <c r="O33" i="8"/>
  <c r="O53" i="8"/>
  <c r="P58" i="8"/>
  <c r="O70" i="8"/>
  <c r="O90" i="8"/>
  <c r="P90" i="8"/>
  <c r="P83" i="8"/>
  <c r="P53" i="8"/>
  <c r="E5" i="8"/>
  <c r="P87" i="8"/>
  <c r="P32" i="8"/>
  <c r="E30" i="8"/>
  <c r="E14" i="8"/>
  <c r="P5" i="8"/>
  <c r="P89" i="8"/>
  <c r="P59" i="8"/>
  <c r="O20" i="8"/>
  <c r="P6" i="8"/>
  <c r="O55" i="8"/>
  <c r="P11" i="8"/>
  <c r="E40" i="8"/>
  <c r="O49" i="8"/>
  <c r="O76" i="8"/>
  <c r="O62" i="8"/>
  <c r="E68" i="8"/>
  <c r="O58" i="8"/>
  <c r="O72" i="8"/>
  <c r="P3" i="8"/>
  <c r="O50" i="8"/>
  <c r="P16" i="8"/>
  <c r="O67" i="8"/>
  <c r="O83" i="8"/>
  <c r="O21" i="8"/>
  <c r="P31" i="8"/>
  <c r="P23" i="8"/>
  <c r="P44" i="8"/>
  <c r="P47" i="8"/>
  <c r="P65" i="8"/>
  <c r="P8" i="8"/>
  <c r="O11" i="8"/>
  <c r="P30" i="8"/>
  <c r="P12" i="8"/>
  <c r="E64" i="8"/>
  <c r="E35" i="8"/>
  <c r="O54" i="8"/>
  <c r="P33" i="8"/>
  <c r="O75" i="8"/>
  <c r="P54" i="8"/>
  <c r="E39" i="8"/>
  <c r="O27" i="8"/>
  <c r="P78" i="8"/>
  <c r="E85" i="8"/>
  <c r="O87" i="8"/>
  <c r="E51" i="8"/>
  <c r="E53" i="8"/>
  <c r="P76" i="8"/>
  <c r="O43" i="8"/>
  <c r="E4" i="8"/>
  <c r="E33" i="8"/>
  <c r="O66" i="8"/>
  <c r="O52" i="8"/>
  <c r="E11" i="8"/>
  <c r="P14" i="8"/>
  <c r="P19" i="8"/>
  <c r="E57" i="8"/>
  <c r="E45" i="8"/>
  <c r="O65" i="8"/>
  <c r="E58" i="8"/>
  <c r="E74" i="8"/>
  <c r="E32" i="8"/>
  <c r="P57" i="8"/>
  <c r="P39" i="8"/>
  <c r="P81" i="8"/>
  <c r="O32" i="8"/>
  <c r="O35" i="8"/>
  <c r="P73" i="8"/>
  <c r="E54" i="8"/>
  <c r="E67" i="8"/>
  <c r="E36" i="8"/>
  <c r="E27" i="8"/>
  <c r="E59" i="8"/>
  <c r="O39" i="8"/>
  <c r="O57" i="8"/>
  <c r="P72" i="8"/>
  <c r="O22" i="8"/>
  <c r="E19" i="8"/>
  <c r="O74" i="8"/>
  <c r="O78" i="8"/>
  <c r="P21" i="8"/>
  <c r="P43" i="8"/>
  <c r="P42" i="8"/>
  <c r="P62" i="8"/>
  <c r="O28" i="8"/>
  <c r="E22" i="8"/>
  <c r="E88" i="8"/>
  <c r="O85" i="8"/>
  <c r="E72" i="8"/>
  <c r="E71" i="8"/>
  <c r="P36" i="8"/>
  <c r="O68" i="8"/>
  <c r="O34" i="8"/>
  <c r="E87" i="8"/>
  <c r="P22" i="8"/>
  <c r="O31" i="8"/>
  <c r="O51" i="8"/>
  <c r="E21" i="8"/>
  <c r="O4" i="8"/>
  <c r="O19" i="8"/>
  <c r="O40" i="8"/>
  <c r="P10" i="8"/>
  <c r="O26" i="8"/>
  <c r="E73" i="8"/>
  <c r="P88" i="8"/>
  <c r="P45" i="8"/>
  <c r="E16" i="8"/>
  <c r="O38" i="8"/>
  <c r="P74" i="8"/>
  <c r="P20" i="8"/>
  <c r="O82" i="8"/>
  <c r="P71" i="8"/>
  <c r="E78" i="8"/>
  <c r="P92" i="8"/>
  <c r="O79" i="8"/>
  <c r="P50" i="8"/>
  <c r="P24" i="8"/>
  <c r="O63" i="8"/>
  <c r="P38" i="8"/>
  <c r="E90" i="8"/>
  <c r="O16" i="8"/>
  <c r="O45" i="8"/>
  <c r="O8" i="8"/>
  <c r="P17" i="8"/>
  <c r="P26" i="8"/>
  <c r="O9" i="8"/>
  <c r="E70" i="8"/>
  <c r="O71" i="8"/>
  <c r="P85" i="8"/>
  <c r="O73" i="8"/>
  <c r="P35" i="8"/>
  <c r="P68" i="8"/>
  <c r="P27" i="8"/>
  <c r="O88" i="8"/>
  <c r="E82" i="8"/>
  <c r="E62" i="8"/>
  <c r="E79" i="8"/>
  <c r="E65" i="8"/>
  <c r="E76" i="8"/>
  <c r="P79" i="8"/>
  <c r="E38" i="8"/>
  <c r="O14" i="8"/>
  <c r="P51" i="8"/>
  <c r="O17" i="8"/>
  <c r="P34" i="8"/>
  <c r="O10" i="8"/>
  <c r="E43" i="8"/>
  <c r="O36" i="8"/>
  <c r="E3" i="8"/>
  <c r="P7" i="8"/>
  <c r="E8" i="8"/>
  <c r="P9" i="8"/>
  <c r="E9" i="8"/>
  <c r="E28" i="8"/>
  <c r="O59" i="8"/>
  <c r="O42" i="8"/>
  <c r="O13" i="8"/>
  <c r="O5" i="8"/>
  <c r="F9" i="8" l="1"/>
  <c r="F11" i="8"/>
  <c r="F21" i="8"/>
  <c r="F3" i="8"/>
  <c r="J9" i="8"/>
  <c r="J4" i="8"/>
  <c r="J5" i="8"/>
  <c r="J19" i="8"/>
  <c r="J39" i="8"/>
  <c r="F8" i="8"/>
  <c r="F27" i="8"/>
  <c r="F70" i="8"/>
  <c r="F5" i="8"/>
  <c r="F16" i="8"/>
  <c r="J26" i="8"/>
  <c r="F28" i="8"/>
  <c r="J36" i="8"/>
  <c r="F43" i="8"/>
  <c r="J13" i="8"/>
  <c r="F30" i="8"/>
  <c r="F73" i="8"/>
  <c r="F14" i="8"/>
  <c r="F19" i="8"/>
  <c r="J22" i="8"/>
  <c r="F59" i="8"/>
  <c r="F64" i="8"/>
  <c r="J10" i="8"/>
  <c r="J21" i="8"/>
  <c r="F33" i="8"/>
  <c r="F36" i="8"/>
  <c r="J66" i="8"/>
  <c r="F4" i="8"/>
  <c r="F38" i="8"/>
  <c r="F42" i="8"/>
  <c r="F22" i="8"/>
  <c r="F67" i="8"/>
  <c r="J30" i="8"/>
  <c r="F32" i="8"/>
  <c r="J35" i="8"/>
  <c r="J55" i="8"/>
  <c r="F87" i="8"/>
  <c r="F65" i="8"/>
  <c r="J33" i="8"/>
  <c r="F35" i="8"/>
  <c r="J38" i="8"/>
  <c r="F58" i="8"/>
  <c r="F76" i="8"/>
  <c r="J32" i="8"/>
  <c r="F39" i="8"/>
  <c r="F45" i="8"/>
  <c r="F54" i="8"/>
  <c r="F57" i="8"/>
  <c r="F53" i="8"/>
  <c r="F68" i="8"/>
  <c r="J76" i="8"/>
  <c r="J79" i="8"/>
  <c r="F78" i="8"/>
  <c r="J81" i="8"/>
  <c r="J87" i="8"/>
  <c r="F72" i="8"/>
  <c r="J75" i="8"/>
  <c r="F82" i="8"/>
  <c r="F40" i="8"/>
  <c r="J50" i="8"/>
  <c r="F62" i="8"/>
  <c r="F85" i="8"/>
  <c r="F51" i="8"/>
  <c r="J53" i="8"/>
  <c r="J54" i="8"/>
  <c r="J58" i="8"/>
  <c r="J59" i="8"/>
  <c r="J78" i="8"/>
  <c r="J72" i="8"/>
  <c r="F79" i="8"/>
  <c r="F90" i="8"/>
  <c r="F88" i="8"/>
  <c r="F71" i="8"/>
  <c r="F74" i="8"/>
  <c r="J16" i="8"/>
  <c r="L16" i="8" s="1"/>
  <c r="M16" i="8" s="1"/>
  <c r="J8" i="8"/>
  <c r="J17" i="8"/>
  <c r="J52" i="8"/>
  <c r="J20" i="8"/>
  <c r="J27" i="8"/>
  <c r="J34" i="8"/>
  <c r="J85" i="8"/>
  <c r="J11" i="8"/>
  <c r="J14" i="8"/>
  <c r="J51" i="8"/>
  <c r="J57" i="8"/>
  <c r="J83" i="8"/>
  <c r="J28" i="8"/>
  <c r="J62" i="8"/>
  <c r="J67" i="8"/>
  <c r="J31" i="8"/>
  <c r="J65" i="8"/>
  <c r="J88" i="8"/>
  <c r="J70" i="8"/>
  <c r="J73" i="8"/>
  <c r="J49" i="8"/>
  <c r="J74" i="8"/>
  <c r="J90" i="8"/>
  <c r="J68" i="8"/>
  <c r="J63" i="8"/>
  <c r="J82" i="8"/>
  <c r="J91" i="8"/>
  <c r="J71" i="8"/>
  <c r="R3" i="6"/>
  <c r="S3" i="6" s="1"/>
  <c r="O64" i="8"/>
  <c r="E91" i="8"/>
  <c r="P56" i="8"/>
  <c r="O37" i="8"/>
  <c r="P84" i="8"/>
  <c r="P61" i="8"/>
  <c r="P13" i="8"/>
  <c r="P55" i="8"/>
  <c r="E56" i="8"/>
  <c r="E47" i="8"/>
  <c r="P80" i="8"/>
  <c r="P46" i="8"/>
  <c r="O56" i="8"/>
  <c r="E75" i="8"/>
  <c r="E89" i="8"/>
  <c r="E48" i="8"/>
  <c r="E37" i="8"/>
  <c r="O69" i="8"/>
  <c r="E31" i="8"/>
  <c r="O60" i="8"/>
  <c r="O15" i="8"/>
  <c r="E29" i="8"/>
  <c r="P77" i="8"/>
  <c r="O47" i="8"/>
  <c r="O44" i="8"/>
  <c r="P60" i="8"/>
  <c r="P4" i="8"/>
  <c r="E17" i="8"/>
  <c r="P18" i="8"/>
  <c r="E55" i="8"/>
  <c r="E46" i="8"/>
  <c r="O18" i="8"/>
  <c r="E60" i="8"/>
  <c r="E12" i="8"/>
  <c r="O77" i="8"/>
  <c r="E66" i="8"/>
  <c r="E13" i="8"/>
  <c r="E18" i="8"/>
  <c r="P29" i="8"/>
  <c r="E10" i="8"/>
  <c r="E80" i="8"/>
  <c r="P40" i="8"/>
  <c r="P52" i="8"/>
  <c r="O24" i="8"/>
  <c r="E15" i="8"/>
  <c r="O23" i="8"/>
  <c r="E25" i="8"/>
  <c r="P41" i="8"/>
  <c r="E26" i="8"/>
  <c r="E52" i="8"/>
  <c r="P70" i="8"/>
  <c r="P75" i="8"/>
  <c r="E7" i="8"/>
  <c r="O80" i="8"/>
  <c r="P63" i="8"/>
  <c r="O7" i="8"/>
  <c r="O12" i="8"/>
  <c r="P69" i="8"/>
  <c r="E81" i="8"/>
  <c r="O6" i="8"/>
  <c r="E77" i="8"/>
  <c r="P49" i="8"/>
  <c r="E24" i="8"/>
  <c r="P86" i="8"/>
  <c r="O3" i="8"/>
  <c r="P67" i="8"/>
  <c r="E44" i="8"/>
  <c r="P15" i="8"/>
  <c r="E63" i="8"/>
  <c r="O48" i="8"/>
  <c r="E20" i="8"/>
  <c r="E50" i="8"/>
  <c r="O41" i="8"/>
  <c r="P66" i="8"/>
  <c r="O29" i="8"/>
  <c r="E49" i="8"/>
  <c r="O46" i="8"/>
  <c r="E6" i="8"/>
  <c r="E34" i="8"/>
  <c r="E61" i="8"/>
  <c r="E83" i="8"/>
  <c r="O61" i="8"/>
  <c r="P48" i="8"/>
  <c r="O89" i="8"/>
  <c r="E84" i="8"/>
  <c r="E41" i="8"/>
  <c r="E86" i="8"/>
  <c r="E69" i="8"/>
  <c r="P25" i="8"/>
  <c r="P64" i="8"/>
  <c r="O92" i="8"/>
  <c r="O86" i="8"/>
  <c r="E92" i="8"/>
  <c r="O25" i="8"/>
  <c r="E23" i="8"/>
  <c r="P37" i="8"/>
  <c r="O84" i="8"/>
  <c r="L21" i="8" l="1"/>
  <c r="M21" i="8" s="1"/>
  <c r="L65" i="8"/>
  <c r="M65" i="8" s="1"/>
  <c r="L28" i="8"/>
  <c r="M28" i="8" s="1"/>
  <c r="F6" i="8"/>
  <c r="J3" i="8"/>
  <c r="L3" i="8" s="1"/>
  <c r="M3" i="8" s="1"/>
  <c r="F7" i="8"/>
  <c r="F10" i="8"/>
  <c r="L10" i="8" s="1"/>
  <c r="M10" i="8" s="1"/>
  <c r="L11" i="8"/>
  <c r="M11" i="8" s="1"/>
  <c r="L59" i="8"/>
  <c r="M59" i="8" s="1"/>
  <c r="L73" i="8"/>
  <c r="M73" i="8" s="1"/>
  <c r="L8" i="8"/>
  <c r="M8" i="8" s="1"/>
  <c r="L54" i="8"/>
  <c r="M54" i="8" s="1"/>
  <c r="L71" i="8"/>
  <c r="M71" i="8" s="1"/>
  <c r="L85" i="8"/>
  <c r="M85" i="8" s="1"/>
  <c r="L5" i="8"/>
  <c r="M5" i="8" s="1"/>
  <c r="L38" i="8"/>
  <c r="M38" i="8" s="1"/>
  <c r="L33" i="8"/>
  <c r="M33" i="8" s="1"/>
  <c r="L88" i="8"/>
  <c r="M88" i="8" s="1"/>
  <c r="L62" i="8"/>
  <c r="M62" i="8" s="1"/>
  <c r="L72" i="8"/>
  <c r="M72" i="8" s="1"/>
  <c r="L87" i="8"/>
  <c r="M87" i="8" s="1"/>
  <c r="L79" i="8"/>
  <c r="M79" i="8" s="1"/>
  <c r="L36" i="8"/>
  <c r="M36" i="8" s="1"/>
  <c r="L76" i="8"/>
  <c r="M76" i="8" s="1"/>
  <c r="L14" i="8"/>
  <c r="M14" i="8" s="1"/>
  <c r="F61" i="8"/>
  <c r="F77" i="8"/>
  <c r="F50" i="8"/>
  <c r="L50" i="8" s="1"/>
  <c r="M50" i="8" s="1"/>
  <c r="F55" i="8"/>
  <c r="L55" i="8" s="1"/>
  <c r="M55" i="8" s="1"/>
  <c r="F47" i="8"/>
  <c r="F12" i="8"/>
  <c r="J7" i="8"/>
  <c r="F91" i="8"/>
  <c r="L91" i="8" s="1"/>
  <c r="M91" i="8" s="1"/>
  <c r="F44" i="8"/>
  <c r="F80" i="8"/>
  <c r="F66" i="8"/>
  <c r="L66" i="8" s="1"/>
  <c r="M66" i="8" s="1"/>
  <c r="J61" i="8"/>
  <c r="F13" i="8"/>
  <c r="L13" i="8" s="1"/>
  <c r="M13" i="8" s="1"/>
  <c r="J25" i="8"/>
  <c r="J6" i="8"/>
  <c r="F63" i="8"/>
  <c r="L63" i="8" s="1"/>
  <c r="M63" i="8" s="1"/>
  <c r="F25" i="8"/>
  <c r="J12" i="8"/>
  <c r="J15" i="8"/>
  <c r="J69" i="8"/>
  <c r="F48" i="8"/>
  <c r="J18" i="8"/>
  <c r="F86" i="8"/>
  <c r="F49" i="8"/>
  <c r="L49" i="8" s="1"/>
  <c r="M49" i="8" s="1"/>
  <c r="F69" i="8"/>
  <c r="J84" i="8"/>
  <c r="J48" i="8"/>
  <c r="J24" i="8"/>
  <c r="F18" i="8"/>
  <c r="J29" i="8"/>
  <c r="F46" i="8"/>
  <c r="F89" i="8"/>
  <c r="J60" i="8"/>
  <c r="F24" i="8"/>
  <c r="F56" i="8"/>
  <c r="F29" i="8"/>
  <c r="J86" i="8"/>
  <c r="F84" i="8"/>
  <c r="J89" i="8"/>
  <c r="F26" i="8"/>
  <c r="L26" i="8" s="1"/>
  <c r="M26" i="8" s="1"/>
  <c r="F52" i="8"/>
  <c r="L52" i="8" s="1"/>
  <c r="M52" i="8" s="1"/>
  <c r="F60" i="8"/>
  <c r="J56" i="8"/>
  <c r="F75" i="8"/>
  <c r="L75" i="8" s="1"/>
  <c r="M75" i="8" s="1"/>
  <c r="F34" i="8"/>
  <c r="L34" i="8" s="1"/>
  <c r="M34" i="8" s="1"/>
  <c r="F20" i="8"/>
  <c r="L20" i="8" s="1"/>
  <c r="M20" i="8" s="1"/>
  <c r="J37" i="8"/>
  <c r="J77" i="8"/>
  <c r="F15" i="8"/>
  <c r="F83" i="8"/>
  <c r="L83" i="8" s="1"/>
  <c r="M83" i="8" s="1"/>
  <c r="F31" i="8"/>
  <c r="L31" i="8" s="1"/>
  <c r="M31" i="8" s="1"/>
  <c r="F92" i="8"/>
  <c r="F81" i="8"/>
  <c r="L81" i="8" s="1"/>
  <c r="M81" i="8" s="1"/>
  <c r="F17" i="8"/>
  <c r="L17" i="8" s="1"/>
  <c r="M17" i="8" s="1"/>
  <c r="F37" i="8"/>
  <c r="J23" i="8"/>
  <c r="J92" i="8"/>
  <c r="J80" i="8"/>
  <c r="J64" i="8"/>
  <c r="L64" i="8" s="1"/>
  <c r="M64" i="8" s="1"/>
  <c r="F41" i="8"/>
  <c r="F23" i="8"/>
  <c r="L90" i="8"/>
  <c r="M90" i="8" s="1"/>
  <c r="L78" i="8"/>
  <c r="M78" i="8" s="1"/>
  <c r="L30" i="8"/>
  <c r="M30" i="8" s="1"/>
  <c r="L19" i="8"/>
  <c r="M19" i="8" s="1"/>
  <c r="L9" i="8"/>
  <c r="M9" i="8" s="1"/>
  <c r="L67" i="8"/>
  <c r="M67" i="8" s="1"/>
  <c r="L74" i="8"/>
  <c r="M74" i="8" s="1"/>
  <c r="L70" i="8"/>
  <c r="M70" i="8" s="1"/>
  <c r="L57" i="8"/>
  <c r="M57" i="8" s="1"/>
  <c r="L27" i="8"/>
  <c r="M27" i="8" s="1"/>
  <c r="L58" i="8"/>
  <c r="M58" i="8" s="1"/>
  <c r="L32" i="8"/>
  <c r="M32" i="8" s="1"/>
  <c r="L82" i="8"/>
  <c r="M82" i="8" s="1"/>
  <c r="L51" i="8"/>
  <c r="M51" i="8" s="1"/>
  <c r="L53" i="8"/>
  <c r="M53" i="8" s="1"/>
  <c r="L35" i="8"/>
  <c r="M35" i="8" s="1"/>
  <c r="L39" i="8"/>
  <c r="M39" i="8" s="1"/>
  <c r="L4" i="8"/>
  <c r="M4" i="8" s="1"/>
  <c r="L68" i="8"/>
  <c r="M68" i="8" s="1"/>
  <c r="L22" i="8"/>
  <c r="M22" i="8" s="1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2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2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" i="6"/>
  <c r="L77" i="8" l="1"/>
  <c r="M77" i="8" s="1"/>
  <c r="L7" i="8"/>
  <c r="M7" i="8" s="1"/>
  <c r="L6" i="8"/>
  <c r="M6" i="8" s="1"/>
  <c r="L80" i="8"/>
  <c r="M80" i="8" s="1"/>
  <c r="L29" i="8"/>
  <c r="M29" i="8" s="1"/>
  <c r="L89" i="8"/>
  <c r="M89" i="8" s="1"/>
  <c r="L37" i="8"/>
  <c r="M37" i="8" s="1"/>
  <c r="L25" i="8"/>
  <c r="M25" i="8" s="1"/>
  <c r="L48" i="8"/>
  <c r="M48" i="8" s="1"/>
  <c r="L69" i="8"/>
  <c r="M69" i="8" s="1"/>
  <c r="L12" i="8"/>
  <c r="M12" i="8" s="1"/>
  <c r="L86" i="8"/>
  <c r="M86" i="8" s="1"/>
  <c r="L18" i="8"/>
  <c r="M18" i="8" s="1"/>
  <c r="L92" i="8"/>
  <c r="M92" i="8" s="1"/>
  <c r="L24" i="8"/>
  <c r="M24" i="8" s="1"/>
  <c r="L61" i="8"/>
  <c r="M61" i="8" s="1"/>
  <c r="L23" i="8"/>
  <c r="M23" i="8" s="1"/>
  <c r="L84" i="8"/>
  <c r="M84" i="8" s="1"/>
  <c r="L56" i="8"/>
  <c r="M56" i="8" s="1"/>
  <c r="L15" i="8"/>
  <c r="M15" i="8" s="1"/>
  <c r="L60" i="8"/>
  <c r="M60" i="8" s="1"/>
  <c r="I53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3" i="5"/>
  <c r="D19" i="6"/>
  <c r="D39" i="6" s="1"/>
  <c r="D18" i="6"/>
  <c r="D38" i="6" s="1"/>
  <c r="D17" i="6"/>
  <c r="D37" i="6" s="1"/>
  <c r="D16" i="6"/>
  <c r="D36" i="6" s="1"/>
  <c r="D15" i="6"/>
  <c r="D35" i="6" s="1"/>
  <c r="D14" i="6"/>
  <c r="D34" i="6" s="1"/>
  <c r="D13" i="6"/>
  <c r="D33" i="6" s="1"/>
  <c r="D12" i="6"/>
  <c r="D32" i="6" s="1"/>
  <c r="D11" i="6"/>
  <c r="D31" i="6" s="1"/>
  <c r="D10" i="6"/>
  <c r="D30" i="6" s="1"/>
  <c r="D9" i="6"/>
  <c r="D29" i="6" s="1"/>
  <c r="D8" i="6"/>
  <c r="D28" i="6" s="1"/>
  <c r="D7" i="6"/>
  <c r="D27" i="6" s="1"/>
  <c r="D6" i="6"/>
  <c r="D26" i="6" s="1"/>
  <c r="D5" i="6"/>
  <c r="D25" i="6" s="1"/>
  <c r="D2" i="6"/>
  <c r="D22" i="6" s="1"/>
  <c r="D4" i="6"/>
  <c r="D24" i="6" s="1"/>
  <c r="D3" i="6"/>
  <c r="D23" i="6" s="1"/>
  <c r="N4" i="3"/>
  <c r="N19" i="3" s="1"/>
  <c r="N34" i="3" s="1"/>
  <c r="N49" i="3" s="1"/>
  <c r="N64" i="3" s="1"/>
  <c r="N79" i="3" s="1"/>
  <c r="N5" i="3"/>
  <c r="N20" i="3" s="1"/>
  <c r="N35" i="3" s="1"/>
  <c r="N50" i="3" s="1"/>
  <c r="N65" i="3" s="1"/>
  <c r="N80" i="3" s="1"/>
  <c r="N6" i="3"/>
  <c r="N21" i="3" s="1"/>
  <c r="N36" i="3" s="1"/>
  <c r="N51" i="3" s="1"/>
  <c r="N66" i="3" s="1"/>
  <c r="N81" i="3" s="1"/>
  <c r="N7" i="3"/>
  <c r="N22" i="3" s="1"/>
  <c r="N37" i="3" s="1"/>
  <c r="N52" i="3" s="1"/>
  <c r="N67" i="3" s="1"/>
  <c r="N82" i="3" s="1"/>
  <c r="N3" i="3"/>
  <c r="N18" i="3" s="1"/>
  <c r="N33" i="3" s="1"/>
  <c r="N48" i="3" s="1"/>
  <c r="N63" i="3" s="1"/>
  <c r="N78" i="3" s="1"/>
  <c r="E78" i="5"/>
  <c r="P3" i="3"/>
  <c r="O3" i="3"/>
  <c r="I83" i="3" l="1"/>
  <c r="I84" i="3"/>
  <c r="I85" i="3"/>
  <c r="I86" i="3"/>
  <c r="I87" i="3"/>
  <c r="I88" i="3"/>
  <c r="I89" i="3"/>
  <c r="I90" i="3"/>
  <c r="I91" i="3"/>
  <c r="I92" i="3"/>
  <c r="O21" i="6"/>
  <c r="N21" i="6"/>
  <c r="M21" i="6"/>
  <c r="O5" i="6"/>
  <c r="O58" i="3"/>
  <c r="O69" i="3"/>
  <c r="O67" i="3"/>
  <c r="O17" i="3"/>
  <c r="P71" i="3"/>
  <c r="P42" i="3"/>
  <c r="P39" i="3"/>
  <c r="P31" i="3"/>
  <c r="O88" i="3"/>
  <c r="O44" i="3"/>
  <c r="O75" i="3"/>
  <c r="O8" i="3"/>
  <c r="O72" i="3"/>
  <c r="P26" i="3"/>
  <c r="P44" i="3"/>
  <c r="O62" i="3"/>
  <c r="P7" i="3"/>
  <c r="P23" i="3"/>
  <c r="O31" i="3"/>
  <c r="P69" i="3"/>
  <c r="P76" i="3"/>
  <c r="P68" i="3"/>
  <c r="O30" i="3"/>
  <c r="O87" i="3"/>
  <c r="P11" i="3"/>
  <c r="O91" i="3"/>
  <c r="O84" i="3"/>
  <c r="O68" i="3"/>
  <c r="P81" i="3"/>
  <c r="O54" i="3"/>
  <c r="P41" i="3"/>
  <c r="O78" i="3"/>
  <c r="O53" i="3"/>
  <c r="P5" i="3"/>
  <c r="P36" i="3"/>
  <c r="P51" i="3"/>
  <c r="O5" i="3"/>
  <c r="P35" i="3"/>
  <c r="O25" i="3"/>
  <c r="O36" i="3"/>
  <c r="O61" i="3"/>
  <c r="O26" i="3"/>
  <c r="O64" i="3"/>
  <c r="O14" i="3"/>
  <c r="P22" i="3"/>
  <c r="O59" i="3"/>
  <c r="O22" i="3"/>
  <c r="O85" i="3"/>
  <c r="P55" i="3"/>
  <c r="O15" i="3"/>
  <c r="P27" i="3"/>
  <c r="P67" i="3"/>
  <c r="P50" i="3"/>
  <c r="O83" i="3"/>
  <c r="O49" i="3"/>
  <c r="P21" i="3"/>
  <c r="P47" i="3"/>
  <c r="P80" i="3"/>
  <c r="O55" i="3"/>
  <c r="O46" i="3"/>
  <c r="P77" i="3"/>
  <c r="P19" i="3"/>
  <c r="P34" i="3"/>
  <c r="O77" i="3"/>
  <c r="O18" i="3"/>
  <c r="O24" i="3"/>
  <c r="P86" i="3"/>
  <c r="P57" i="3"/>
  <c r="P62" i="3"/>
  <c r="O4" i="3"/>
  <c r="P87" i="3"/>
  <c r="P84" i="3"/>
  <c r="O12" i="3"/>
  <c r="O20" i="3"/>
  <c r="P12" i="3"/>
  <c r="P10" i="3"/>
  <c r="P15" i="3"/>
  <c r="P89" i="3"/>
  <c r="O37" i="3"/>
  <c r="P82" i="3"/>
  <c r="O56" i="3"/>
  <c r="P30" i="3"/>
  <c r="O63" i="3"/>
  <c r="O38" i="3"/>
  <c r="O47" i="3"/>
  <c r="P60" i="3"/>
  <c r="O86" i="3"/>
  <c r="P90" i="3"/>
  <c r="O60" i="3"/>
  <c r="P75" i="3"/>
  <c r="P40" i="3"/>
  <c r="P52" i="3"/>
  <c r="O23" i="3"/>
  <c r="P25" i="3"/>
  <c r="P79" i="3"/>
  <c r="O70" i="3"/>
  <c r="P83" i="3"/>
  <c r="O92" i="3"/>
  <c r="O80" i="3"/>
  <c r="O21" i="3"/>
  <c r="O65" i="3"/>
  <c r="P46" i="3"/>
  <c r="P45" i="3"/>
  <c r="P29" i="3"/>
  <c r="O42" i="3"/>
  <c r="O39" i="3"/>
  <c r="P13" i="3"/>
  <c r="P17" i="3"/>
  <c r="O71" i="3"/>
  <c r="O13" i="3"/>
  <c r="O43" i="3"/>
  <c r="P72" i="3"/>
  <c r="P73" i="3"/>
  <c r="P43" i="3"/>
  <c r="O34" i="3"/>
  <c r="P4" i="3"/>
  <c r="O51" i="3"/>
  <c r="P64" i="3"/>
  <c r="P61" i="3"/>
  <c r="O16" i="3"/>
  <c r="P53" i="3"/>
  <c r="P20" i="3"/>
  <c r="O74" i="3"/>
  <c r="O76" i="3"/>
  <c r="P37" i="3"/>
  <c r="O35" i="3"/>
  <c r="O57" i="3"/>
  <c r="P59" i="3"/>
  <c r="P58" i="3"/>
  <c r="O41" i="3"/>
  <c r="P78" i="3"/>
  <c r="P48" i="3"/>
  <c r="O81" i="3"/>
  <c r="P54" i="3"/>
  <c r="O48" i="3"/>
  <c r="P9" i="3"/>
  <c r="O52" i="3"/>
  <c r="O27" i="3"/>
  <c r="O9" i="3"/>
  <c r="O90" i="3"/>
  <c r="O66" i="3"/>
  <c r="O73" i="3"/>
  <c r="O79" i="3"/>
  <c r="P24" i="3"/>
  <c r="P32" i="3"/>
  <c r="O7" i="3"/>
  <c r="O89" i="3"/>
  <c r="O11" i="3"/>
  <c r="P92" i="3"/>
  <c r="P91" i="3"/>
  <c r="P65" i="3"/>
  <c r="O32" i="3"/>
  <c r="P85" i="3"/>
  <c r="O33" i="3"/>
  <c r="P74" i="3"/>
  <c r="P63" i="3"/>
  <c r="P38" i="3"/>
  <c r="O82" i="3"/>
  <c r="P56" i="3"/>
  <c r="P16" i="3"/>
  <c r="P14" i="3"/>
  <c r="O28" i="3"/>
  <c r="P18" i="3"/>
  <c r="O6" i="3"/>
  <c r="O19" i="3"/>
  <c r="P8" i="3"/>
  <c r="P28" i="3"/>
  <c r="P6" i="3"/>
  <c r="P70" i="3"/>
  <c r="O40" i="3"/>
  <c r="P66" i="3"/>
  <c r="P88" i="3"/>
  <c r="O45" i="3"/>
  <c r="P33" i="3"/>
  <c r="O50" i="3"/>
  <c r="P49" i="3"/>
  <c r="O10" i="3"/>
  <c r="O29" i="3"/>
  <c r="F78" i="5" l="1"/>
  <c r="O4" i="6"/>
  <c r="O3" i="6"/>
  <c r="I78" i="3"/>
  <c r="I79" i="3"/>
  <c r="I80" i="3"/>
  <c r="I81" i="3"/>
  <c r="I82" i="3"/>
  <c r="E23" i="3"/>
  <c r="O55" i="5"/>
  <c r="P4" i="5"/>
  <c r="P30" i="5"/>
  <c r="O70" i="5"/>
  <c r="P35" i="5"/>
  <c r="P92" i="5"/>
  <c r="E48" i="5"/>
  <c r="P8" i="5"/>
  <c r="E33" i="3"/>
  <c r="P18" i="5"/>
  <c r="O82" i="5"/>
  <c r="P41" i="5"/>
  <c r="O5" i="5"/>
  <c r="O53" i="5"/>
  <c r="E86" i="3"/>
  <c r="E4" i="3"/>
  <c r="P43" i="5"/>
  <c r="O11" i="5"/>
  <c r="P10" i="5"/>
  <c r="O41" i="5"/>
  <c r="O47" i="5"/>
  <c r="E88" i="3"/>
  <c r="P86" i="5"/>
  <c r="P39" i="5"/>
  <c r="E54" i="5"/>
  <c r="O18" i="5"/>
  <c r="E19" i="5"/>
  <c r="O74" i="5"/>
  <c r="P61" i="5"/>
  <c r="P81" i="5"/>
  <c r="E78" i="3"/>
  <c r="E24" i="5"/>
  <c r="E87" i="5"/>
  <c r="P48" i="5"/>
  <c r="O49" i="5"/>
  <c r="P3" i="5"/>
  <c r="O87" i="5"/>
  <c r="P51" i="5"/>
  <c r="O20" i="5"/>
  <c r="E8" i="3"/>
  <c r="E42" i="3"/>
  <c r="E19" i="3"/>
  <c r="O30" i="5"/>
  <c r="E45" i="3"/>
  <c r="O56" i="5"/>
  <c r="E51" i="3"/>
  <c r="O44" i="5"/>
  <c r="E79" i="5"/>
  <c r="O64" i="5"/>
  <c r="E55" i="5"/>
  <c r="P79" i="5"/>
  <c r="P25" i="5"/>
  <c r="E80" i="5"/>
  <c r="E67" i="3"/>
  <c r="P36" i="5"/>
  <c r="O90" i="5"/>
  <c r="E67" i="5"/>
  <c r="E28" i="3"/>
  <c r="P21" i="5"/>
  <c r="P66" i="5"/>
  <c r="O22" i="5"/>
  <c r="E80" i="3"/>
  <c r="E6" i="5"/>
  <c r="O59" i="5"/>
  <c r="P72" i="5"/>
  <c r="P85" i="5"/>
  <c r="E14" i="5"/>
  <c r="E22" i="3"/>
  <c r="E18" i="5"/>
  <c r="E21" i="3"/>
  <c r="E12" i="3"/>
  <c r="E38" i="3"/>
  <c r="O12" i="5"/>
  <c r="E18" i="3"/>
  <c r="E70" i="3"/>
  <c r="O84" i="5"/>
  <c r="P71" i="5"/>
  <c r="E64" i="5"/>
  <c r="E57" i="5"/>
  <c r="E91" i="5"/>
  <c r="E52" i="5"/>
  <c r="P46" i="5"/>
  <c r="O51" i="5"/>
  <c r="O13" i="5"/>
  <c r="E85" i="5"/>
  <c r="E24" i="3"/>
  <c r="P24" i="5"/>
  <c r="O69" i="5"/>
  <c r="E36" i="5"/>
  <c r="E20" i="5"/>
  <c r="P34" i="5"/>
  <c r="E22" i="5"/>
  <c r="E10" i="3"/>
  <c r="E40" i="5"/>
  <c r="O78" i="5"/>
  <c r="O46" i="5"/>
  <c r="O72" i="5"/>
  <c r="E64" i="3"/>
  <c r="E69" i="5"/>
  <c r="E71" i="3"/>
  <c r="E62" i="3"/>
  <c r="P77" i="5"/>
  <c r="O91" i="5"/>
  <c r="E88" i="5"/>
  <c r="E32" i="5"/>
  <c r="P28" i="5"/>
  <c r="E5" i="3"/>
  <c r="E49" i="5"/>
  <c r="E16" i="3"/>
  <c r="E9" i="5"/>
  <c r="O77" i="5"/>
  <c r="O17" i="5"/>
  <c r="E31" i="3"/>
  <c r="O57" i="5"/>
  <c r="E16" i="5"/>
  <c r="O54" i="5"/>
  <c r="P15" i="5"/>
  <c r="E63" i="3"/>
  <c r="O68" i="5"/>
  <c r="P11" i="5"/>
  <c r="E65" i="3"/>
  <c r="E25" i="5"/>
  <c r="P83" i="5"/>
  <c r="P50" i="5"/>
  <c r="P49" i="5"/>
  <c r="E84" i="5"/>
  <c r="E12" i="5"/>
  <c r="P14" i="5"/>
  <c r="E11" i="5"/>
  <c r="E86" i="5"/>
  <c r="P7" i="5"/>
  <c r="E63" i="5"/>
  <c r="E76" i="5"/>
  <c r="P17" i="5"/>
  <c r="P29" i="5"/>
  <c r="O7" i="5"/>
  <c r="P22" i="5"/>
  <c r="E75" i="5"/>
  <c r="E82" i="3"/>
  <c r="E42" i="5"/>
  <c r="P5" i="5"/>
  <c r="E83" i="3"/>
  <c r="O61" i="5"/>
  <c r="E30" i="3"/>
  <c r="O29" i="5"/>
  <c r="P12" i="5"/>
  <c r="E13" i="5"/>
  <c r="P42" i="5"/>
  <c r="E38" i="5"/>
  <c r="P52" i="5"/>
  <c r="P26" i="5"/>
  <c r="P31" i="5"/>
  <c r="E5" i="5"/>
  <c r="O9" i="5"/>
  <c r="E46" i="5"/>
  <c r="E79" i="3"/>
  <c r="E54" i="3"/>
  <c r="E81" i="5"/>
  <c r="O73" i="5"/>
  <c r="E39" i="3"/>
  <c r="E4" i="5"/>
  <c r="E73" i="3"/>
  <c r="E7" i="3"/>
  <c r="P33" i="5"/>
  <c r="O65" i="5"/>
  <c r="E68" i="3"/>
  <c r="E47" i="5"/>
  <c r="E61" i="5"/>
  <c r="O48" i="5"/>
  <c r="E6" i="3"/>
  <c r="O31" i="5"/>
  <c r="O76" i="5"/>
  <c r="O38" i="5"/>
  <c r="E39" i="5"/>
  <c r="P40" i="5"/>
  <c r="E60" i="3"/>
  <c r="P59" i="5"/>
  <c r="E28" i="5"/>
  <c r="O60" i="5"/>
  <c r="E87" i="3"/>
  <c r="E43" i="3"/>
  <c r="E56" i="5"/>
  <c r="E82" i="5"/>
  <c r="E41" i="5"/>
  <c r="O28" i="5"/>
  <c r="P75" i="5"/>
  <c r="E29" i="5"/>
  <c r="P32" i="5"/>
  <c r="O24" i="5"/>
  <c r="O37" i="5"/>
  <c r="E77" i="5"/>
  <c r="O32" i="5"/>
  <c r="O3" i="5"/>
  <c r="O21" i="5"/>
  <c r="E36" i="3"/>
  <c r="O42" i="5"/>
  <c r="E44" i="5"/>
  <c r="E10" i="5"/>
  <c r="P47" i="5"/>
  <c r="E74" i="5"/>
  <c r="P63" i="5"/>
  <c r="P88" i="5"/>
  <c r="E45" i="5"/>
  <c r="E47" i="3"/>
  <c r="E11" i="3"/>
  <c r="O83" i="5"/>
  <c r="P37" i="5"/>
  <c r="E58" i="5"/>
  <c r="E44" i="3"/>
  <c r="O50" i="5"/>
  <c r="P56" i="5"/>
  <c r="O14" i="5"/>
  <c r="E35" i="5"/>
  <c r="O34" i="5"/>
  <c r="O16" i="5"/>
  <c r="P6" i="5"/>
  <c r="P89" i="5"/>
  <c r="E30" i="5"/>
  <c r="E37" i="5"/>
  <c r="E7" i="5"/>
  <c r="E15" i="5"/>
  <c r="E37" i="3"/>
  <c r="E75" i="3"/>
  <c r="E58" i="3"/>
  <c r="O45" i="5"/>
  <c r="E26" i="3"/>
  <c r="E73" i="5"/>
  <c r="E3" i="3"/>
  <c r="E81" i="3"/>
  <c r="P64" i="5"/>
  <c r="O10" i="5"/>
  <c r="E55" i="3"/>
  <c r="O19" i="5"/>
  <c r="E17" i="3"/>
  <c r="E40" i="3"/>
  <c r="O89" i="5"/>
  <c r="E32" i="3"/>
  <c r="O71" i="5"/>
  <c r="O92" i="5"/>
  <c r="P91" i="5"/>
  <c r="E34" i="3"/>
  <c r="O63" i="5"/>
  <c r="E92" i="3"/>
  <c r="E83" i="5"/>
  <c r="E84" i="3"/>
  <c r="E49" i="3"/>
  <c r="E33" i="5"/>
  <c r="P68" i="5"/>
  <c r="P57" i="5"/>
  <c r="O8" i="5"/>
  <c r="O33" i="5"/>
  <c r="E89" i="5"/>
  <c r="E69" i="3"/>
  <c r="O43" i="5"/>
  <c r="E51" i="5"/>
  <c r="E68" i="5"/>
  <c r="P84" i="5"/>
  <c r="E20" i="3"/>
  <c r="E15" i="3"/>
  <c r="O39" i="5"/>
  <c r="P54" i="5"/>
  <c r="E90" i="5"/>
  <c r="O80" i="5"/>
  <c r="E50" i="5"/>
  <c r="E71" i="5"/>
  <c r="O4" i="5"/>
  <c r="E50" i="3"/>
  <c r="E13" i="3"/>
  <c r="P19" i="5"/>
  <c r="P76" i="5"/>
  <c r="E89" i="3"/>
  <c r="O23" i="5"/>
  <c r="E53" i="3"/>
  <c r="O52" i="5"/>
  <c r="O81" i="5"/>
  <c r="O88" i="5"/>
  <c r="E61" i="3"/>
  <c r="P82" i="5"/>
  <c r="P16" i="5"/>
  <c r="O86" i="5"/>
  <c r="E46" i="3"/>
  <c r="P27" i="5"/>
  <c r="P90" i="5"/>
  <c r="O40" i="5"/>
  <c r="E91" i="3"/>
  <c r="E76" i="3"/>
  <c r="P44" i="5"/>
  <c r="E72" i="5"/>
  <c r="E53" i="5"/>
  <c r="E65" i="5"/>
  <c r="P38" i="5"/>
  <c r="E23" i="5"/>
  <c r="E34" i="5"/>
  <c r="O62" i="5"/>
  <c r="E48" i="3"/>
  <c r="E60" i="5"/>
  <c r="E57" i="3"/>
  <c r="P53" i="5"/>
  <c r="E59" i="5"/>
  <c r="P87" i="5"/>
  <c r="E72" i="3"/>
  <c r="E27" i="5"/>
  <c r="E85" i="3"/>
  <c r="E92" i="5"/>
  <c r="O75" i="5"/>
  <c r="E26" i="5"/>
  <c r="E56" i="3"/>
  <c r="P69" i="5"/>
  <c r="E29" i="3"/>
  <c r="E43" i="5"/>
  <c r="P9" i="5"/>
  <c r="P65" i="5"/>
  <c r="E21" i="5"/>
  <c r="P62" i="5"/>
  <c r="O27" i="5"/>
  <c r="P60" i="5"/>
  <c r="P67" i="5"/>
  <c r="P58" i="5"/>
  <c r="E35" i="3"/>
  <c r="O79" i="5"/>
  <c r="E8" i="5"/>
  <c r="O26" i="5"/>
  <c r="E31" i="5"/>
  <c r="O58" i="5"/>
  <c r="O35" i="5"/>
  <c r="E70" i="5"/>
  <c r="O15" i="5"/>
  <c r="P70" i="5"/>
  <c r="E59" i="3"/>
  <c r="E52" i="3"/>
  <c r="E3" i="5"/>
  <c r="E25" i="3"/>
  <c r="O67" i="5"/>
  <c r="E9" i="3"/>
  <c r="E41" i="3"/>
  <c r="P13" i="5"/>
  <c r="E17" i="5"/>
  <c r="E27" i="3"/>
  <c r="P78" i="5"/>
  <c r="O66" i="5"/>
  <c r="E66" i="5"/>
  <c r="O6" i="5"/>
  <c r="P80" i="5"/>
  <c r="E66" i="3"/>
  <c r="O85" i="5"/>
  <c r="P74" i="5"/>
  <c r="P20" i="5"/>
  <c r="P73" i="5"/>
  <c r="P45" i="5"/>
  <c r="P55" i="5"/>
  <c r="E62" i="5"/>
  <c r="O36" i="5"/>
  <c r="O25" i="5"/>
  <c r="P23" i="5"/>
  <c r="E90" i="3"/>
  <c r="E14" i="3"/>
  <c r="E74" i="3"/>
  <c r="F60" i="5" l="1"/>
  <c r="J86" i="5"/>
  <c r="F62" i="5"/>
  <c r="F83" i="5"/>
  <c r="J89" i="3"/>
  <c r="J92" i="5"/>
  <c r="J87" i="5"/>
  <c r="F65" i="5"/>
  <c r="F84" i="5"/>
  <c r="F78" i="3"/>
  <c r="F81" i="3"/>
  <c r="J89" i="5"/>
  <c r="J83" i="5"/>
  <c r="F66" i="5"/>
  <c r="J84" i="5"/>
  <c r="F73" i="5"/>
  <c r="J84" i="3"/>
  <c r="F80" i="5"/>
  <c r="F85" i="5"/>
  <c r="F56" i="5"/>
  <c r="F72" i="5"/>
  <c r="J88" i="3"/>
  <c r="F83" i="3"/>
  <c r="F63" i="5"/>
  <c r="J81" i="5"/>
  <c r="J91" i="3"/>
  <c r="J83" i="3"/>
  <c r="F69" i="5"/>
  <c r="F81" i="5"/>
  <c r="F64" i="5"/>
  <c r="F79" i="5"/>
  <c r="F82" i="3"/>
  <c r="F79" i="3"/>
  <c r="F89" i="5"/>
  <c r="F91" i="5"/>
  <c r="J80" i="5"/>
  <c r="J87" i="3"/>
  <c r="J88" i="5"/>
  <c r="J53" i="5"/>
  <c r="F92" i="5"/>
  <c r="F58" i="5"/>
  <c r="J92" i="3"/>
  <c r="F70" i="5"/>
  <c r="F88" i="3"/>
  <c r="F75" i="5"/>
  <c r="F82" i="5"/>
  <c r="F87" i="5"/>
  <c r="J85" i="5"/>
  <c r="F61" i="5"/>
  <c r="F88" i="5"/>
  <c r="F67" i="5"/>
  <c r="J90" i="5"/>
  <c r="F90" i="5"/>
  <c r="J82" i="5"/>
  <c r="J86" i="3"/>
  <c r="F57" i="5"/>
  <c r="F71" i="5"/>
  <c r="J79" i="5"/>
  <c r="J85" i="3"/>
  <c r="F59" i="5"/>
  <c r="J90" i="3"/>
  <c r="F68" i="5"/>
  <c r="F50" i="5"/>
  <c r="F77" i="5"/>
  <c r="F55" i="5"/>
  <c r="F53" i="5"/>
  <c r="F80" i="3"/>
  <c r="F74" i="5"/>
  <c r="J91" i="5"/>
  <c r="F76" i="5"/>
  <c r="F86" i="5"/>
  <c r="J78" i="5"/>
  <c r="L78" i="5" s="1"/>
  <c r="M78" i="5" s="1"/>
  <c r="F54" i="5"/>
  <c r="J81" i="3"/>
  <c r="J78" i="3"/>
  <c r="J80" i="3"/>
  <c r="F89" i="3"/>
  <c r="L89" i="3" s="1"/>
  <c r="J79" i="3"/>
  <c r="J82" i="3"/>
  <c r="F84" i="3"/>
  <c r="E77" i="3"/>
  <c r="L83" i="3" l="1"/>
  <c r="M83" i="3" s="1"/>
  <c r="L92" i="5"/>
  <c r="M92" i="5" s="1"/>
  <c r="M89" i="3"/>
  <c r="L82" i="5"/>
  <c r="M82" i="5" s="1"/>
  <c r="L80" i="5"/>
  <c r="M80" i="5" s="1"/>
  <c r="L86" i="5"/>
  <c r="M86" i="5" s="1"/>
  <c r="L81" i="5"/>
  <c r="M81" i="5" s="1"/>
  <c r="L83" i="5"/>
  <c r="M83" i="5" s="1"/>
  <c r="L78" i="3"/>
  <c r="M78" i="3" s="1"/>
  <c r="L89" i="5"/>
  <c r="M89" i="5" s="1"/>
  <c r="L88" i="5"/>
  <c r="M88" i="5" s="1"/>
  <c r="L90" i="5"/>
  <c r="M90" i="5" s="1"/>
  <c r="L79" i="5"/>
  <c r="M79" i="5" s="1"/>
  <c r="L81" i="3"/>
  <c r="M81" i="3" s="1"/>
  <c r="L87" i="5"/>
  <c r="M87" i="5" s="1"/>
  <c r="L88" i="3"/>
  <c r="M88" i="3" s="1"/>
  <c r="L85" i="5"/>
  <c r="M85" i="5" s="1"/>
  <c r="L91" i="5"/>
  <c r="M91" i="5" s="1"/>
  <c r="L84" i="5"/>
  <c r="M84" i="5" s="1"/>
  <c r="L80" i="3"/>
  <c r="M80" i="3" s="1"/>
  <c r="L82" i="3"/>
  <c r="M82" i="3" s="1"/>
  <c r="L79" i="3"/>
  <c r="M79" i="3" s="1"/>
  <c r="L84" i="3"/>
  <c r="M84" i="3" s="1"/>
  <c r="F90" i="3"/>
  <c r="F85" i="3"/>
  <c r="L90" i="3" l="1"/>
  <c r="M90" i="3" s="1"/>
  <c r="L85" i="3"/>
  <c r="M85" i="3" s="1"/>
  <c r="F91" i="3"/>
  <c r="F86" i="3"/>
  <c r="I77" i="5"/>
  <c r="J77" i="5" s="1"/>
  <c r="I76" i="5"/>
  <c r="J76" i="5" s="1"/>
  <c r="I75" i="5"/>
  <c r="J75" i="5" s="1"/>
  <c r="I74" i="5"/>
  <c r="J74" i="5" s="1"/>
  <c r="I73" i="5"/>
  <c r="J73" i="5" s="1"/>
  <c r="I62" i="5"/>
  <c r="J62" i="5" s="1"/>
  <c r="I61" i="5"/>
  <c r="J61" i="5" s="1"/>
  <c r="I60" i="5"/>
  <c r="J60" i="5" s="1"/>
  <c r="I59" i="5"/>
  <c r="J59" i="5" s="1"/>
  <c r="I58" i="5"/>
  <c r="J58" i="5" s="1"/>
  <c r="I47" i="5"/>
  <c r="J47" i="5" s="1"/>
  <c r="I46" i="5"/>
  <c r="J46" i="5" s="1"/>
  <c r="I45" i="5"/>
  <c r="J45" i="5" s="1"/>
  <c r="I44" i="5"/>
  <c r="J44" i="5" s="1"/>
  <c r="I43" i="5"/>
  <c r="J43" i="5" s="1"/>
  <c r="I32" i="5"/>
  <c r="J32" i="5" s="1"/>
  <c r="I31" i="5"/>
  <c r="J31" i="5" s="1"/>
  <c r="I30" i="5"/>
  <c r="J30" i="5" s="1"/>
  <c r="I29" i="5"/>
  <c r="J29" i="5" s="1"/>
  <c r="I28" i="5"/>
  <c r="J28" i="5" s="1"/>
  <c r="I17" i="5"/>
  <c r="J17" i="5" s="1"/>
  <c r="I16" i="5"/>
  <c r="J16" i="5" s="1"/>
  <c r="I15" i="5"/>
  <c r="J15" i="5" s="1"/>
  <c r="I14" i="5"/>
  <c r="J14" i="5" s="1"/>
  <c r="I13" i="5"/>
  <c r="J13" i="5" s="1"/>
  <c r="I72" i="5"/>
  <c r="I71" i="5"/>
  <c r="I70" i="5"/>
  <c r="I69" i="5"/>
  <c r="I68" i="5"/>
  <c r="I57" i="5"/>
  <c r="I56" i="5"/>
  <c r="I55" i="5"/>
  <c r="I54" i="5"/>
  <c r="L53" i="5"/>
  <c r="I42" i="5"/>
  <c r="I41" i="5"/>
  <c r="I40" i="5"/>
  <c r="I39" i="5"/>
  <c r="I38" i="5"/>
  <c r="I27" i="5"/>
  <c r="J27" i="5" s="1"/>
  <c r="L27" i="5" s="1"/>
  <c r="I26" i="5"/>
  <c r="I25" i="5"/>
  <c r="I24" i="5"/>
  <c r="I23" i="5"/>
  <c r="I12" i="5"/>
  <c r="I11" i="5"/>
  <c r="I10" i="5"/>
  <c r="I9" i="5"/>
  <c r="I8" i="5"/>
  <c r="I67" i="5"/>
  <c r="J67" i="5" s="1"/>
  <c r="L67" i="5" s="1"/>
  <c r="I66" i="5"/>
  <c r="I65" i="5"/>
  <c r="J65" i="5" s="1"/>
  <c r="L65" i="5" s="1"/>
  <c r="I64" i="5"/>
  <c r="J64" i="5" s="1"/>
  <c r="L64" i="5" s="1"/>
  <c r="I63" i="5"/>
  <c r="J63" i="5" s="1"/>
  <c r="L63" i="5" s="1"/>
  <c r="I52" i="5"/>
  <c r="J52" i="5" s="1"/>
  <c r="F52" i="5"/>
  <c r="I51" i="5"/>
  <c r="J51" i="5" s="1"/>
  <c r="F51" i="5"/>
  <c r="I50" i="5"/>
  <c r="J50" i="5" s="1"/>
  <c r="I49" i="5"/>
  <c r="J49" i="5" s="1"/>
  <c r="F49" i="5"/>
  <c r="I48" i="5"/>
  <c r="J48" i="5" s="1"/>
  <c r="F48" i="5"/>
  <c r="I37" i="5"/>
  <c r="J37" i="5" s="1"/>
  <c r="F37" i="5"/>
  <c r="I36" i="5"/>
  <c r="J36" i="5" s="1"/>
  <c r="F36" i="5"/>
  <c r="I35" i="5"/>
  <c r="J35" i="5" s="1"/>
  <c r="F35" i="5"/>
  <c r="I34" i="5"/>
  <c r="J34" i="5" s="1"/>
  <c r="F34" i="5"/>
  <c r="I33" i="5"/>
  <c r="J33" i="5" s="1"/>
  <c r="F33" i="5"/>
  <c r="I22" i="5"/>
  <c r="J22" i="5" s="1"/>
  <c r="F22" i="5"/>
  <c r="I21" i="5"/>
  <c r="J21" i="5" s="1"/>
  <c r="F21" i="5"/>
  <c r="I20" i="5"/>
  <c r="J20" i="5" s="1"/>
  <c r="F20" i="5"/>
  <c r="I19" i="5"/>
  <c r="J19" i="5" s="1"/>
  <c r="F19" i="5"/>
  <c r="I18" i="5"/>
  <c r="J18" i="5" s="1"/>
  <c r="F18" i="5"/>
  <c r="I7" i="5"/>
  <c r="J7" i="5" s="1"/>
  <c r="F7" i="5"/>
  <c r="I6" i="5"/>
  <c r="J6" i="5" s="1"/>
  <c r="F6" i="5"/>
  <c r="I5" i="5"/>
  <c r="J5" i="5" s="1"/>
  <c r="F5" i="5"/>
  <c r="I4" i="5"/>
  <c r="J4" i="5" s="1"/>
  <c r="F4" i="5"/>
  <c r="I3" i="5"/>
  <c r="J3" i="5" s="1"/>
  <c r="F3" i="5"/>
  <c r="L4" i="5" l="1"/>
  <c r="M4" i="5" s="1"/>
  <c r="L6" i="5"/>
  <c r="M6" i="5" s="1"/>
  <c r="L20" i="5"/>
  <c r="M20" i="5" s="1"/>
  <c r="L34" i="5"/>
  <c r="M34" i="5" s="1"/>
  <c r="L5" i="5"/>
  <c r="M5" i="5" s="1"/>
  <c r="L19" i="5"/>
  <c r="M19" i="5" s="1"/>
  <c r="L33" i="5"/>
  <c r="M33" i="5" s="1"/>
  <c r="L37" i="5"/>
  <c r="M37" i="5" s="1"/>
  <c r="L18" i="5"/>
  <c r="M18" i="5" s="1"/>
  <c r="L22" i="5"/>
  <c r="M22" i="5" s="1"/>
  <c r="L36" i="5"/>
  <c r="M36" i="5" s="1"/>
  <c r="J25" i="5"/>
  <c r="L25" i="5" s="1"/>
  <c r="M25" i="5" s="1"/>
  <c r="J71" i="5"/>
  <c r="L71" i="5" s="1"/>
  <c r="M71" i="5" s="1"/>
  <c r="L7" i="5"/>
  <c r="M7" i="5" s="1"/>
  <c r="L21" i="5"/>
  <c r="M21" i="5" s="1"/>
  <c r="L35" i="5"/>
  <c r="M35" i="5" s="1"/>
  <c r="J8" i="5"/>
  <c r="L8" i="5" s="1"/>
  <c r="M8" i="5" s="1"/>
  <c r="J26" i="5"/>
  <c r="L26" i="5" s="1"/>
  <c r="M26" i="5" s="1"/>
  <c r="J54" i="5"/>
  <c r="L54" i="5" s="1"/>
  <c r="M54" i="5" s="1"/>
  <c r="J72" i="5"/>
  <c r="L72" i="5" s="1"/>
  <c r="M72" i="5" s="1"/>
  <c r="J9" i="5"/>
  <c r="L9" i="5" s="1"/>
  <c r="M9" i="5" s="1"/>
  <c r="J55" i="5"/>
  <c r="L55" i="5" s="1"/>
  <c r="M55" i="5" s="1"/>
  <c r="J10" i="5"/>
  <c r="L10" i="5" s="1"/>
  <c r="M10" i="5" s="1"/>
  <c r="J38" i="5"/>
  <c r="L38" i="5" s="1"/>
  <c r="M38" i="5" s="1"/>
  <c r="J56" i="5"/>
  <c r="L56" i="5" s="1"/>
  <c r="M56" i="5" s="1"/>
  <c r="J11" i="5"/>
  <c r="L11" i="5" s="1"/>
  <c r="M11" i="5" s="1"/>
  <c r="J39" i="5"/>
  <c r="L39" i="5" s="1"/>
  <c r="M39" i="5" s="1"/>
  <c r="J57" i="5"/>
  <c r="L57" i="5" s="1"/>
  <c r="M57" i="5" s="1"/>
  <c r="J12" i="5"/>
  <c r="L12" i="5" s="1"/>
  <c r="M12" i="5" s="1"/>
  <c r="J40" i="5"/>
  <c r="L40" i="5" s="1"/>
  <c r="M40" i="5" s="1"/>
  <c r="J68" i="5"/>
  <c r="L68" i="5" s="1"/>
  <c r="M68" i="5" s="1"/>
  <c r="J66" i="5"/>
  <c r="L66" i="5" s="1"/>
  <c r="M66" i="5" s="1"/>
  <c r="J23" i="5"/>
  <c r="L23" i="5" s="1"/>
  <c r="M23" i="5" s="1"/>
  <c r="J41" i="5"/>
  <c r="L41" i="5" s="1"/>
  <c r="M41" i="5" s="1"/>
  <c r="J69" i="5"/>
  <c r="L69" i="5" s="1"/>
  <c r="M69" i="5" s="1"/>
  <c r="J24" i="5"/>
  <c r="L24" i="5" s="1"/>
  <c r="M24" i="5" s="1"/>
  <c r="J42" i="5"/>
  <c r="L42" i="5" s="1"/>
  <c r="M42" i="5" s="1"/>
  <c r="J70" i="5"/>
  <c r="L70" i="5" s="1"/>
  <c r="M70" i="5" s="1"/>
  <c r="L29" i="5"/>
  <c r="M29" i="5" s="1"/>
  <c r="L75" i="5"/>
  <c r="M75" i="5" s="1"/>
  <c r="L28" i="5"/>
  <c r="M28" i="5" s="1"/>
  <c r="L14" i="5"/>
  <c r="M14" i="5" s="1"/>
  <c r="L32" i="5"/>
  <c r="M32" i="5" s="1"/>
  <c r="L60" i="5"/>
  <c r="M60" i="5" s="1"/>
  <c r="L15" i="5"/>
  <c r="M15" i="5" s="1"/>
  <c r="L43" i="5"/>
  <c r="M43" i="5" s="1"/>
  <c r="L61" i="5"/>
  <c r="M61" i="5" s="1"/>
  <c r="L77" i="5"/>
  <c r="M77" i="5" s="1"/>
  <c r="L16" i="5"/>
  <c r="M16" i="5" s="1"/>
  <c r="L44" i="5"/>
  <c r="M44" i="5" s="1"/>
  <c r="L62" i="5"/>
  <c r="M62" i="5" s="1"/>
  <c r="L17" i="5"/>
  <c r="M17" i="5" s="1"/>
  <c r="L45" i="5"/>
  <c r="M45" i="5" s="1"/>
  <c r="L73" i="5"/>
  <c r="M73" i="5" s="1"/>
  <c r="L59" i="5"/>
  <c r="M59" i="5" s="1"/>
  <c r="L46" i="5"/>
  <c r="M46" i="5" s="1"/>
  <c r="L74" i="5"/>
  <c r="M74" i="5" s="1"/>
  <c r="L31" i="5"/>
  <c r="M31" i="5" s="1"/>
  <c r="L47" i="5"/>
  <c r="M47" i="5" s="1"/>
  <c r="L30" i="5"/>
  <c r="M30" i="5" s="1"/>
  <c r="L58" i="5"/>
  <c r="M58" i="5" s="1"/>
  <c r="L76" i="5"/>
  <c r="M76" i="5" s="1"/>
  <c r="L13" i="5"/>
  <c r="M13" i="5" s="1"/>
  <c r="L86" i="3"/>
  <c r="M86" i="3" s="1"/>
  <c r="L91" i="3"/>
  <c r="M91" i="3" s="1"/>
  <c r="F92" i="3"/>
  <c r="M63" i="5"/>
  <c r="M64" i="5"/>
  <c r="M67" i="5"/>
  <c r="M65" i="5"/>
  <c r="F87" i="3"/>
  <c r="M27" i="5"/>
  <c r="M53" i="5"/>
  <c r="I48" i="3"/>
  <c r="J48" i="3" s="1"/>
  <c r="I49" i="3"/>
  <c r="J49" i="3" s="1"/>
  <c r="I50" i="3"/>
  <c r="J50" i="3" s="1"/>
  <c r="I51" i="3"/>
  <c r="J51" i="3" s="1"/>
  <c r="I52" i="3"/>
  <c r="J52" i="3" s="1"/>
  <c r="I63" i="3"/>
  <c r="J63" i="3" s="1"/>
  <c r="I64" i="3"/>
  <c r="J64" i="3" s="1"/>
  <c r="I65" i="3"/>
  <c r="J65" i="3" s="1"/>
  <c r="I66" i="3"/>
  <c r="J66" i="3" s="1"/>
  <c r="I67" i="3"/>
  <c r="J67" i="3" s="1"/>
  <c r="I8" i="3"/>
  <c r="J8" i="3" s="1"/>
  <c r="I9" i="3"/>
  <c r="J9" i="3" s="1"/>
  <c r="I10" i="3"/>
  <c r="J10" i="3" s="1"/>
  <c r="I11" i="3"/>
  <c r="J11" i="3" s="1"/>
  <c r="I12" i="3"/>
  <c r="J12" i="3" s="1"/>
  <c r="I23" i="3"/>
  <c r="J23" i="3" s="1"/>
  <c r="I24" i="3"/>
  <c r="J24" i="3" s="1"/>
  <c r="I25" i="3"/>
  <c r="J25" i="3" s="1"/>
  <c r="I26" i="3"/>
  <c r="J26" i="3" s="1"/>
  <c r="I27" i="3"/>
  <c r="J27" i="3" s="1"/>
  <c r="I38" i="3"/>
  <c r="J38" i="3" s="1"/>
  <c r="I39" i="3"/>
  <c r="J39" i="3" s="1"/>
  <c r="I40" i="3"/>
  <c r="J40" i="3" s="1"/>
  <c r="I41" i="3"/>
  <c r="J41" i="3" s="1"/>
  <c r="I42" i="3"/>
  <c r="J42" i="3" s="1"/>
  <c r="I53" i="3"/>
  <c r="J53" i="3" s="1"/>
  <c r="I54" i="3"/>
  <c r="J54" i="3" s="1"/>
  <c r="I55" i="3"/>
  <c r="J55" i="3" s="1"/>
  <c r="I56" i="3"/>
  <c r="J56" i="3" s="1"/>
  <c r="I57" i="3"/>
  <c r="J57" i="3" s="1"/>
  <c r="I68" i="3"/>
  <c r="J68" i="3" s="1"/>
  <c r="I69" i="3"/>
  <c r="J69" i="3" s="1"/>
  <c r="I70" i="3"/>
  <c r="J70" i="3" s="1"/>
  <c r="I71" i="3"/>
  <c r="J71" i="3" s="1"/>
  <c r="I72" i="3"/>
  <c r="J72" i="3" s="1"/>
  <c r="I13" i="3"/>
  <c r="J13" i="3" s="1"/>
  <c r="I14" i="3"/>
  <c r="J14" i="3" s="1"/>
  <c r="I15" i="3"/>
  <c r="J15" i="3" s="1"/>
  <c r="I16" i="3"/>
  <c r="J16" i="3" s="1"/>
  <c r="I17" i="3"/>
  <c r="J17" i="3" s="1"/>
  <c r="I28" i="3"/>
  <c r="J28" i="3" s="1"/>
  <c r="I29" i="3"/>
  <c r="J29" i="3" s="1"/>
  <c r="I30" i="3"/>
  <c r="J30" i="3" s="1"/>
  <c r="I31" i="3"/>
  <c r="J31" i="3" s="1"/>
  <c r="I32" i="3"/>
  <c r="J32" i="3" s="1"/>
  <c r="I43" i="3"/>
  <c r="J43" i="3" s="1"/>
  <c r="I44" i="3"/>
  <c r="J44" i="3" s="1"/>
  <c r="I45" i="3"/>
  <c r="J45" i="3" s="1"/>
  <c r="I46" i="3"/>
  <c r="J46" i="3" s="1"/>
  <c r="I47" i="3"/>
  <c r="J47" i="3" s="1"/>
  <c r="I58" i="3"/>
  <c r="J58" i="3" s="1"/>
  <c r="I59" i="3"/>
  <c r="J59" i="3" s="1"/>
  <c r="I60" i="3"/>
  <c r="J60" i="3" s="1"/>
  <c r="I61" i="3"/>
  <c r="J61" i="3" s="1"/>
  <c r="I62" i="3"/>
  <c r="J62" i="3" s="1"/>
  <c r="I73" i="3"/>
  <c r="J73" i="3" s="1"/>
  <c r="I74" i="3"/>
  <c r="J74" i="3" s="1"/>
  <c r="I75" i="3"/>
  <c r="J75" i="3" s="1"/>
  <c r="I76" i="3"/>
  <c r="J76" i="3" s="1"/>
  <c r="I77" i="3"/>
  <c r="J77" i="3" s="1"/>
  <c r="I5" i="3"/>
  <c r="J5" i="3" s="1"/>
  <c r="I6" i="3"/>
  <c r="J6" i="3" s="1"/>
  <c r="I7" i="3"/>
  <c r="J7" i="3" s="1"/>
  <c r="I18" i="3"/>
  <c r="J18" i="3" s="1"/>
  <c r="I19" i="3"/>
  <c r="J19" i="3" s="1"/>
  <c r="I20" i="3"/>
  <c r="J20" i="3" s="1"/>
  <c r="I21" i="3"/>
  <c r="J21" i="3" s="1"/>
  <c r="I22" i="3"/>
  <c r="J22" i="3" s="1"/>
  <c r="I33" i="3"/>
  <c r="J33" i="3" s="1"/>
  <c r="I34" i="3"/>
  <c r="J34" i="3" s="1"/>
  <c r="I35" i="3"/>
  <c r="J35" i="3" s="1"/>
  <c r="I36" i="3"/>
  <c r="J36" i="3" s="1"/>
  <c r="I37" i="3"/>
  <c r="J37" i="3" s="1"/>
  <c r="I4" i="3"/>
  <c r="J4" i="3" s="1"/>
  <c r="F4" i="3"/>
  <c r="F5" i="3"/>
  <c r="F6" i="3"/>
  <c r="F7" i="3"/>
  <c r="F18" i="3"/>
  <c r="F19" i="3"/>
  <c r="F20" i="3"/>
  <c r="F21" i="3"/>
  <c r="F22" i="3"/>
  <c r="F33" i="3"/>
  <c r="F34" i="3"/>
  <c r="F35" i="3"/>
  <c r="F36" i="3"/>
  <c r="F37" i="3"/>
  <c r="F48" i="3"/>
  <c r="F49" i="3"/>
  <c r="F50" i="3"/>
  <c r="F51" i="3"/>
  <c r="F52" i="3"/>
  <c r="F63" i="3"/>
  <c r="F64" i="3"/>
  <c r="F65" i="3"/>
  <c r="F66" i="3"/>
  <c r="F67" i="3"/>
  <c r="F8" i="3"/>
  <c r="F9" i="3"/>
  <c r="F10" i="3"/>
  <c r="F11" i="3"/>
  <c r="F12" i="3"/>
  <c r="F23" i="3"/>
  <c r="F24" i="3"/>
  <c r="F25" i="3"/>
  <c r="F26" i="3"/>
  <c r="F27" i="3"/>
  <c r="F38" i="3"/>
  <c r="F39" i="3"/>
  <c r="F40" i="3"/>
  <c r="F41" i="3"/>
  <c r="F42" i="3"/>
  <c r="F53" i="3"/>
  <c r="F54" i="3"/>
  <c r="F55" i="3"/>
  <c r="F56" i="3"/>
  <c r="F57" i="3"/>
  <c r="F68" i="3"/>
  <c r="F69" i="3"/>
  <c r="F70" i="3"/>
  <c r="F71" i="3"/>
  <c r="F72" i="3"/>
  <c r="F13" i="3"/>
  <c r="F14" i="3"/>
  <c r="F15" i="3"/>
  <c r="F16" i="3"/>
  <c r="F17" i="3"/>
  <c r="F28" i="3"/>
  <c r="F29" i="3"/>
  <c r="F30" i="3"/>
  <c r="F31" i="3"/>
  <c r="F32" i="3"/>
  <c r="F43" i="3"/>
  <c r="F44" i="3"/>
  <c r="F45" i="3"/>
  <c r="F46" i="3"/>
  <c r="F47" i="3"/>
  <c r="F58" i="3"/>
  <c r="F59" i="3"/>
  <c r="F60" i="3"/>
  <c r="F61" i="3"/>
  <c r="F62" i="3"/>
  <c r="F73" i="3"/>
  <c r="F74" i="3"/>
  <c r="F75" i="3"/>
  <c r="F76" i="3"/>
  <c r="F77" i="3"/>
  <c r="F3" i="3"/>
  <c r="L6" i="3" l="1"/>
  <c r="M6" i="3" s="1"/>
  <c r="L4" i="3"/>
  <c r="M4" i="3" s="1"/>
  <c r="L34" i="3"/>
  <c r="M34" i="3" s="1"/>
  <c r="L21" i="3"/>
  <c r="M21" i="3" s="1"/>
  <c r="L59" i="3"/>
  <c r="M59" i="3" s="1"/>
  <c r="L69" i="3"/>
  <c r="M69" i="3" s="1"/>
  <c r="L56" i="3"/>
  <c r="M56" i="3" s="1"/>
  <c r="L9" i="3"/>
  <c r="M9" i="3" s="1"/>
  <c r="L66" i="3"/>
  <c r="L36" i="3"/>
  <c r="M36" i="3" s="1"/>
  <c r="L35" i="3"/>
  <c r="M35" i="3" s="1"/>
  <c r="L22" i="3"/>
  <c r="M22" i="3" s="1"/>
  <c r="L45" i="3"/>
  <c r="M45" i="3" s="1"/>
  <c r="L32" i="3"/>
  <c r="M32" i="3" s="1"/>
  <c r="L68" i="3"/>
  <c r="M68" i="3" s="1"/>
  <c r="L55" i="3"/>
  <c r="M55" i="3" s="1"/>
  <c r="L42" i="3"/>
  <c r="M42" i="3" s="1"/>
  <c r="L8" i="3"/>
  <c r="M8" i="3" s="1"/>
  <c r="L65" i="3"/>
  <c r="L33" i="3"/>
  <c r="M33" i="3" s="1"/>
  <c r="L20" i="3"/>
  <c r="M20" i="3" s="1"/>
  <c r="L7" i="3"/>
  <c r="M7" i="3" s="1"/>
  <c r="L44" i="3"/>
  <c r="M44" i="3" s="1"/>
  <c r="L31" i="3"/>
  <c r="M31" i="3" s="1"/>
  <c r="L54" i="3"/>
  <c r="M54" i="3" s="1"/>
  <c r="L41" i="3"/>
  <c r="M41" i="3" s="1"/>
  <c r="L64" i="3"/>
  <c r="L77" i="3"/>
  <c r="M77" i="3" s="1"/>
  <c r="L17" i="3"/>
  <c r="M17" i="3" s="1"/>
  <c r="L53" i="3"/>
  <c r="M53" i="3" s="1"/>
  <c r="L19" i="3"/>
  <c r="M19" i="3" s="1"/>
  <c r="L76" i="3"/>
  <c r="M76" i="3" s="1"/>
  <c r="L29" i="3"/>
  <c r="M29" i="3" s="1"/>
  <c r="L16" i="3"/>
  <c r="M16" i="3" s="1"/>
  <c r="L39" i="3"/>
  <c r="M39" i="3" s="1"/>
  <c r="L26" i="3"/>
  <c r="M26" i="3" s="1"/>
  <c r="L92" i="3"/>
  <c r="M92" i="3" s="1"/>
  <c r="L43" i="3"/>
  <c r="M43" i="3" s="1"/>
  <c r="L63" i="3"/>
  <c r="L18" i="3"/>
  <c r="M18" i="3" s="1"/>
  <c r="L5" i="3"/>
  <c r="M5" i="3" s="1"/>
  <c r="L75" i="3"/>
  <c r="M75" i="3" s="1"/>
  <c r="L62" i="3"/>
  <c r="M62" i="3" s="1"/>
  <c r="L28" i="3"/>
  <c r="M28" i="3" s="1"/>
  <c r="L15" i="3"/>
  <c r="M15" i="3" s="1"/>
  <c r="L72" i="3"/>
  <c r="M72" i="3" s="1"/>
  <c r="L38" i="3"/>
  <c r="M38" i="3" s="1"/>
  <c r="L25" i="3"/>
  <c r="M25" i="3" s="1"/>
  <c r="L12" i="3"/>
  <c r="M12" i="3" s="1"/>
  <c r="L30" i="3"/>
  <c r="M30" i="3" s="1"/>
  <c r="L27" i="3"/>
  <c r="M27" i="3" s="1"/>
  <c r="L74" i="3"/>
  <c r="M74" i="3" s="1"/>
  <c r="L61" i="3"/>
  <c r="M61" i="3" s="1"/>
  <c r="L14" i="3"/>
  <c r="M14" i="3" s="1"/>
  <c r="L71" i="3"/>
  <c r="M71" i="3" s="1"/>
  <c r="L24" i="3"/>
  <c r="M24" i="3" s="1"/>
  <c r="L11" i="3"/>
  <c r="M11" i="3" s="1"/>
  <c r="L40" i="3"/>
  <c r="M40" i="3" s="1"/>
  <c r="L37" i="3"/>
  <c r="M37" i="3" s="1"/>
  <c r="L73" i="3"/>
  <c r="M73" i="3" s="1"/>
  <c r="L60" i="3"/>
  <c r="M60" i="3" s="1"/>
  <c r="L13" i="3"/>
  <c r="M13" i="3" s="1"/>
  <c r="L70" i="3"/>
  <c r="M70" i="3" s="1"/>
  <c r="L57" i="3"/>
  <c r="M57" i="3" s="1"/>
  <c r="L23" i="3"/>
  <c r="M23" i="3" s="1"/>
  <c r="L10" i="3"/>
  <c r="M10" i="3" s="1"/>
  <c r="L67" i="3"/>
  <c r="L87" i="3"/>
  <c r="M87" i="3" s="1"/>
  <c r="I3" i="3"/>
  <c r="J3" i="3" s="1"/>
  <c r="M67" i="3" l="1"/>
  <c r="M66" i="3"/>
  <c r="M65" i="3"/>
  <c r="M64" i="3"/>
  <c r="M63" i="3"/>
</calcChain>
</file>

<file path=xl/sharedStrings.xml><?xml version="1.0" encoding="utf-8"?>
<sst xmlns="http://schemas.openxmlformats.org/spreadsheetml/2006/main" count="1127" uniqueCount="100">
  <si>
    <t>TestRig</t>
  </si>
  <si>
    <t>P</t>
  </si>
  <si>
    <t>A</t>
  </si>
  <si>
    <t>5th</t>
  </si>
  <si>
    <t>V</t>
  </si>
  <si>
    <t>B</t>
  </si>
  <si>
    <t>7th</t>
  </si>
  <si>
    <t>C</t>
  </si>
  <si>
    <t>D</t>
  </si>
  <si>
    <t>E</t>
  </si>
  <si>
    <t>Vendor</t>
  </si>
  <si>
    <t>P/V</t>
  </si>
  <si>
    <t>p2</t>
  </si>
  <si>
    <t>p1</t>
  </si>
  <si>
    <t>p1 - p2</t>
  </si>
  <si>
    <t>Observed Flow Rate</t>
  </si>
  <si>
    <t>Theoretical Flow Rate</t>
  </si>
  <si>
    <t>Area (A)</t>
  </si>
  <si>
    <t>Constants</t>
  </si>
  <si>
    <t>k</t>
  </si>
  <si>
    <t>T</t>
  </si>
  <si>
    <t>M</t>
  </si>
  <si>
    <t>Unit</t>
  </si>
  <si>
    <t>na</t>
  </si>
  <si>
    <t>Z</t>
  </si>
  <si>
    <t>Value</t>
  </si>
  <si>
    <t>g/gmole</t>
  </si>
  <si>
    <t>inwc2psi</t>
  </si>
  <si>
    <t>Orifice Diam</t>
  </si>
  <si>
    <t>degRankine</t>
  </si>
  <si>
    <t>Capacity Coef.</t>
  </si>
  <si>
    <t>Capacity Coeff.</t>
  </si>
  <si>
    <t>Factor</t>
  </si>
  <si>
    <t>Units</t>
  </si>
  <si>
    <t>pv</t>
  </si>
  <si>
    <t>rig</t>
  </si>
  <si>
    <t>vend</t>
  </si>
  <si>
    <t>diam</t>
  </si>
  <si>
    <t>area</t>
  </si>
  <si>
    <t>dp.iwc</t>
  </si>
  <si>
    <t>dp.psi</t>
  </si>
  <si>
    <t>SCFH.obs</t>
  </si>
  <si>
    <t>SCFH.pred</t>
  </si>
  <si>
    <t>Ccap</t>
  </si>
  <si>
    <t>dp.nom</t>
  </si>
  <si>
    <t>Measured Temp</t>
  </si>
  <si>
    <t>F</t>
  </si>
  <si>
    <t>nom p2</t>
  </si>
  <si>
    <t>nom T</t>
  </si>
  <si>
    <t>Vend</t>
  </si>
  <si>
    <t>temp</t>
  </si>
  <si>
    <t>air pressure</t>
  </si>
  <si>
    <t>size</t>
  </si>
  <si>
    <t>nominal</t>
  </si>
  <si>
    <t>N</t>
  </si>
  <si>
    <t>Pres or Vac</t>
  </si>
  <si>
    <t>plus</t>
  </si>
  <si>
    <t>times</t>
  </si>
  <si>
    <t>value</t>
  </si>
  <si>
    <t>converted</t>
  </si>
  <si>
    <t>dF to dR</t>
  </si>
  <si>
    <t>inHg to psi</t>
  </si>
  <si>
    <t>Nom or Rep</t>
  </si>
  <si>
    <t>R</t>
  </si>
  <si>
    <t>Measured ID (raw)</t>
  </si>
  <si>
    <t>Temp degF  (P / V)</t>
  </si>
  <si>
    <t>2"</t>
  </si>
  <si>
    <t>6"</t>
  </si>
  <si>
    <t>10"</t>
  </si>
  <si>
    <t>mm to in</t>
  </si>
  <si>
    <t xml:space="preserve">Air Press (inHg) </t>
  </si>
  <si>
    <t>factor</t>
  </si>
  <si>
    <t>over</t>
  </si>
  <si>
    <t>op</t>
  </si>
  <si>
    <t>conversion</t>
  </si>
  <si>
    <t>Converter (enter value in yellow read in green)</t>
  </si>
  <si>
    <t>Ccap.Vend</t>
  </si>
  <si>
    <t>unit conversion</t>
  </si>
  <si>
    <t>VD_row</t>
  </si>
  <si>
    <t>nom.dia</t>
  </si>
  <si>
    <t xml:space="preserve"> F</t>
  </si>
  <si>
    <t>Reported by vendor</t>
  </si>
  <si>
    <t>°F</t>
  </si>
  <si>
    <t>inHg</t>
  </si>
  <si>
    <t>Humidity %</t>
  </si>
  <si>
    <t>unitless</t>
  </si>
  <si>
    <t>conversion factor inwc to psi</t>
  </si>
  <si>
    <r>
      <t xml:space="preserve">T </t>
    </r>
    <r>
      <rPr>
        <sz val="11"/>
        <rFont val="Calibri"/>
        <family val="2"/>
      </rPr>
      <t>°R</t>
    </r>
  </si>
  <si>
    <t>dR</t>
  </si>
  <si>
    <t>dC -&gt;</t>
  </si>
  <si>
    <t>dF -&gt;</t>
  </si>
  <si>
    <t>psi/inwc</t>
  </si>
  <si>
    <t>nom p1</t>
  </si>
  <si>
    <t>psi (atmosphere)</t>
  </si>
  <si>
    <t>psi (atmospheric)</t>
  </si>
  <si>
    <t>diam.nom</t>
  </si>
  <si>
    <t>Pointer to vendor data</t>
  </si>
  <si>
    <t>pointer to vendor data</t>
  </si>
  <si>
    <t>tank.psi</t>
  </si>
  <si>
    <t>air.psi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</si>
</sst>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0"/>
    <numFmt numFmtId="167" formatCode="#,##0.000"/>
    <numFmt numFmtId="168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2" fontId="0" fillId="0" borderId="19" xfId="0" applyNumberFormat="1" applyFont="1" applyFill="1" applyBorder="1" applyAlignment="1">
      <alignment horizontal="center" vertical="center" wrapText="1"/>
    </xf>
    <xf numFmtId="2" fontId="0" fillId="0" borderId="23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165" fontId="0" fillId="0" borderId="24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165" fontId="0" fillId="0" borderId="21" xfId="0" applyNumberFormat="1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16" xfId="0" applyNumberFormat="1" applyFont="1" applyFill="1" applyBorder="1"/>
    <xf numFmtId="164" fontId="0" fillId="0" borderId="14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5" fontId="0" fillId="0" borderId="20" xfId="0" applyNumberFormat="1" applyFont="1" applyFill="1" applyBorder="1" applyAlignment="1">
      <alignment horizontal="center"/>
    </xf>
    <xf numFmtId="2" fontId="0" fillId="0" borderId="20" xfId="0" applyNumberFormat="1" applyFont="1" applyFill="1" applyBorder="1" applyAlignment="1">
      <alignment horizontal="center"/>
    </xf>
    <xf numFmtId="0" fontId="0" fillId="0" borderId="0" xfId="0" applyFont="1" applyBorder="1"/>
    <xf numFmtId="2" fontId="0" fillId="0" borderId="2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166" fontId="0" fillId="0" borderId="14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Fill="1"/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2" fontId="0" fillId="0" borderId="17" xfId="0" applyNumberFormat="1" applyFont="1" applyFill="1" applyBorder="1"/>
    <xf numFmtId="2" fontId="0" fillId="0" borderId="17" xfId="0" applyNumberFormat="1" applyFont="1" applyFill="1" applyBorder="1" applyAlignment="1">
      <alignment horizontal="center"/>
    </xf>
    <xf numFmtId="165" fontId="0" fillId="0" borderId="24" xfId="0" applyNumberFormat="1" applyFont="1" applyFill="1" applyBorder="1" applyAlignment="1">
      <alignment vertical="center" wrapText="1"/>
    </xf>
    <xf numFmtId="1" fontId="0" fillId="0" borderId="11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65" fontId="0" fillId="0" borderId="1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2" fontId="0" fillId="0" borderId="15" xfId="0" applyNumberFormat="1" applyFont="1" applyFill="1" applyBorder="1"/>
    <xf numFmtId="2" fontId="0" fillId="0" borderId="11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2" fontId="0" fillId="0" borderId="18" xfId="0" applyNumberFormat="1" applyFont="1" applyFill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165" fontId="0" fillId="0" borderId="2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0" fontId="0" fillId="0" borderId="0" xfId="0" applyBorder="1"/>
    <xf numFmtId="165" fontId="0" fillId="0" borderId="27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9" xfId="0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0" fillId="0" borderId="16" xfId="0" applyBorder="1"/>
    <xf numFmtId="165" fontId="0" fillId="33" borderId="0" xfId="0" applyNumberFormat="1" applyFill="1" applyBorder="1" applyAlignment="1">
      <alignment horizontal="center"/>
    </xf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165" fontId="0" fillId="33" borderId="33" xfId="0" applyNumberFormat="1" applyFill="1" applyBorder="1" applyAlignment="1">
      <alignment horizontal="center"/>
    </xf>
    <xf numFmtId="165" fontId="0" fillId="34" borderId="31" xfId="0" applyNumberFormat="1" applyFill="1" applyBorder="1" applyAlignment="1">
      <alignment horizontal="center"/>
    </xf>
    <xf numFmtId="165" fontId="0" fillId="34" borderId="34" xfId="0" applyNumberFormat="1" applyFill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165" fontId="0" fillId="0" borderId="35" xfId="0" applyNumberFormat="1" applyFont="1" applyFill="1" applyBorder="1" applyAlignment="1">
      <alignment horizontal="center"/>
    </xf>
    <xf numFmtId="2" fontId="0" fillId="0" borderId="31" xfId="0" applyNumberFormat="1" applyFont="1" applyFill="1" applyBorder="1" applyAlignment="1">
      <alignment horizontal="center"/>
    </xf>
    <xf numFmtId="2" fontId="0" fillId="0" borderId="36" xfId="0" applyNumberFormat="1" applyFont="1" applyFill="1" applyBorder="1" applyAlignment="1">
      <alignment horizontal="center"/>
    </xf>
    <xf numFmtId="165" fontId="0" fillId="0" borderId="37" xfId="0" applyNumberFormat="1" applyFont="1" applyFill="1" applyBorder="1" applyAlignment="1">
      <alignment horizontal="center"/>
    </xf>
    <xf numFmtId="165" fontId="0" fillId="0" borderId="38" xfId="0" applyNumberFormat="1" applyFont="1" applyFill="1" applyBorder="1" applyAlignment="1">
      <alignment horizontal="center"/>
    </xf>
    <xf numFmtId="165" fontId="0" fillId="0" borderId="26" xfId="0" applyNumberFormat="1" applyFont="1" applyFill="1" applyBorder="1" applyAlignment="1">
      <alignment horizontal="center"/>
    </xf>
    <xf numFmtId="165" fontId="0" fillId="0" borderId="39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ont="1" applyFill="1" applyBorder="1" applyAlignment="1">
      <alignment horizontal="center" vertical="center" wrapText="1"/>
    </xf>
    <xf numFmtId="2" fontId="0" fillId="0" borderId="22" xfId="0" applyNumberFormat="1" applyFont="1" applyFill="1" applyBorder="1" applyAlignment="1">
      <alignment horizontal="center" vertical="center" wrapText="1"/>
    </xf>
    <xf numFmtId="1" fontId="0" fillId="0" borderId="15" xfId="0" applyNumberFormat="1" applyFont="1" applyFill="1" applyBorder="1" applyAlignment="1">
      <alignment horizontal="center"/>
    </xf>
    <xf numFmtId="1" fontId="0" fillId="0" borderId="16" xfId="0" applyNumberFormat="1" applyFont="1" applyFill="1" applyBorder="1" applyAlignment="1">
      <alignment horizontal="center"/>
    </xf>
    <xf numFmtId="164" fontId="0" fillId="0" borderId="31" xfId="0" applyNumberFormat="1" applyFont="1" applyFill="1" applyBorder="1" applyAlignment="1">
      <alignment horizontal="center"/>
    </xf>
    <xf numFmtId="1" fontId="0" fillId="0" borderId="17" xfId="0" applyNumberFormat="1" applyFont="1" applyFill="1" applyBorder="1" applyAlignment="1">
      <alignment horizontal="center"/>
    </xf>
    <xf numFmtId="164" fontId="0" fillId="0" borderId="40" xfId="0" applyNumberFormat="1" applyFont="1" applyFill="1" applyBorder="1" applyAlignment="1">
      <alignment horizontal="center"/>
    </xf>
    <xf numFmtId="164" fontId="0" fillId="0" borderId="36" xfId="0" applyNumberFormat="1" applyFont="1" applyFill="1" applyBorder="1" applyAlignment="1">
      <alignment horizontal="center"/>
    </xf>
    <xf numFmtId="1" fontId="0" fillId="33" borderId="20" xfId="0" applyNumberFormat="1" applyFill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1" fontId="0" fillId="33" borderId="14" xfId="0" applyNumberFormat="1" applyFill="1" applyBorder="1" applyAlignment="1">
      <alignment horizontal="center"/>
    </xf>
    <xf numFmtId="2" fontId="0" fillId="33" borderId="20" xfId="0" applyNumberFormat="1" applyFill="1" applyBorder="1" applyAlignment="1">
      <alignment horizontal="center"/>
    </xf>
    <xf numFmtId="2" fontId="0" fillId="33" borderId="0" xfId="0" applyNumberFormat="1" applyFill="1" applyBorder="1" applyAlignment="1">
      <alignment horizontal="center"/>
    </xf>
    <xf numFmtId="2" fontId="0" fillId="33" borderId="14" xfId="0" applyNumberForma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" fontId="0" fillId="33" borderId="27" xfId="0" applyNumberFormat="1" applyFill="1" applyBorder="1" applyAlignment="1">
      <alignment horizontal="center"/>
    </xf>
    <xf numFmtId="1" fontId="0" fillId="33" borderId="25" xfId="0" applyNumberFormat="1" applyFill="1" applyBorder="1" applyAlignment="1">
      <alignment horizontal="center"/>
    </xf>
    <xf numFmtId="1" fontId="0" fillId="33" borderId="28" xfId="0" applyNumberFormat="1" applyFill="1" applyBorder="1" applyAlignment="1">
      <alignment horizontal="center"/>
    </xf>
    <xf numFmtId="2" fontId="0" fillId="33" borderId="25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" fontId="0" fillId="33" borderId="24" xfId="0" applyNumberFormat="1" applyFill="1" applyBorder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1" fontId="0" fillId="0" borderId="10" xfId="0" applyNumberFormat="1" applyFont="1" applyFill="1" applyBorder="1" applyAlignment="1">
      <alignment vertical="center" wrapText="1"/>
    </xf>
    <xf numFmtId="1" fontId="0" fillId="0" borderId="21" xfId="0" applyNumberFormat="1" applyFont="1" applyFill="1" applyBorder="1" applyAlignment="1">
      <alignment horizontal="center"/>
    </xf>
    <xf numFmtId="1" fontId="0" fillId="0" borderId="20" xfId="0" applyNumberFormat="1" applyFont="1" applyFill="1" applyBorder="1" applyAlignment="1">
      <alignment horizontal="center"/>
    </xf>
    <xf numFmtId="1" fontId="0" fillId="0" borderId="24" xfId="0" applyNumberFormat="1" applyFont="1" applyFill="1" applyBorder="1" applyAlignment="1">
      <alignment horizontal="center"/>
    </xf>
    <xf numFmtId="1" fontId="0" fillId="0" borderId="35" xfId="0" applyNumberFormat="1" applyFont="1" applyFill="1" applyBorder="1" applyAlignment="1">
      <alignment horizontal="center"/>
    </xf>
    <xf numFmtId="1" fontId="0" fillId="0" borderId="10" xfId="0" applyNumberFormat="1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165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165" fontId="20" fillId="0" borderId="20" xfId="0" applyNumberFormat="1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165" fontId="20" fillId="0" borderId="10" xfId="0" applyNumberFormat="1" applyFont="1" applyFill="1" applyBorder="1" applyAlignment="1">
      <alignment horizontal="center" vertical="center" wrapText="1"/>
    </xf>
    <xf numFmtId="165" fontId="20" fillId="0" borderId="21" xfId="0" applyNumberFormat="1" applyFont="1" applyFill="1" applyBorder="1" applyAlignment="1">
      <alignment horizontal="center"/>
    </xf>
    <xf numFmtId="165" fontId="20" fillId="0" borderId="0" xfId="0" applyNumberFormat="1" applyFont="1" applyFill="1" applyAlignment="1">
      <alignment horizontal="center"/>
    </xf>
    <xf numFmtId="165" fontId="20" fillId="0" borderId="11" xfId="0" applyNumberFormat="1" applyFont="1" applyFill="1" applyBorder="1" applyAlignment="1">
      <alignment horizontal="center"/>
    </xf>
    <xf numFmtId="165" fontId="20" fillId="0" borderId="35" xfId="0" applyNumberFormat="1" applyFont="1" applyFill="1" applyBorder="1" applyAlignment="1">
      <alignment horizontal="center"/>
    </xf>
    <xf numFmtId="1" fontId="0" fillId="0" borderId="1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2" fontId="0" fillId="0" borderId="41" xfId="0" applyNumberFormat="1" applyFont="1" applyFill="1" applyBorder="1" applyAlignment="1">
      <alignment horizontal="center"/>
    </xf>
    <xf numFmtId="2" fontId="0" fillId="0" borderId="20" xfId="0" applyNumberFormat="1" applyFont="1" applyFill="1" applyBorder="1" applyAlignment="1">
      <alignment horizontal="left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2" fontId="0" fillId="0" borderId="0" xfId="0" applyNumberFormat="1" applyBorder="1"/>
    <xf numFmtId="165" fontId="16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/>
    <xf numFmtId="165" fontId="0" fillId="0" borderId="25" xfId="0" applyNumberFormat="1" applyFill="1" applyBorder="1" applyAlignment="1">
      <alignment horizontal="center"/>
    </xf>
    <xf numFmtId="2" fontId="0" fillId="0" borderId="25" xfId="0" applyNumberFormat="1" applyFill="1" applyBorder="1" applyAlignment="1"/>
    <xf numFmtId="2" fontId="0" fillId="0" borderId="0" xfId="0" applyNumberFormat="1" applyFill="1" applyBorder="1" applyAlignment="1"/>
    <xf numFmtId="165" fontId="0" fillId="0" borderId="10" xfId="0" applyNumberFormat="1" applyFill="1" applyBorder="1" applyAlignment="1">
      <alignment horizontal="center"/>
    </xf>
    <xf numFmtId="2" fontId="0" fillId="0" borderId="10" xfId="0" applyNumberFormat="1" applyFill="1" applyBorder="1" applyAlignment="1"/>
    <xf numFmtId="2" fontId="0" fillId="0" borderId="0" xfId="0" applyNumberFormat="1" applyFill="1" applyAlignment="1"/>
    <xf numFmtId="165" fontId="16" fillId="0" borderId="10" xfId="0" applyNumberFormat="1" applyFont="1" applyFill="1" applyBorder="1" applyAlignment="1">
      <alignment horizontal="center"/>
    </xf>
    <xf numFmtId="2" fontId="16" fillId="0" borderId="10" xfId="0" applyNumberFormat="1" applyFont="1" applyFill="1" applyBorder="1" applyAlignment="1"/>
    <xf numFmtId="165" fontId="0" fillId="0" borderId="0" xfId="0" applyNumberFormat="1" applyFill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2" fontId="0" fillId="0" borderId="2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2" fontId="0" fillId="0" borderId="25" xfId="0" applyNumberFormat="1" applyFont="1" applyFill="1" applyBorder="1" applyAlignment="1">
      <alignment horizontal="center"/>
    </xf>
    <xf numFmtId="1" fontId="0" fillId="0" borderId="25" xfId="0" applyNumberFormat="1" applyFont="1" applyFill="1" applyBorder="1" applyAlignment="1">
      <alignment horizontal="center"/>
    </xf>
    <xf numFmtId="164" fontId="0" fillId="0" borderId="25" xfId="0" applyNumberFormat="1" applyFont="1" applyFill="1" applyBorder="1" applyAlignment="1">
      <alignment horizontal="center"/>
    </xf>
    <xf numFmtId="2" fontId="0" fillId="0" borderId="27" xfId="0" applyNumberFormat="1" applyFont="1" applyFill="1" applyBorder="1" applyAlignment="1">
      <alignment horizontal="center"/>
    </xf>
    <xf numFmtId="2" fontId="0" fillId="0" borderId="42" xfId="0" applyNumberFormat="1" applyFont="1" applyFill="1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165" fontId="0" fillId="0" borderId="27" xfId="0" applyNumberFormat="1" applyFont="1" applyFill="1" applyBorder="1" applyAlignment="1">
      <alignment horizontal="center"/>
    </xf>
    <xf numFmtId="1" fontId="0" fillId="0" borderId="27" xfId="0" applyNumberFormat="1" applyFont="1" applyFill="1" applyBorder="1" applyAlignment="1">
      <alignment horizontal="center"/>
    </xf>
    <xf numFmtId="2" fontId="0" fillId="0" borderId="43" xfId="0" applyNumberFormat="1" applyFon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165" fontId="0" fillId="0" borderId="25" xfId="0" applyNumberFormat="1" applyFont="1" applyFill="1" applyBorder="1" applyAlignment="1">
      <alignment horizontal="center"/>
    </xf>
    <xf numFmtId="2" fontId="0" fillId="0" borderId="19" xfId="0" applyNumberFormat="1" applyFon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165" fontId="0" fillId="0" borderId="1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10" xfId="0" applyNumberFormat="1" applyFont="1" applyFill="1" applyBorder="1"/>
    <xf numFmtId="2" fontId="0" fillId="0" borderId="25" xfId="0" applyNumberFormat="1" applyFont="1" applyFill="1" applyBorder="1"/>
    <xf numFmtId="168" fontId="0" fillId="0" borderId="0" xfId="0" applyNumberFormat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0" fillId="33" borderId="0" xfId="0" applyNumberFormat="1" applyFill="1" applyBorder="1" applyAlignment="1">
      <alignment horizontal="center"/>
    </xf>
    <xf numFmtId="168" fontId="0" fillId="33" borderId="0" xfId="0" applyNumberFormat="1" applyFill="1" applyAlignment="1">
      <alignment horizontal="center"/>
    </xf>
    <xf numFmtId="165" fontId="22" fillId="0" borderId="20" xfId="0" applyNumberFormat="1" applyFont="1" applyBorder="1" applyAlignment="1">
      <alignment horizontal="center"/>
    </xf>
    <xf numFmtId="165" fontId="22" fillId="0" borderId="27" xfId="0" applyNumberFormat="1" applyFont="1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2" fontId="0" fillId="0" borderId="22" xfId="0" applyNumberFormat="1" applyFont="1" applyFill="1" applyBorder="1" applyAlignment="1">
      <alignment horizontal="center" vertical="center" wrapText="1"/>
    </xf>
    <xf numFmtId="2" fontId="0" fillId="0" borderId="44" xfId="0" applyNumberFormat="1" applyFont="1" applyFill="1" applyBorder="1" applyAlignment="1">
      <alignment horizontal="center"/>
    </xf>
    <xf numFmtId="167" fontId="0" fillId="0" borderId="0" xfId="0" applyNumberFormat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/>
    </xf>
    <xf numFmtId="165" fontId="0" fillId="0" borderId="11" xfId="0" applyNumberFormat="1" applyFont="1" applyFill="1" applyBorder="1" applyAlignment="1">
      <alignment horizontal="center"/>
    </xf>
    <xf numFmtId="165" fontId="0" fillId="0" borderId="45" xfId="0" applyNumberFormat="1" applyFont="1" applyFill="1" applyBorder="1" applyAlignment="1">
      <alignment horizontal="center"/>
    </xf>
    <xf numFmtId="165" fontId="0" fillId="0" borderId="14" xfId="0" applyNumberFormat="1" applyFont="1" applyFill="1" applyBorder="1" applyAlignment="1">
      <alignment horizontal="center"/>
    </xf>
    <xf numFmtId="165" fontId="0" fillId="0" borderId="46" xfId="0" applyNumberFormat="1" applyFont="1" applyFill="1" applyBorder="1" applyAlignment="1">
      <alignment horizontal="center"/>
    </xf>
    <xf numFmtId="167" fontId="0" fillId="0" borderId="14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2" fontId="0" fillId="0" borderId="18" xfId="0" applyNumberFormat="1" applyFont="1" applyFill="1" applyBorder="1" applyAlignment="1">
      <alignment horizontal="center" vertical="center" wrapText="1"/>
    </xf>
    <xf numFmtId="2" fontId="0" fillId="0" borderId="10" xfId="0" applyNumberFormat="1" applyFont="1" applyFill="1" applyBorder="1" applyAlignment="1">
      <alignment horizontal="center" vertical="center" wrapText="1"/>
    </xf>
    <xf numFmtId="2" fontId="0" fillId="0" borderId="22" xfId="0" applyNumberFormat="1" applyFont="1" applyFill="1" applyBorder="1" applyAlignment="1">
      <alignment horizontal="center" vertical="center" wrapText="1"/>
    </xf>
    <xf numFmtId="2" fontId="0" fillId="0" borderId="24" xfId="0" applyNumberFormat="1" applyFont="1" applyFill="1" applyBorder="1" applyAlignment="1">
      <alignment horizontal="center" vertical="center" wrapText="1"/>
    </xf>
    <xf numFmtId="2" fontId="0" fillId="0" borderId="13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313006</xdr:colOff>
      <xdr:row>2</xdr:row>
      <xdr:rowOff>152400</xdr:rowOff>
    </xdr:from>
    <xdr:to>
      <xdr:col>23</xdr:col>
      <xdr:colOff>2924</xdr:colOff>
      <xdr:row>31</xdr:row>
      <xdr:rowOff>14679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C15B6B-8904-4037-9C33-4B18ACDC7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1083" y="744415"/>
          <a:ext cx="4261918" cy="51669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395066</xdr:colOff>
      <xdr:row>6</xdr:row>
      <xdr:rowOff>99647</xdr:rowOff>
    </xdr:from>
    <xdr:to>
      <xdr:col>21</xdr:col>
      <xdr:colOff>2922</xdr:colOff>
      <xdr:row>34</xdr:row>
      <xdr:rowOff>131911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19D9F1-8D8A-48EB-ACE6-677CB0F26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3204" y="2338755"/>
          <a:ext cx="4261918" cy="5166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DF2A5-EE5F-4733-A4D2-7C7A65C4CCC5}">
  <dimension ref="A1:Y93"/>
  <sheetViews>
    <sheetView topLeftCell="G1" zoomScale="130" zoomScaleNormal="130" workbookViewId="0">
      <pane ySplit="2" topLeftCell="A3" activePane="bottomLeft" state="frozen"/>
      <selection pane="bottomLeft" activeCell="P3" sqref="P3"/>
    </sheetView>
  </sheetViews>
  <sheetFormatPr defaultRowHeight="14.4" x14ac:dyDescent="0.3"/>
  <cols>
    <col min="1" max="1" width="3.88671875" style="17" bestFit="1" customWidth="1"/>
    <col min="2" max="2" width="6.88671875" style="18" bestFit="1" customWidth="1"/>
    <col min="3" max="3" width="7" style="17" bestFit="1" customWidth="1"/>
    <col min="4" max="4" width="8.88671875" style="17" bestFit="1" customWidth="1"/>
    <col min="5" max="5" width="7.77734375" style="152" bestFit="1" customWidth="1"/>
    <col min="6" max="6" width="9.5546875" style="33" customWidth="1"/>
    <col min="7" max="7" width="9.5546875" style="45" customWidth="1"/>
    <col min="8" max="8" width="6" style="34" bestFit="1" customWidth="1"/>
    <col min="9" max="9" width="7.109375" style="33" bestFit="1" customWidth="1"/>
    <col min="10" max="10" width="8.109375" style="33" bestFit="1" customWidth="1"/>
    <col min="11" max="11" width="10.44140625" style="33" bestFit="1" customWidth="1"/>
    <col min="12" max="12" width="10.44140625" style="29" bestFit="1" customWidth="1"/>
    <col min="13" max="13" width="8.88671875" style="35" bestFit="1" customWidth="1"/>
    <col min="14" max="14" width="11" style="45" bestFit="1" customWidth="1"/>
    <col min="15" max="16" width="8.77734375" style="157" customWidth="1"/>
    <col min="17" max="17" width="9.88671875" style="35" bestFit="1" customWidth="1"/>
    <col min="18" max="18" width="14" style="17" bestFit="1" customWidth="1"/>
    <col min="19" max="19" width="10.44140625" style="30" bestFit="1" customWidth="1"/>
    <col min="20" max="20" width="25.44140625" style="226" bestFit="1" customWidth="1"/>
    <col min="21" max="21" width="8" bestFit="1" customWidth="1"/>
    <col min="22" max="22" width="5" style="1" bestFit="1" customWidth="1"/>
    <col min="23" max="23" width="3.6640625" bestFit="1" customWidth="1"/>
    <col min="24" max="25" width="8.88671875" style="1"/>
  </cols>
  <sheetData>
    <row r="1" spans="1:25" s="3" customFormat="1" ht="31.2" customHeight="1" x14ac:dyDescent="0.3">
      <c r="A1" s="5" t="s">
        <v>11</v>
      </c>
      <c r="B1" s="5" t="s">
        <v>0</v>
      </c>
      <c r="C1" s="5" t="s">
        <v>10</v>
      </c>
      <c r="D1" s="241" t="s">
        <v>28</v>
      </c>
      <c r="E1" s="241"/>
      <c r="F1" s="117" t="s">
        <v>17</v>
      </c>
      <c r="G1" s="242" t="s">
        <v>14</v>
      </c>
      <c r="H1" s="243"/>
      <c r="I1" s="244"/>
      <c r="J1" s="118" t="s">
        <v>13</v>
      </c>
      <c r="K1" s="7" t="s">
        <v>15</v>
      </c>
      <c r="L1" s="8" t="s">
        <v>16</v>
      </c>
      <c r="M1" s="42" t="s">
        <v>31</v>
      </c>
      <c r="N1" s="143" t="s">
        <v>97</v>
      </c>
      <c r="O1" s="155" t="s">
        <v>12</v>
      </c>
      <c r="P1" s="155" t="s">
        <v>87</v>
      </c>
      <c r="Q1" s="46"/>
      <c r="R1" s="5"/>
      <c r="S1" s="10"/>
      <c r="T1" s="10"/>
      <c r="U1" s="2"/>
      <c r="W1" s="2"/>
      <c r="X1" s="2"/>
      <c r="Y1" s="2"/>
    </row>
    <row r="2" spans="1:25" s="4" customFormat="1" ht="15" thickBot="1" x14ac:dyDescent="0.35">
      <c r="A2" s="11" t="s">
        <v>34</v>
      </c>
      <c r="B2" s="12" t="s">
        <v>35</v>
      </c>
      <c r="C2" s="11" t="s">
        <v>36</v>
      </c>
      <c r="D2" s="11" t="s">
        <v>95</v>
      </c>
      <c r="E2" s="149" t="s">
        <v>37</v>
      </c>
      <c r="F2" s="11" t="s">
        <v>38</v>
      </c>
      <c r="G2" s="119" t="s">
        <v>44</v>
      </c>
      <c r="H2" s="13" t="s">
        <v>39</v>
      </c>
      <c r="I2" s="111" t="s">
        <v>40</v>
      </c>
      <c r="J2" s="14" t="s">
        <v>98</v>
      </c>
      <c r="K2" s="13" t="s">
        <v>41</v>
      </c>
      <c r="L2" s="11" t="s">
        <v>42</v>
      </c>
      <c r="M2" s="15" t="s">
        <v>43</v>
      </c>
      <c r="N2" s="144" t="s">
        <v>78</v>
      </c>
      <c r="O2" s="156" t="s">
        <v>99</v>
      </c>
      <c r="P2" s="156" t="s">
        <v>20</v>
      </c>
      <c r="Q2" s="236" t="s">
        <v>76</v>
      </c>
      <c r="R2" s="11" t="s">
        <v>32</v>
      </c>
      <c r="S2" s="11" t="s">
        <v>25</v>
      </c>
      <c r="T2" s="224" t="s">
        <v>33</v>
      </c>
    </row>
    <row r="3" spans="1:25" ht="15" thickTop="1" x14ac:dyDescent="0.3">
      <c r="A3" s="17" t="s">
        <v>1</v>
      </c>
      <c r="B3" s="18" t="s">
        <v>3</v>
      </c>
      <c r="C3" s="17" t="s">
        <v>2</v>
      </c>
      <c r="D3" s="17">
        <v>2</v>
      </c>
      <c r="E3" s="153">
        <f t="shared" ref="E3:E34" ca="1" si="0">INDIRECT(CONCATENATE("'Vendor Data'!D",N3))</f>
        <v>1.375</v>
      </c>
      <c r="F3" s="20">
        <f t="shared" ref="F3:F34" ca="1" si="1">PI()*E3^2/4</f>
        <v>1.4848934026733007</v>
      </c>
      <c r="G3" s="120">
        <v>1</v>
      </c>
      <c r="H3" s="21"/>
      <c r="I3" s="110" t="str">
        <f>IF(H3="","",H3/16)</f>
        <v/>
      </c>
      <c r="J3" s="20" t="str">
        <f t="shared" ref="J3:J34" si="2">IF(I3="","",I3+O3)</f>
        <v/>
      </c>
      <c r="K3" s="23"/>
      <c r="L3" s="24"/>
      <c r="M3" s="25"/>
      <c r="N3" s="145">
        <f>INT((ROW()-3)/10)+2</f>
        <v>2</v>
      </c>
      <c r="O3" s="153">
        <f t="shared" ref="O3:O34" ca="1" si="3">INDIRECT(CONCATENATE("'Vendor Data'!F",N3))</f>
        <v>14.69582483533067</v>
      </c>
      <c r="P3" s="153">
        <f t="shared" ref="P3:P34" ca="1" si="4">INDIRECT(CONCATENATE("'Vendor Data'!G",N3))</f>
        <v>519.67000000000007</v>
      </c>
      <c r="Q3" s="113"/>
      <c r="R3" s="20" t="s">
        <v>77</v>
      </c>
      <c r="S3" s="20">
        <v>278700</v>
      </c>
      <c r="T3" s="225"/>
    </row>
    <row r="4" spans="1:25" x14ac:dyDescent="0.3">
      <c r="A4" s="17" t="s">
        <v>1</v>
      </c>
      <c r="B4" s="18" t="s">
        <v>3</v>
      </c>
      <c r="C4" s="17" t="s">
        <v>2</v>
      </c>
      <c r="D4" s="17">
        <v>2</v>
      </c>
      <c r="E4" s="150">
        <f t="shared" ca="1" si="0"/>
        <v>1.375</v>
      </c>
      <c r="F4" s="20">
        <f t="shared" ca="1" si="1"/>
        <v>1.4848934026733007</v>
      </c>
      <c r="G4" s="120">
        <v>2</v>
      </c>
      <c r="H4" s="21">
        <v>2.2639836839999998</v>
      </c>
      <c r="I4" s="121">
        <f t="shared" ref="I4:I35" si="5">IF(H4="","",H4*S$9)</f>
        <v>8.1729810992399995E-2</v>
      </c>
      <c r="J4" s="20">
        <f t="shared" ca="1" si="2"/>
        <v>14.77755464632307</v>
      </c>
      <c r="K4" s="23">
        <v>3315.5532619999999</v>
      </c>
      <c r="L4" s="24">
        <f t="shared" ref="L4:L45" ca="1" si="6">S$3*J4*F4*SQRT(S$4/(S$6*S$7*P4*(S$4-1)))*SQRT((O4/J4)^(2/S$4)-(O4/J4)^((S$4+1)/S$4))</f>
        <v>3696.0246534349376</v>
      </c>
      <c r="M4" s="25">
        <f t="shared" ref="M4:M45" ca="1" si="7">K4/L4</f>
        <v>0.89705929285906072</v>
      </c>
      <c r="N4" s="145">
        <f>INT((ROW()-3)/10)+2</f>
        <v>2</v>
      </c>
      <c r="O4" s="153">
        <f t="shared" ca="1" si="3"/>
        <v>14.69582483533067</v>
      </c>
      <c r="P4" s="153">
        <f t="shared" ca="1" si="4"/>
        <v>519.67000000000007</v>
      </c>
      <c r="Q4" s="113"/>
      <c r="R4" s="24" t="s">
        <v>19</v>
      </c>
      <c r="S4" s="27">
        <v>1.4</v>
      </c>
      <c r="T4" s="225" t="s">
        <v>85</v>
      </c>
    </row>
    <row r="5" spans="1:25" x14ac:dyDescent="0.3">
      <c r="A5" s="17" t="s">
        <v>1</v>
      </c>
      <c r="B5" s="18" t="s">
        <v>3</v>
      </c>
      <c r="C5" s="17" t="s">
        <v>2</v>
      </c>
      <c r="D5" s="17">
        <v>2</v>
      </c>
      <c r="E5" s="150">
        <f t="shared" ca="1" si="0"/>
        <v>1.375</v>
      </c>
      <c r="F5" s="20">
        <f t="shared" ca="1" si="1"/>
        <v>1.4848934026733007</v>
      </c>
      <c r="G5" s="120">
        <v>3</v>
      </c>
      <c r="H5" s="21">
        <v>2.989014472</v>
      </c>
      <c r="I5" s="121">
        <f t="shared" si="5"/>
        <v>0.10790342243920001</v>
      </c>
      <c r="J5" s="20">
        <f t="shared" ca="1" si="2"/>
        <v>14.803728257769871</v>
      </c>
      <c r="K5" s="23">
        <v>3812.2562119999998</v>
      </c>
      <c r="L5" s="24">
        <f t="shared" ca="1" si="6"/>
        <v>4246.5338016050064</v>
      </c>
      <c r="M5" s="25">
        <f t="shared" ca="1" si="7"/>
        <v>0.8977336317349297</v>
      </c>
      <c r="N5" s="145">
        <f>INT((ROW()-3)/10)+2</f>
        <v>2</v>
      </c>
      <c r="O5" s="153">
        <f t="shared" ca="1" si="3"/>
        <v>14.69582483533067</v>
      </c>
      <c r="P5" s="153">
        <f t="shared" ca="1" si="4"/>
        <v>519.67000000000007</v>
      </c>
      <c r="Q5" s="237"/>
      <c r="R5" s="29" t="s">
        <v>48</v>
      </c>
      <c r="S5" s="30">
        <v>528</v>
      </c>
      <c r="T5" s="226" t="s">
        <v>29</v>
      </c>
    </row>
    <row r="6" spans="1:25" x14ac:dyDescent="0.3">
      <c r="A6" s="17" t="s">
        <v>1</v>
      </c>
      <c r="B6" s="18" t="s">
        <v>3</v>
      </c>
      <c r="C6" s="17" t="s">
        <v>2</v>
      </c>
      <c r="D6" s="17">
        <v>2</v>
      </c>
      <c r="E6" s="150">
        <f t="shared" ca="1" si="0"/>
        <v>1.375</v>
      </c>
      <c r="F6" s="20">
        <f t="shared" ca="1" si="1"/>
        <v>1.4848934026733007</v>
      </c>
      <c r="G6" s="120">
        <v>4</v>
      </c>
      <c r="H6" s="21">
        <v>3.9949602639999999</v>
      </c>
      <c r="I6" s="121">
        <f t="shared" si="5"/>
        <v>0.14421806553040001</v>
      </c>
      <c r="J6" s="20">
        <f t="shared" ca="1" si="2"/>
        <v>14.84004290086107</v>
      </c>
      <c r="K6" s="23">
        <v>4395.094051</v>
      </c>
      <c r="L6" s="24">
        <f t="shared" ca="1" si="6"/>
        <v>4908.9483066938392</v>
      </c>
      <c r="M6" s="25">
        <f t="shared" ca="1" si="7"/>
        <v>0.89532294422551817</v>
      </c>
      <c r="N6" s="145">
        <f>INT((ROW()-3)/10)+2</f>
        <v>2</v>
      </c>
      <c r="O6" s="153">
        <f t="shared" ca="1" si="3"/>
        <v>14.69582483533067</v>
      </c>
      <c r="P6" s="153">
        <f t="shared" ca="1" si="4"/>
        <v>519.67000000000007</v>
      </c>
      <c r="Q6" s="237"/>
      <c r="R6" s="17" t="s">
        <v>21</v>
      </c>
      <c r="S6" s="30">
        <v>28.964700000000001</v>
      </c>
      <c r="T6" s="226" t="s">
        <v>26</v>
      </c>
    </row>
    <row r="7" spans="1:25" x14ac:dyDescent="0.3">
      <c r="A7" s="17" t="s">
        <v>1</v>
      </c>
      <c r="B7" s="18" t="s">
        <v>3</v>
      </c>
      <c r="C7" s="17" t="s">
        <v>2</v>
      </c>
      <c r="D7" s="17">
        <v>2</v>
      </c>
      <c r="E7" s="150">
        <f t="shared" ca="1" si="0"/>
        <v>1.375</v>
      </c>
      <c r="F7" s="20">
        <f t="shared" ca="1" si="1"/>
        <v>1.4848934026733007</v>
      </c>
      <c r="G7" s="120">
        <v>5</v>
      </c>
      <c r="H7" s="21">
        <v>5.0123415419999997</v>
      </c>
      <c r="I7" s="121">
        <f t="shared" si="5"/>
        <v>0.18094552966619998</v>
      </c>
      <c r="J7" s="20">
        <f t="shared" ca="1" si="2"/>
        <v>14.876770364996871</v>
      </c>
      <c r="K7" s="23">
        <v>4953.6929700000001</v>
      </c>
      <c r="L7" s="24">
        <f t="shared" ca="1" si="6"/>
        <v>5498.1142940503469</v>
      </c>
      <c r="M7" s="25">
        <f t="shared" ca="1" si="7"/>
        <v>0.90098035527572073</v>
      </c>
      <c r="N7" s="145">
        <f>INT((ROW()-3)/10)+2</f>
        <v>2</v>
      </c>
      <c r="O7" s="153">
        <f t="shared" ca="1" si="3"/>
        <v>14.69582483533067</v>
      </c>
      <c r="P7" s="153">
        <f t="shared" ca="1" si="4"/>
        <v>519.67000000000007</v>
      </c>
      <c r="Q7" s="237"/>
      <c r="R7" s="17" t="s">
        <v>24</v>
      </c>
      <c r="S7" s="30">
        <v>1</v>
      </c>
      <c r="T7" s="226" t="s">
        <v>85</v>
      </c>
    </row>
    <row r="8" spans="1:25" x14ac:dyDescent="0.3">
      <c r="A8" s="17" t="s">
        <v>1</v>
      </c>
      <c r="B8" s="47" t="s">
        <v>3</v>
      </c>
      <c r="C8" s="37" t="s">
        <v>2</v>
      </c>
      <c r="D8" s="37">
        <v>6</v>
      </c>
      <c r="E8" s="150">
        <f t="shared" ca="1" si="0"/>
        <v>4.0019999999999998</v>
      </c>
      <c r="F8" s="20">
        <f t="shared" ca="1" si="1"/>
        <v>12.578940126566184</v>
      </c>
      <c r="G8" s="120">
        <v>1</v>
      </c>
      <c r="H8" s="21">
        <v>1.05234125</v>
      </c>
      <c r="I8" s="121">
        <f t="shared" si="5"/>
        <v>3.7989519125000003E-2</v>
      </c>
      <c r="J8" s="20">
        <f t="shared" ca="1" si="2"/>
        <v>14.733814354455671</v>
      </c>
      <c r="K8" s="23">
        <v>16430.224450000002</v>
      </c>
      <c r="L8" s="24">
        <f t="shared" ca="1" si="6"/>
        <v>21348.70128762961</v>
      </c>
      <c r="M8" s="25">
        <f t="shared" ca="1" si="7"/>
        <v>0.76961236323637194</v>
      </c>
      <c r="N8" s="145">
        <v>3</v>
      </c>
      <c r="O8" s="153">
        <f t="shared" ca="1" si="3"/>
        <v>14.69582483533067</v>
      </c>
      <c r="P8" s="153">
        <f t="shared" ca="1" si="4"/>
        <v>519.67000000000007</v>
      </c>
      <c r="Q8" s="237"/>
      <c r="R8" s="17" t="s">
        <v>47</v>
      </c>
      <c r="S8" s="30">
        <v>14.696</v>
      </c>
      <c r="T8" s="226" t="s">
        <v>93</v>
      </c>
      <c r="V8"/>
      <c r="X8"/>
      <c r="Y8"/>
    </row>
    <row r="9" spans="1:25" x14ac:dyDescent="0.3">
      <c r="A9" s="17" t="s">
        <v>1</v>
      </c>
      <c r="B9" s="47" t="s">
        <v>3</v>
      </c>
      <c r="C9" s="37" t="s">
        <v>2</v>
      </c>
      <c r="D9" s="37">
        <v>6</v>
      </c>
      <c r="E9" s="150">
        <f t="shared" ca="1" si="0"/>
        <v>4.0019999999999998</v>
      </c>
      <c r="F9" s="20">
        <f t="shared" ca="1" si="1"/>
        <v>12.578940126566184</v>
      </c>
      <c r="G9" s="120">
        <v>2</v>
      </c>
      <c r="H9" s="21">
        <v>2.0115912499999999</v>
      </c>
      <c r="I9" s="121">
        <f t="shared" si="5"/>
        <v>7.2618444125000001E-2</v>
      </c>
      <c r="J9" s="20">
        <f t="shared" ca="1" si="2"/>
        <v>14.768443279455671</v>
      </c>
      <c r="K9" s="23">
        <v>22768.48631</v>
      </c>
      <c r="L9" s="24">
        <f t="shared" ca="1" si="6"/>
        <v>29513.891351994458</v>
      </c>
      <c r="M9" s="25">
        <f t="shared" ca="1" si="7"/>
        <v>0.77144982470979295</v>
      </c>
      <c r="N9" s="145">
        <v>3</v>
      </c>
      <c r="O9" s="153">
        <f t="shared" ca="1" si="3"/>
        <v>14.69582483533067</v>
      </c>
      <c r="P9" s="153">
        <f t="shared" ca="1" si="4"/>
        <v>519.67000000000007</v>
      </c>
      <c r="Q9" s="237"/>
      <c r="R9" s="17" t="s">
        <v>27</v>
      </c>
      <c r="S9" s="31">
        <v>3.61E-2</v>
      </c>
      <c r="T9" s="226" t="s">
        <v>86</v>
      </c>
    </row>
    <row r="10" spans="1:25" x14ac:dyDescent="0.3">
      <c r="A10" s="17" t="s">
        <v>1</v>
      </c>
      <c r="B10" s="18" t="s">
        <v>3</v>
      </c>
      <c r="C10" s="17" t="s">
        <v>2</v>
      </c>
      <c r="D10" s="17">
        <v>6</v>
      </c>
      <c r="E10" s="150">
        <f t="shared" ca="1" si="0"/>
        <v>4.0019999999999998</v>
      </c>
      <c r="F10" s="20">
        <f t="shared" ca="1" si="1"/>
        <v>12.578940126566184</v>
      </c>
      <c r="G10" s="120">
        <v>3</v>
      </c>
      <c r="H10" s="21">
        <v>2.9700912499999998</v>
      </c>
      <c r="I10" s="121">
        <f t="shared" si="5"/>
        <v>0.10722029412499999</v>
      </c>
      <c r="J10" s="20">
        <f t="shared" ca="1" si="2"/>
        <v>14.80304512945567</v>
      </c>
      <c r="K10" s="23">
        <v>27661.17556</v>
      </c>
      <c r="L10" s="24">
        <f t="shared" ca="1" si="6"/>
        <v>35859.5608097687</v>
      </c>
      <c r="M10" s="25">
        <f t="shared" ca="1" si="7"/>
        <v>0.77137519075427907</v>
      </c>
      <c r="N10" s="145">
        <v>3</v>
      </c>
      <c r="O10" s="153">
        <f t="shared" ca="1" si="3"/>
        <v>14.69582483533067</v>
      </c>
      <c r="P10" s="153">
        <f t="shared" ca="1" si="4"/>
        <v>519.67000000000007</v>
      </c>
      <c r="Q10" s="237"/>
    </row>
    <row r="11" spans="1:25" x14ac:dyDescent="0.3">
      <c r="A11" s="17" t="s">
        <v>1</v>
      </c>
      <c r="B11" s="18" t="s">
        <v>3</v>
      </c>
      <c r="C11" s="17" t="s">
        <v>2</v>
      </c>
      <c r="D11" s="17">
        <v>6</v>
      </c>
      <c r="E11" s="150">
        <f t="shared" ca="1" si="0"/>
        <v>4.0019999999999998</v>
      </c>
      <c r="F11" s="20">
        <f t="shared" ca="1" si="1"/>
        <v>12.578940126566184</v>
      </c>
      <c r="G11" s="120">
        <v>4</v>
      </c>
      <c r="H11" s="21">
        <v>4.0455912500000002</v>
      </c>
      <c r="I11" s="121">
        <f t="shared" si="5"/>
        <v>0.14604584412500002</v>
      </c>
      <c r="J11" s="20">
        <f t="shared" ca="1" si="2"/>
        <v>14.841870679455671</v>
      </c>
      <c r="K11" s="23">
        <v>32430.211520000001</v>
      </c>
      <c r="L11" s="24">
        <f t="shared" ca="1" si="6"/>
        <v>41847.553129486922</v>
      </c>
      <c r="M11" s="25">
        <f t="shared" ca="1" si="7"/>
        <v>0.77496075862912983</v>
      </c>
      <c r="N11" s="145">
        <v>3</v>
      </c>
      <c r="O11" s="153">
        <f t="shared" ca="1" si="3"/>
        <v>14.69582483533067</v>
      </c>
      <c r="P11" s="153">
        <f t="shared" ca="1" si="4"/>
        <v>519.67000000000007</v>
      </c>
      <c r="Q11" s="237"/>
    </row>
    <row r="12" spans="1:25" x14ac:dyDescent="0.3">
      <c r="A12" s="17" t="s">
        <v>1</v>
      </c>
      <c r="B12" s="47" t="s">
        <v>3</v>
      </c>
      <c r="C12" s="37" t="s">
        <v>2</v>
      </c>
      <c r="D12" s="37">
        <v>6</v>
      </c>
      <c r="E12" s="150">
        <f t="shared" ca="1" si="0"/>
        <v>4.0019999999999998</v>
      </c>
      <c r="F12" s="20">
        <f t="shared" ca="1" si="1"/>
        <v>12.578940126566184</v>
      </c>
      <c r="G12" s="120">
        <v>5</v>
      </c>
      <c r="H12" s="21">
        <v>4.97784125</v>
      </c>
      <c r="I12" s="121">
        <f t="shared" si="5"/>
        <v>0.179700069125</v>
      </c>
      <c r="J12" s="20">
        <f t="shared" ca="1" si="2"/>
        <v>14.87552490445567</v>
      </c>
      <c r="K12" s="23">
        <v>36926.670440000002</v>
      </c>
      <c r="L12" s="24">
        <f t="shared" ca="1" si="6"/>
        <v>46415.608085770575</v>
      </c>
      <c r="M12" s="25">
        <f t="shared" ca="1" si="7"/>
        <v>0.7955658013089878</v>
      </c>
      <c r="N12" s="145">
        <v>3</v>
      </c>
      <c r="O12" s="153">
        <f t="shared" ca="1" si="3"/>
        <v>14.69582483533067</v>
      </c>
      <c r="P12" s="153">
        <f t="shared" ca="1" si="4"/>
        <v>519.67000000000007</v>
      </c>
      <c r="Q12" s="237"/>
    </row>
    <row r="13" spans="1:25" x14ac:dyDescent="0.3">
      <c r="A13" s="17" t="s">
        <v>1</v>
      </c>
      <c r="B13" s="47" t="s">
        <v>3</v>
      </c>
      <c r="C13" s="37" t="s">
        <v>2</v>
      </c>
      <c r="D13" s="37">
        <v>10</v>
      </c>
      <c r="E13" s="151">
        <f t="shared" ca="1" si="0"/>
        <v>6.6890000000000001</v>
      </c>
      <c r="F13" s="20">
        <f t="shared" ca="1" si="1"/>
        <v>35.140850898804445</v>
      </c>
      <c r="G13" s="120">
        <v>1</v>
      </c>
      <c r="H13" s="21">
        <v>0.89953985700000005</v>
      </c>
      <c r="I13" s="121">
        <f t="shared" si="5"/>
        <v>3.2473388837700005E-2</v>
      </c>
      <c r="J13" s="20">
        <f t="shared" ca="1" si="2"/>
        <v>14.72829822416837</v>
      </c>
      <c r="K13" s="23">
        <v>41109.98259</v>
      </c>
      <c r="L13" s="24">
        <f t="shared" ca="1" si="6"/>
        <v>55141.352610154579</v>
      </c>
      <c r="M13" s="25">
        <f t="shared" ca="1" si="7"/>
        <v>0.74553816045545052</v>
      </c>
      <c r="N13" s="145">
        <v>4</v>
      </c>
      <c r="O13" s="153">
        <f t="shared" ca="1" si="3"/>
        <v>14.69582483533067</v>
      </c>
      <c r="P13" s="153">
        <f t="shared" ca="1" si="4"/>
        <v>519.67000000000007</v>
      </c>
      <c r="Q13" s="237"/>
    </row>
    <row r="14" spans="1:25" x14ac:dyDescent="0.3">
      <c r="A14" s="17" t="s">
        <v>1</v>
      </c>
      <c r="B14" s="47" t="s">
        <v>3</v>
      </c>
      <c r="C14" s="37" t="s">
        <v>2</v>
      </c>
      <c r="D14" s="37">
        <v>10</v>
      </c>
      <c r="E14" s="151">
        <f t="shared" ca="1" si="0"/>
        <v>6.6890000000000001</v>
      </c>
      <c r="F14" s="20">
        <f t="shared" ca="1" si="1"/>
        <v>35.140850898804445</v>
      </c>
      <c r="G14" s="120">
        <v>2</v>
      </c>
      <c r="H14" s="21">
        <v>1.9478693970000001</v>
      </c>
      <c r="I14" s="121">
        <f t="shared" si="5"/>
        <v>7.0318085231700009E-2</v>
      </c>
      <c r="J14" s="20">
        <f t="shared" ca="1" si="2"/>
        <v>14.76614292056237</v>
      </c>
      <c r="K14" s="23">
        <v>59983.586569999999</v>
      </c>
      <c r="L14" s="24">
        <f t="shared" ca="1" si="6"/>
        <v>81134.800847573031</v>
      </c>
      <c r="M14" s="25">
        <f t="shared" ca="1" si="7"/>
        <v>0.73930774394443188</v>
      </c>
      <c r="N14" s="145">
        <v>4</v>
      </c>
      <c r="O14" s="153">
        <f t="shared" ca="1" si="3"/>
        <v>14.69582483533067</v>
      </c>
      <c r="P14" s="153">
        <f t="shared" ca="1" si="4"/>
        <v>519.67000000000007</v>
      </c>
      <c r="Q14" s="237"/>
    </row>
    <row r="15" spans="1:25" x14ac:dyDescent="0.3">
      <c r="A15" s="17" t="s">
        <v>1</v>
      </c>
      <c r="B15" s="47" t="s">
        <v>3</v>
      </c>
      <c r="C15" s="37" t="s">
        <v>2</v>
      </c>
      <c r="D15" s="37">
        <v>10</v>
      </c>
      <c r="E15" s="151">
        <f t="shared" ca="1" si="0"/>
        <v>6.6890000000000001</v>
      </c>
      <c r="F15" s="20">
        <f t="shared" ca="1" si="1"/>
        <v>35.140850898804445</v>
      </c>
      <c r="G15" s="120">
        <v>3</v>
      </c>
      <c r="H15" s="21">
        <v>2.9303488569999998</v>
      </c>
      <c r="I15" s="121">
        <f t="shared" si="5"/>
        <v>0.1057855937377</v>
      </c>
      <c r="J15" s="20">
        <f t="shared" ca="1" si="2"/>
        <v>14.80161042906837</v>
      </c>
      <c r="K15" s="23">
        <v>73434.171409999995</v>
      </c>
      <c r="L15" s="24">
        <f t="shared" ca="1" si="6"/>
        <v>99506.046464321611</v>
      </c>
      <c r="M15" s="25">
        <f t="shared" ca="1" si="7"/>
        <v>0.7379870271132738</v>
      </c>
      <c r="N15" s="145">
        <v>4</v>
      </c>
      <c r="O15" s="153">
        <f t="shared" ca="1" si="3"/>
        <v>14.69582483533067</v>
      </c>
      <c r="P15" s="153">
        <f t="shared" ca="1" si="4"/>
        <v>519.67000000000007</v>
      </c>
      <c r="Q15" s="237"/>
    </row>
    <row r="16" spans="1:25" x14ac:dyDescent="0.3">
      <c r="A16" s="17" t="s">
        <v>1</v>
      </c>
      <c r="B16" s="47" t="s">
        <v>3</v>
      </c>
      <c r="C16" s="37" t="s">
        <v>2</v>
      </c>
      <c r="D16" s="37">
        <v>10</v>
      </c>
      <c r="E16" s="151">
        <f t="shared" ca="1" si="0"/>
        <v>6.6890000000000001</v>
      </c>
      <c r="F16" s="20">
        <f t="shared" ca="1" si="1"/>
        <v>35.140850898804445</v>
      </c>
      <c r="G16" s="120">
        <v>4</v>
      </c>
      <c r="H16" s="21">
        <v>3.9356993939999998</v>
      </c>
      <c r="I16" s="121">
        <f t="shared" si="5"/>
        <v>0.14207874812339999</v>
      </c>
      <c r="J16" s="20">
        <f t="shared" ca="1" si="2"/>
        <v>14.83790358345407</v>
      </c>
      <c r="K16" s="23">
        <v>84849.759749999997</v>
      </c>
      <c r="L16" s="24">
        <f t="shared" ca="1" si="6"/>
        <v>115308.79713319195</v>
      </c>
      <c r="M16" s="25">
        <f t="shared" ca="1" si="7"/>
        <v>0.73584810404353584</v>
      </c>
      <c r="N16" s="145">
        <v>4</v>
      </c>
      <c r="O16" s="153">
        <f t="shared" ca="1" si="3"/>
        <v>14.69582483533067</v>
      </c>
      <c r="P16" s="153">
        <f t="shared" ca="1" si="4"/>
        <v>519.67000000000007</v>
      </c>
      <c r="Q16" s="237"/>
    </row>
    <row r="17" spans="1:17" ht="15" thickBot="1" x14ac:dyDescent="0.35">
      <c r="A17" s="49" t="s">
        <v>1</v>
      </c>
      <c r="B17" s="48" t="s">
        <v>3</v>
      </c>
      <c r="C17" s="49" t="s">
        <v>2</v>
      </c>
      <c r="D17" s="49">
        <v>10</v>
      </c>
      <c r="E17" s="149">
        <f t="shared" ca="1" si="0"/>
        <v>6.6890000000000001</v>
      </c>
      <c r="F17" s="14">
        <f t="shared" ca="1" si="1"/>
        <v>35.140850898804445</v>
      </c>
      <c r="G17" s="119">
        <v>5</v>
      </c>
      <c r="H17" s="50">
        <v>4.9100168120000003</v>
      </c>
      <c r="I17" s="124">
        <f t="shared" si="5"/>
        <v>0.17725160691320002</v>
      </c>
      <c r="J17" s="14">
        <f t="shared" ca="1" si="2"/>
        <v>14.873076442243871</v>
      </c>
      <c r="K17" s="13">
        <v>96100.369160000002</v>
      </c>
      <c r="L17" s="51">
        <f t="shared" ca="1" si="6"/>
        <v>128782.19481592759</v>
      </c>
      <c r="M17" s="15">
        <f t="shared" ca="1" si="7"/>
        <v>0.74622403584097363</v>
      </c>
      <c r="N17" s="144">
        <v>4</v>
      </c>
      <c r="O17" s="156">
        <f t="shared" ca="1" si="3"/>
        <v>14.69582483533067</v>
      </c>
      <c r="P17" s="156">
        <f t="shared" ca="1" si="4"/>
        <v>519.67000000000007</v>
      </c>
      <c r="Q17" s="238"/>
    </row>
    <row r="18" spans="1:17" ht="15" thickTop="1" x14ac:dyDescent="0.3">
      <c r="A18" s="17" t="s">
        <v>1</v>
      </c>
      <c r="B18" s="47" t="s">
        <v>6</v>
      </c>
      <c r="C18" s="37" t="s">
        <v>5</v>
      </c>
      <c r="D18" s="37">
        <v>2</v>
      </c>
      <c r="E18" s="151">
        <f t="shared" ca="1" si="0"/>
        <v>1.375</v>
      </c>
      <c r="F18" s="20">
        <f t="shared" ca="1" si="1"/>
        <v>1.4848934026733007</v>
      </c>
      <c r="G18" s="120">
        <v>1</v>
      </c>
      <c r="H18" s="21">
        <v>1.0016700000000001</v>
      </c>
      <c r="I18" s="121">
        <f t="shared" si="5"/>
        <v>3.6160286999999999E-2</v>
      </c>
      <c r="J18" s="20">
        <f t="shared" ca="1" si="2"/>
        <v>14.73198512233067</v>
      </c>
      <c r="K18" s="23">
        <v>2105.5626499999998</v>
      </c>
      <c r="L18" s="24">
        <f t="shared" ca="1" si="6"/>
        <v>2458.7176314364547</v>
      </c>
      <c r="M18" s="25">
        <f t="shared" ca="1" si="7"/>
        <v>0.85636618987023272</v>
      </c>
      <c r="N18" s="145">
        <f>N3+3</f>
        <v>5</v>
      </c>
      <c r="O18" s="153">
        <f t="shared" ca="1" si="3"/>
        <v>14.69582483533067</v>
      </c>
      <c r="P18" s="153">
        <f t="shared" ca="1" si="4"/>
        <v>519.67000000000007</v>
      </c>
      <c r="Q18" s="237"/>
    </row>
    <row r="19" spans="1:17" x14ac:dyDescent="0.3">
      <c r="A19" s="17" t="s">
        <v>1</v>
      </c>
      <c r="B19" s="47" t="s">
        <v>6</v>
      </c>
      <c r="C19" s="37" t="s">
        <v>5</v>
      </c>
      <c r="D19" s="37">
        <v>2</v>
      </c>
      <c r="E19" s="151">
        <f t="shared" ca="1" si="0"/>
        <v>1.375</v>
      </c>
      <c r="F19" s="20">
        <f t="shared" ca="1" si="1"/>
        <v>1.4848934026733007</v>
      </c>
      <c r="G19" s="120">
        <v>2</v>
      </c>
      <c r="H19" s="21">
        <v>2.0268099999999998</v>
      </c>
      <c r="I19" s="121">
        <f t="shared" si="5"/>
        <v>7.3167840999999997E-2</v>
      </c>
      <c r="J19" s="20">
        <f t="shared" ca="1" si="2"/>
        <v>14.76899267633067</v>
      </c>
      <c r="K19" s="23">
        <v>3066.1806999999999</v>
      </c>
      <c r="L19" s="24">
        <f t="shared" ca="1" si="6"/>
        <v>3497.1460674750456</v>
      </c>
      <c r="M19" s="25">
        <f t="shared" ca="1" si="7"/>
        <v>0.87676655216571941</v>
      </c>
      <c r="N19" s="145">
        <f t="shared" ref="N19:N82" si="8">N4+3</f>
        <v>5</v>
      </c>
      <c r="O19" s="153">
        <f t="shared" ca="1" si="3"/>
        <v>14.69582483533067</v>
      </c>
      <c r="P19" s="153">
        <f t="shared" ca="1" si="4"/>
        <v>519.67000000000007</v>
      </c>
      <c r="Q19" s="237"/>
    </row>
    <row r="20" spans="1:17" x14ac:dyDescent="0.3">
      <c r="A20" s="17" t="s">
        <v>1</v>
      </c>
      <c r="B20" s="47" t="s">
        <v>6</v>
      </c>
      <c r="C20" s="37" t="s">
        <v>5</v>
      </c>
      <c r="D20" s="37">
        <v>2</v>
      </c>
      <c r="E20" s="151">
        <f t="shared" ca="1" si="0"/>
        <v>1.375</v>
      </c>
      <c r="F20" s="20">
        <f t="shared" ca="1" si="1"/>
        <v>1.4848934026733007</v>
      </c>
      <c r="G20" s="120">
        <v>3</v>
      </c>
      <c r="H20" s="21">
        <v>3.02807</v>
      </c>
      <c r="I20" s="121">
        <f t="shared" si="5"/>
        <v>0.109313327</v>
      </c>
      <c r="J20" s="20">
        <f t="shared" ca="1" si="2"/>
        <v>14.805138162330671</v>
      </c>
      <c r="K20" s="23">
        <v>3791.8728299999998</v>
      </c>
      <c r="L20" s="24">
        <f t="shared" ca="1" si="6"/>
        <v>4274.172472230518</v>
      </c>
      <c r="M20" s="25">
        <f t="shared" ca="1" si="7"/>
        <v>0.88715952728533076</v>
      </c>
      <c r="N20" s="145">
        <f t="shared" si="8"/>
        <v>5</v>
      </c>
      <c r="O20" s="153">
        <f t="shared" ca="1" si="3"/>
        <v>14.69582483533067</v>
      </c>
      <c r="P20" s="153">
        <f t="shared" ca="1" si="4"/>
        <v>519.67000000000007</v>
      </c>
      <c r="Q20" s="237"/>
    </row>
    <row r="21" spans="1:17" x14ac:dyDescent="0.3">
      <c r="A21" s="17" t="s">
        <v>1</v>
      </c>
      <c r="B21" s="47" t="s">
        <v>6</v>
      </c>
      <c r="C21" s="37" t="s">
        <v>5</v>
      </c>
      <c r="D21" s="37">
        <v>2</v>
      </c>
      <c r="E21" s="151">
        <f t="shared" ca="1" si="0"/>
        <v>1.375</v>
      </c>
      <c r="F21" s="20">
        <f t="shared" ca="1" si="1"/>
        <v>1.4848934026733007</v>
      </c>
      <c r="G21" s="120">
        <v>4</v>
      </c>
      <c r="H21" s="21">
        <v>4.0052899999999996</v>
      </c>
      <c r="I21" s="121">
        <f t="shared" si="5"/>
        <v>0.14459096899999999</v>
      </c>
      <c r="J21" s="20">
        <f t="shared" ca="1" si="2"/>
        <v>14.84041580433067</v>
      </c>
      <c r="K21" s="23">
        <v>4402.0392300000003</v>
      </c>
      <c r="L21" s="24">
        <f t="shared" ca="1" si="6"/>
        <v>4915.2862658385775</v>
      </c>
      <c r="M21" s="25">
        <f t="shared" ca="1" si="7"/>
        <v>0.89558145587457172</v>
      </c>
      <c r="N21" s="145">
        <f t="shared" si="8"/>
        <v>5</v>
      </c>
      <c r="O21" s="153">
        <f t="shared" ca="1" si="3"/>
        <v>14.69582483533067</v>
      </c>
      <c r="P21" s="153">
        <f t="shared" ca="1" si="4"/>
        <v>519.67000000000007</v>
      </c>
      <c r="Q21" s="237"/>
    </row>
    <row r="22" spans="1:17" x14ac:dyDescent="0.3">
      <c r="A22" s="17" t="s">
        <v>1</v>
      </c>
      <c r="B22" s="47" t="s">
        <v>6</v>
      </c>
      <c r="C22" s="37" t="s">
        <v>5</v>
      </c>
      <c r="D22" s="37">
        <v>2</v>
      </c>
      <c r="E22" s="151">
        <f t="shared" ca="1" si="0"/>
        <v>1.375</v>
      </c>
      <c r="F22" s="20">
        <f t="shared" ca="1" si="1"/>
        <v>1.4848934026733007</v>
      </c>
      <c r="G22" s="120">
        <v>5</v>
      </c>
      <c r="H22" s="21">
        <v>5.0312099999999997</v>
      </c>
      <c r="I22" s="121">
        <f t="shared" si="5"/>
        <v>0.18162668099999998</v>
      </c>
      <c r="J22" s="20">
        <f t="shared" ca="1" si="2"/>
        <v>14.87745151633067</v>
      </c>
      <c r="K22" s="23">
        <v>4730.1166800000001</v>
      </c>
      <c r="L22" s="24">
        <f t="shared" ca="1" si="6"/>
        <v>5508.443998111472</v>
      </c>
      <c r="M22" s="25">
        <f t="shared" ca="1" si="7"/>
        <v>0.85870287174049231</v>
      </c>
      <c r="N22" s="145">
        <f t="shared" si="8"/>
        <v>5</v>
      </c>
      <c r="O22" s="153">
        <f t="shared" ca="1" si="3"/>
        <v>14.69582483533067</v>
      </c>
      <c r="P22" s="153">
        <f t="shared" ca="1" si="4"/>
        <v>519.67000000000007</v>
      </c>
      <c r="Q22" s="237"/>
    </row>
    <row r="23" spans="1:17" x14ac:dyDescent="0.3">
      <c r="A23" s="17" t="s">
        <v>1</v>
      </c>
      <c r="B23" s="47" t="s">
        <v>6</v>
      </c>
      <c r="C23" s="37" t="s">
        <v>5</v>
      </c>
      <c r="D23" s="37">
        <v>6</v>
      </c>
      <c r="E23" s="150">
        <f t="shared" ca="1" si="0"/>
        <v>4</v>
      </c>
      <c r="F23" s="20">
        <f t="shared" ca="1" si="1"/>
        <v>12.566370614359172</v>
      </c>
      <c r="G23" s="120">
        <v>1</v>
      </c>
      <c r="H23" s="21">
        <v>1.00064</v>
      </c>
      <c r="I23" s="121">
        <f t="shared" si="5"/>
        <v>3.6123103999999996E-2</v>
      </c>
      <c r="J23" s="20">
        <f t="shared" ca="1" si="2"/>
        <v>14.73194793933067</v>
      </c>
      <c r="K23" s="23">
        <v>16004.783530000001</v>
      </c>
      <c r="L23" s="24">
        <f t="shared" ca="1" si="6"/>
        <v>20796.961004240227</v>
      </c>
      <c r="M23" s="25">
        <f t="shared" ca="1" si="7"/>
        <v>0.7695731855599881</v>
      </c>
      <c r="N23" s="145">
        <f t="shared" si="8"/>
        <v>6</v>
      </c>
      <c r="O23" s="153">
        <f t="shared" ca="1" si="3"/>
        <v>14.69582483533067</v>
      </c>
      <c r="P23" s="153">
        <f t="shared" ca="1" si="4"/>
        <v>519.67000000000007</v>
      </c>
      <c r="Q23" s="237"/>
    </row>
    <row r="24" spans="1:17" x14ac:dyDescent="0.3">
      <c r="A24" s="17" t="s">
        <v>1</v>
      </c>
      <c r="B24" s="47" t="s">
        <v>6</v>
      </c>
      <c r="C24" s="37" t="s">
        <v>5</v>
      </c>
      <c r="D24" s="37">
        <v>6</v>
      </c>
      <c r="E24" s="150">
        <f t="shared" ca="1" si="0"/>
        <v>4</v>
      </c>
      <c r="F24" s="20">
        <f t="shared" ca="1" si="1"/>
        <v>12.566370614359172</v>
      </c>
      <c r="G24" s="120">
        <v>2</v>
      </c>
      <c r="H24" s="21">
        <v>2.04223</v>
      </c>
      <c r="I24" s="121">
        <f t="shared" si="5"/>
        <v>7.3724502999999997E-2</v>
      </c>
      <c r="J24" s="20">
        <f t="shared" ca="1" si="2"/>
        <v>14.76954933833067</v>
      </c>
      <c r="K24" s="23">
        <v>22881.834490000001</v>
      </c>
      <c r="L24" s="24">
        <f t="shared" ca="1" si="6"/>
        <v>29708.01108937848</v>
      </c>
      <c r="M24" s="25">
        <f t="shared" ca="1" si="7"/>
        <v>0.77022438227717482</v>
      </c>
      <c r="N24" s="145">
        <f t="shared" si="8"/>
        <v>6</v>
      </c>
      <c r="O24" s="153">
        <f t="shared" ca="1" si="3"/>
        <v>14.69582483533067</v>
      </c>
      <c r="P24" s="153">
        <f t="shared" ca="1" si="4"/>
        <v>519.67000000000007</v>
      </c>
      <c r="Q24" s="237"/>
    </row>
    <row r="25" spans="1:17" x14ac:dyDescent="0.3">
      <c r="A25" s="17" t="s">
        <v>1</v>
      </c>
      <c r="B25" s="47" t="s">
        <v>6</v>
      </c>
      <c r="C25" s="37" t="s">
        <v>5</v>
      </c>
      <c r="D25" s="37">
        <v>6</v>
      </c>
      <c r="E25" s="150">
        <f t="shared" ca="1" si="0"/>
        <v>4</v>
      </c>
      <c r="F25" s="20">
        <f t="shared" ca="1" si="1"/>
        <v>12.566370614359172</v>
      </c>
      <c r="G25" s="120">
        <v>3</v>
      </c>
      <c r="H25" s="21">
        <v>3.0827</v>
      </c>
      <c r="I25" s="121">
        <f t="shared" si="5"/>
        <v>0.11128547</v>
      </c>
      <c r="J25" s="20">
        <f t="shared" ca="1" si="2"/>
        <v>14.807110305330671</v>
      </c>
      <c r="K25" s="23">
        <v>27441.655699999999</v>
      </c>
      <c r="L25" s="24">
        <f t="shared" ca="1" si="6"/>
        <v>36496.164266178799</v>
      </c>
      <c r="M25" s="25">
        <f t="shared" ca="1" si="7"/>
        <v>0.75190520022484486</v>
      </c>
      <c r="N25" s="145">
        <f t="shared" si="8"/>
        <v>6</v>
      </c>
      <c r="O25" s="153">
        <f t="shared" ca="1" si="3"/>
        <v>14.69582483533067</v>
      </c>
      <c r="P25" s="153">
        <f t="shared" ca="1" si="4"/>
        <v>519.67000000000007</v>
      </c>
      <c r="Q25" s="237"/>
    </row>
    <row r="26" spans="1:17" x14ac:dyDescent="0.3">
      <c r="A26" s="17" t="s">
        <v>1</v>
      </c>
      <c r="B26" s="47" t="s">
        <v>6</v>
      </c>
      <c r="C26" s="37" t="s">
        <v>5</v>
      </c>
      <c r="D26" s="37">
        <v>6</v>
      </c>
      <c r="E26" s="150">
        <f t="shared" ca="1" si="0"/>
        <v>4</v>
      </c>
      <c r="F26" s="20">
        <f t="shared" ca="1" si="1"/>
        <v>12.566370614359172</v>
      </c>
      <c r="G26" s="120">
        <v>4</v>
      </c>
      <c r="H26" s="21">
        <v>4.0263299999999997</v>
      </c>
      <c r="I26" s="121">
        <f t="shared" si="5"/>
        <v>0.14535051299999999</v>
      </c>
      <c r="J26" s="20">
        <f t="shared" ca="1" si="2"/>
        <v>14.841175348330671</v>
      </c>
      <c r="K26" s="23">
        <v>31857.660459999999</v>
      </c>
      <c r="L26" s="24">
        <f t="shared" ca="1" si="6"/>
        <v>41706.169186697058</v>
      </c>
      <c r="M26" s="25">
        <f t="shared" ca="1" si="7"/>
        <v>0.76385966587795795</v>
      </c>
      <c r="N26" s="145">
        <f t="shared" si="8"/>
        <v>6</v>
      </c>
      <c r="O26" s="153">
        <f t="shared" ca="1" si="3"/>
        <v>14.69582483533067</v>
      </c>
      <c r="P26" s="153">
        <f t="shared" ca="1" si="4"/>
        <v>519.67000000000007</v>
      </c>
      <c r="Q26" s="237"/>
    </row>
    <row r="27" spans="1:17" x14ac:dyDescent="0.3">
      <c r="A27" s="17" t="s">
        <v>1</v>
      </c>
      <c r="B27" s="47" t="s">
        <v>6</v>
      </c>
      <c r="C27" s="37" t="s">
        <v>5</v>
      </c>
      <c r="D27" s="37">
        <v>6</v>
      </c>
      <c r="E27" s="150">
        <f t="shared" ca="1" si="0"/>
        <v>4</v>
      </c>
      <c r="F27" s="20">
        <f t="shared" ca="1" si="1"/>
        <v>12.566370614359172</v>
      </c>
      <c r="G27" s="120">
        <v>5</v>
      </c>
      <c r="H27" s="21">
        <v>5.0014200000000004</v>
      </c>
      <c r="I27" s="121">
        <f t="shared" si="5"/>
        <v>0.18055126200000002</v>
      </c>
      <c r="J27" s="20">
        <f t="shared" ca="1" si="2"/>
        <v>14.87637609733067</v>
      </c>
      <c r="K27" s="23">
        <v>35822.08943</v>
      </c>
      <c r="L27" s="24">
        <f t="shared" ca="1" si="6"/>
        <v>46478.820839408712</v>
      </c>
      <c r="M27" s="25">
        <f t="shared" ca="1" si="7"/>
        <v>0.77071855057964322</v>
      </c>
      <c r="N27" s="145">
        <f t="shared" si="8"/>
        <v>6</v>
      </c>
      <c r="O27" s="153">
        <f t="shared" ca="1" si="3"/>
        <v>14.69582483533067</v>
      </c>
      <c r="P27" s="153">
        <f t="shared" ca="1" si="4"/>
        <v>519.67000000000007</v>
      </c>
      <c r="Q27" s="237"/>
    </row>
    <row r="28" spans="1:17" x14ac:dyDescent="0.3">
      <c r="A28" s="17" t="s">
        <v>1</v>
      </c>
      <c r="B28" s="47" t="s">
        <v>6</v>
      </c>
      <c r="C28" s="37" t="s">
        <v>5</v>
      </c>
      <c r="D28" s="37">
        <v>10</v>
      </c>
      <c r="E28" s="151">
        <f t="shared" ca="1" si="0"/>
        <v>6.6879999999999997</v>
      </c>
      <c r="F28" s="20">
        <f t="shared" ca="1" si="1"/>
        <v>35.130344627572669</v>
      </c>
      <c r="G28" s="120">
        <v>1</v>
      </c>
      <c r="H28" s="21">
        <v>1.0033799999999999</v>
      </c>
      <c r="I28" s="121">
        <f t="shared" si="5"/>
        <v>3.6222017999999995E-2</v>
      </c>
      <c r="J28" s="20">
        <f t="shared" ca="1" si="2"/>
        <v>14.732046853330671</v>
      </c>
      <c r="K28" s="23">
        <v>42164.125809999998</v>
      </c>
      <c r="L28" s="24">
        <f t="shared" ca="1" si="6"/>
        <v>58219.183396017252</v>
      </c>
      <c r="M28" s="25">
        <f t="shared" ca="1" si="7"/>
        <v>0.72423080075156854</v>
      </c>
      <c r="N28" s="145">
        <f t="shared" si="8"/>
        <v>7</v>
      </c>
      <c r="O28" s="153">
        <f t="shared" ca="1" si="3"/>
        <v>14.69582483533067</v>
      </c>
      <c r="P28" s="153">
        <f t="shared" ca="1" si="4"/>
        <v>519.67000000000007</v>
      </c>
      <c r="Q28" s="237"/>
    </row>
    <row r="29" spans="1:17" x14ac:dyDescent="0.3">
      <c r="A29" s="17" t="s">
        <v>1</v>
      </c>
      <c r="B29" s="47" t="s">
        <v>6</v>
      </c>
      <c r="C29" s="37" t="s">
        <v>5</v>
      </c>
      <c r="D29" s="37">
        <v>10</v>
      </c>
      <c r="E29" s="151">
        <f t="shared" ca="1" si="0"/>
        <v>6.6879999999999997</v>
      </c>
      <c r="F29" s="20">
        <f t="shared" ca="1" si="1"/>
        <v>35.130344627572669</v>
      </c>
      <c r="G29" s="120">
        <v>2</v>
      </c>
      <c r="H29" s="21">
        <v>2.0093200000000002</v>
      </c>
      <c r="I29" s="121">
        <f t="shared" si="5"/>
        <v>7.2536452000000001E-2</v>
      </c>
      <c r="J29" s="20">
        <f t="shared" ca="1" si="2"/>
        <v>14.76836128733067</v>
      </c>
      <c r="K29" s="23">
        <v>60473.606910000002</v>
      </c>
      <c r="L29" s="24">
        <f t="shared" ca="1" si="6"/>
        <v>82379.586105713213</v>
      </c>
      <c r="M29" s="25">
        <f t="shared" ca="1" si="7"/>
        <v>0.73408485971752191</v>
      </c>
      <c r="N29" s="145">
        <f t="shared" si="8"/>
        <v>7</v>
      </c>
      <c r="O29" s="153">
        <f t="shared" ca="1" si="3"/>
        <v>14.69582483533067</v>
      </c>
      <c r="P29" s="153">
        <f t="shared" ca="1" si="4"/>
        <v>519.67000000000007</v>
      </c>
      <c r="Q29" s="237"/>
    </row>
    <row r="30" spans="1:17" x14ac:dyDescent="0.3">
      <c r="A30" s="17" t="s">
        <v>1</v>
      </c>
      <c r="B30" s="47" t="s">
        <v>6</v>
      </c>
      <c r="C30" s="37" t="s">
        <v>5</v>
      </c>
      <c r="D30" s="37">
        <v>10</v>
      </c>
      <c r="E30" s="151">
        <f t="shared" ca="1" si="0"/>
        <v>6.6879999999999997</v>
      </c>
      <c r="F30" s="20">
        <f t="shared" ca="1" si="1"/>
        <v>35.130344627572669</v>
      </c>
      <c r="G30" s="120">
        <v>3</v>
      </c>
      <c r="H30" s="21">
        <v>3.03349</v>
      </c>
      <c r="I30" s="121">
        <f t="shared" si="5"/>
        <v>0.109508989</v>
      </c>
      <c r="J30" s="20">
        <f t="shared" ca="1" si="2"/>
        <v>14.80533382433067</v>
      </c>
      <c r="K30" s="23">
        <v>73644.276020000005</v>
      </c>
      <c r="L30" s="24">
        <f t="shared" ca="1" si="6"/>
        <v>101210.90247201701</v>
      </c>
      <c r="M30" s="25">
        <f t="shared" ca="1" si="7"/>
        <v>0.72763184816340631</v>
      </c>
      <c r="N30" s="145">
        <f t="shared" si="8"/>
        <v>7</v>
      </c>
      <c r="O30" s="153">
        <f t="shared" ca="1" si="3"/>
        <v>14.69582483533067</v>
      </c>
      <c r="P30" s="153">
        <f t="shared" ca="1" si="4"/>
        <v>519.67000000000007</v>
      </c>
      <c r="Q30" s="237"/>
    </row>
    <row r="31" spans="1:17" x14ac:dyDescent="0.3">
      <c r="A31" s="17" t="s">
        <v>1</v>
      </c>
      <c r="B31" s="47" t="s">
        <v>6</v>
      </c>
      <c r="C31" s="37" t="s">
        <v>5</v>
      </c>
      <c r="D31" s="37">
        <v>10</v>
      </c>
      <c r="E31" s="151">
        <f t="shared" ca="1" si="0"/>
        <v>6.6879999999999997</v>
      </c>
      <c r="F31" s="20">
        <f t="shared" ca="1" si="1"/>
        <v>35.130344627572669</v>
      </c>
      <c r="G31" s="120">
        <v>4</v>
      </c>
      <c r="H31" s="21">
        <v>4.0288700000000004</v>
      </c>
      <c r="I31" s="121">
        <f t="shared" si="5"/>
        <v>0.14544220700000002</v>
      </c>
      <c r="J31" s="20">
        <f t="shared" ca="1" si="2"/>
        <v>14.841267042330671</v>
      </c>
      <c r="K31" s="23">
        <v>86016.735060000006</v>
      </c>
      <c r="L31" s="24">
        <f t="shared" ca="1" si="6"/>
        <v>116629.84370450393</v>
      </c>
      <c r="M31" s="25">
        <f t="shared" ca="1" si="7"/>
        <v>0.73751908026160096</v>
      </c>
      <c r="N31" s="145">
        <f t="shared" si="8"/>
        <v>7</v>
      </c>
      <c r="O31" s="153">
        <f t="shared" ca="1" si="3"/>
        <v>14.69582483533067</v>
      </c>
      <c r="P31" s="153">
        <f t="shared" ca="1" si="4"/>
        <v>519.67000000000007</v>
      </c>
      <c r="Q31" s="237"/>
    </row>
    <row r="32" spans="1:17" ht="15" thickBot="1" x14ac:dyDescent="0.35">
      <c r="A32" s="49" t="s">
        <v>1</v>
      </c>
      <c r="B32" s="48" t="s">
        <v>6</v>
      </c>
      <c r="C32" s="49" t="s">
        <v>5</v>
      </c>
      <c r="D32" s="49">
        <v>10</v>
      </c>
      <c r="E32" s="149">
        <f t="shared" ca="1" si="0"/>
        <v>6.6879999999999997</v>
      </c>
      <c r="F32" s="14">
        <f t="shared" ca="1" si="1"/>
        <v>35.130344627572669</v>
      </c>
      <c r="G32" s="119">
        <v>5</v>
      </c>
      <c r="H32" s="50">
        <v>4.9950200000000002</v>
      </c>
      <c r="I32" s="124">
        <f t="shared" si="5"/>
        <v>0.180320222</v>
      </c>
      <c r="J32" s="111">
        <f t="shared" ca="1" si="2"/>
        <v>14.876145057330671</v>
      </c>
      <c r="K32" s="13">
        <v>94811.691009999995</v>
      </c>
      <c r="L32" s="51">
        <f t="shared" ca="1" si="6"/>
        <v>129852.35915556244</v>
      </c>
      <c r="M32" s="15">
        <f t="shared" ca="1" si="7"/>
        <v>0.73014993047924592</v>
      </c>
      <c r="N32" s="144">
        <f t="shared" si="8"/>
        <v>7</v>
      </c>
      <c r="O32" s="156">
        <f t="shared" ca="1" si="3"/>
        <v>14.69582483533067</v>
      </c>
      <c r="P32" s="156">
        <f t="shared" ca="1" si="4"/>
        <v>519.67000000000007</v>
      </c>
      <c r="Q32" s="238"/>
    </row>
    <row r="33" spans="1:17" ht="15" thickTop="1" x14ac:dyDescent="0.3">
      <c r="A33" s="37" t="s">
        <v>1</v>
      </c>
      <c r="B33" s="47" t="s">
        <v>6</v>
      </c>
      <c r="C33" s="37" t="s">
        <v>7</v>
      </c>
      <c r="D33" s="37">
        <v>2</v>
      </c>
      <c r="E33" s="151">
        <f t="shared" ca="1" si="0"/>
        <v>1.3748</v>
      </c>
      <c r="F33" s="20">
        <f t="shared" ca="1" si="1"/>
        <v>1.4844614650993586</v>
      </c>
      <c r="G33" s="120">
        <v>1</v>
      </c>
      <c r="H33" s="21">
        <v>0.99964306586780705</v>
      </c>
      <c r="I33" s="121">
        <f t="shared" si="5"/>
        <v>3.6087114677827832E-2</v>
      </c>
      <c r="J33" s="20">
        <f t="shared" ca="1" si="2"/>
        <v>14.731911950008499</v>
      </c>
      <c r="K33" s="23">
        <v>2069.5176000000001</v>
      </c>
      <c r="L33" s="24">
        <f t="shared" ca="1" si="6"/>
        <v>2455.5146461858831</v>
      </c>
      <c r="M33" s="25">
        <f t="shared" ca="1" si="7"/>
        <v>0.84280401390175097</v>
      </c>
      <c r="N33" s="145">
        <f t="shared" si="8"/>
        <v>8</v>
      </c>
      <c r="O33" s="153">
        <f t="shared" ca="1" si="3"/>
        <v>14.69582483533067</v>
      </c>
      <c r="P33" s="153">
        <f t="shared" ca="1" si="4"/>
        <v>519.67000000000007</v>
      </c>
      <c r="Q33" s="237"/>
    </row>
    <row r="34" spans="1:17" x14ac:dyDescent="0.3">
      <c r="A34" s="17" t="s">
        <v>1</v>
      </c>
      <c r="B34" s="47" t="s">
        <v>6</v>
      </c>
      <c r="C34" s="37" t="s">
        <v>7</v>
      </c>
      <c r="D34" s="37">
        <v>2</v>
      </c>
      <c r="E34" s="151">
        <f t="shared" ca="1" si="0"/>
        <v>1.3748</v>
      </c>
      <c r="F34" s="20">
        <f t="shared" ca="1" si="1"/>
        <v>1.4844614650993586</v>
      </c>
      <c r="G34" s="120">
        <v>2</v>
      </c>
      <c r="H34" s="21">
        <v>2.0081183194661736</v>
      </c>
      <c r="I34" s="121">
        <f t="shared" si="5"/>
        <v>7.2493071332728864E-2</v>
      </c>
      <c r="J34" s="20">
        <f t="shared" ca="1" si="2"/>
        <v>14.7683179066634</v>
      </c>
      <c r="K34" s="23">
        <v>2883.1982400000002</v>
      </c>
      <c r="L34" s="24">
        <f t="shared" ca="1" si="6"/>
        <v>3479.9761299329616</v>
      </c>
      <c r="M34" s="25">
        <f t="shared" ca="1" si="7"/>
        <v>0.82851092431359352</v>
      </c>
      <c r="N34" s="145">
        <f t="shared" si="8"/>
        <v>8</v>
      </c>
      <c r="O34" s="153">
        <f t="shared" ca="1" si="3"/>
        <v>14.69582483533067</v>
      </c>
      <c r="P34" s="153">
        <f t="shared" ca="1" si="4"/>
        <v>519.67000000000007</v>
      </c>
      <c r="Q34" s="237"/>
    </row>
    <row r="35" spans="1:17" x14ac:dyDescent="0.3">
      <c r="A35" s="17" t="s">
        <v>1</v>
      </c>
      <c r="B35" s="47" t="s">
        <v>6</v>
      </c>
      <c r="C35" s="37" t="s">
        <v>7</v>
      </c>
      <c r="D35" s="37">
        <v>2</v>
      </c>
      <c r="E35" s="151">
        <f t="shared" ref="E35:E66" ca="1" si="9">INDIRECT(CONCATENATE("'Vendor Data'!D",N35))</f>
        <v>1.3748</v>
      </c>
      <c r="F35" s="20">
        <f t="shared" ref="F35:F66" ca="1" si="10">PI()*E35^2/4</f>
        <v>1.4844614650993586</v>
      </c>
      <c r="G35" s="120">
        <v>3</v>
      </c>
      <c r="H35" s="21">
        <v>3.0069584591766576</v>
      </c>
      <c r="I35" s="121">
        <f t="shared" si="5"/>
        <v>0.10855120037627734</v>
      </c>
      <c r="J35" s="20">
        <f t="shared" ref="J35:J66" ca="1" si="11">IF(I35="","",I35+O35)</f>
        <v>14.804376035706948</v>
      </c>
      <c r="K35" s="23">
        <v>3445.0758000000001</v>
      </c>
      <c r="L35" s="24">
        <f t="shared" ca="1" si="6"/>
        <v>4258.0156882509546</v>
      </c>
      <c r="M35" s="25">
        <f t="shared" ca="1" si="7"/>
        <v>0.80908010966373822</v>
      </c>
      <c r="N35" s="145">
        <f t="shared" si="8"/>
        <v>8</v>
      </c>
      <c r="O35" s="153">
        <f t="shared" ref="O35:O66" ca="1" si="12">INDIRECT(CONCATENATE("'Vendor Data'!F",N35))</f>
        <v>14.69582483533067</v>
      </c>
      <c r="P35" s="153">
        <f t="shared" ref="P35:P66" ca="1" si="13">INDIRECT(CONCATENATE("'Vendor Data'!G",N35))</f>
        <v>519.67000000000007</v>
      </c>
      <c r="Q35" s="237"/>
    </row>
    <row r="36" spans="1:17" x14ac:dyDescent="0.3">
      <c r="A36" s="37" t="s">
        <v>1</v>
      </c>
      <c r="B36" s="47" t="s">
        <v>6</v>
      </c>
      <c r="C36" s="37" t="s">
        <v>7</v>
      </c>
      <c r="D36" s="37">
        <v>2</v>
      </c>
      <c r="E36" s="151">
        <f t="shared" ca="1" si="9"/>
        <v>1.3748</v>
      </c>
      <c r="F36" s="20">
        <f t="shared" ca="1" si="10"/>
        <v>1.4844614650993586</v>
      </c>
      <c r="G36" s="120">
        <v>4</v>
      </c>
      <c r="H36" s="21">
        <v>4.0066015250444647</v>
      </c>
      <c r="I36" s="121">
        <f t="shared" ref="I36:I67" si="14">IF(H36="","",H36*S$9)</f>
        <v>0.14463831505410518</v>
      </c>
      <c r="J36" s="20">
        <f t="shared" ca="1" si="11"/>
        <v>14.840463150384776</v>
      </c>
      <c r="K36" s="23">
        <v>3976.5816</v>
      </c>
      <c r="L36" s="24">
        <f t="shared" ca="1" si="6"/>
        <v>4914.6603534228561</v>
      </c>
      <c r="M36" s="25">
        <f t="shared" ca="1" si="7"/>
        <v>0.80912643276162033</v>
      </c>
      <c r="N36" s="145">
        <f t="shared" si="8"/>
        <v>8</v>
      </c>
      <c r="O36" s="153">
        <f t="shared" ca="1" si="12"/>
        <v>14.69582483533067</v>
      </c>
      <c r="P36" s="153">
        <f t="shared" ca="1" si="13"/>
        <v>519.67000000000007</v>
      </c>
      <c r="Q36" s="237"/>
    </row>
    <row r="37" spans="1:17" x14ac:dyDescent="0.3">
      <c r="A37" s="17" t="s">
        <v>1</v>
      </c>
      <c r="B37" s="47" t="s">
        <v>6</v>
      </c>
      <c r="C37" s="37" t="s">
        <v>7</v>
      </c>
      <c r="D37" s="37">
        <v>2</v>
      </c>
      <c r="E37" s="151">
        <f t="shared" ca="1" si="9"/>
        <v>1.3748</v>
      </c>
      <c r="F37" s="20">
        <f t="shared" ca="1" si="10"/>
        <v>1.4844614650993586</v>
      </c>
      <c r="G37" s="120">
        <v>5</v>
      </c>
      <c r="H37" s="21">
        <v>5.0022299601256544</v>
      </c>
      <c r="I37" s="121">
        <f t="shared" si="14"/>
        <v>0.18058050156053612</v>
      </c>
      <c r="J37" s="20">
        <f t="shared" ca="1" si="11"/>
        <v>14.876405336891207</v>
      </c>
      <c r="K37" s="23">
        <v>4336.8047999999999</v>
      </c>
      <c r="L37" s="24">
        <f t="shared" ca="1" si="6"/>
        <v>5490.9728735057652</v>
      </c>
      <c r="M37" s="25">
        <f t="shared" ca="1" si="7"/>
        <v>0.78980626929069575</v>
      </c>
      <c r="N37" s="145">
        <f t="shared" si="8"/>
        <v>8</v>
      </c>
      <c r="O37" s="153">
        <f t="shared" ca="1" si="12"/>
        <v>14.69582483533067</v>
      </c>
      <c r="P37" s="153">
        <f t="shared" ca="1" si="13"/>
        <v>519.67000000000007</v>
      </c>
      <c r="Q37" s="237"/>
    </row>
    <row r="38" spans="1:17" x14ac:dyDescent="0.3">
      <c r="A38" s="17" t="s">
        <v>1</v>
      </c>
      <c r="B38" s="47" t="s">
        <v>6</v>
      </c>
      <c r="C38" s="37" t="s">
        <v>7</v>
      </c>
      <c r="D38" s="37">
        <v>6</v>
      </c>
      <c r="E38" s="150">
        <f t="shared" ca="1" si="9"/>
        <v>4.0015999999999998</v>
      </c>
      <c r="F38" s="20">
        <f t="shared" ca="1" si="10"/>
        <v>12.576425721469956</v>
      </c>
      <c r="G38" s="120">
        <v>1</v>
      </c>
      <c r="H38" s="21">
        <v>0.99964306586780738</v>
      </c>
      <c r="I38" s="121">
        <f t="shared" si="14"/>
        <v>3.6087114677827846E-2</v>
      </c>
      <c r="J38" s="20">
        <f t="shared" ca="1" si="11"/>
        <v>14.731911950008499</v>
      </c>
      <c r="K38" s="23">
        <v>15337.738800000001</v>
      </c>
      <c r="L38" s="24">
        <f t="shared" ca="1" si="6"/>
        <v>20803.232877231578</v>
      </c>
      <c r="M38" s="25">
        <f t="shared" ca="1" si="7"/>
        <v>0.73727669591136613</v>
      </c>
      <c r="N38" s="145">
        <f t="shared" si="8"/>
        <v>9</v>
      </c>
      <c r="O38" s="153">
        <f t="shared" ca="1" si="12"/>
        <v>14.69582483533067</v>
      </c>
      <c r="P38" s="153">
        <f t="shared" ca="1" si="13"/>
        <v>519.67000000000007</v>
      </c>
      <c r="Q38" s="237"/>
    </row>
    <row r="39" spans="1:17" x14ac:dyDescent="0.3">
      <c r="A39" s="17" t="s">
        <v>1</v>
      </c>
      <c r="B39" s="47" t="s">
        <v>6</v>
      </c>
      <c r="C39" s="37" t="s">
        <v>7</v>
      </c>
      <c r="D39" s="37">
        <v>6</v>
      </c>
      <c r="E39" s="150">
        <f t="shared" ca="1" si="9"/>
        <v>4.0015999999999998</v>
      </c>
      <c r="F39" s="20">
        <f t="shared" ca="1" si="10"/>
        <v>12.576425721469956</v>
      </c>
      <c r="G39" s="120">
        <v>2</v>
      </c>
      <c r="H39" s="21">
        <v>1.9952715009489967</v>
      </c>
      <c r="I39" s="121">
        <f t="shared" si="14"/>
        <v>7.2029301184258779E-2</v>
      </c>
      <c r="J39" s="20">
        <f t="shared" ca="1" si="11"/>
        <v>14.767854136514929</v>
      </c>
      <c r="K39" s="23">
        <v>21565.362240000002</v>
      </c>
      <c r="L39" s="24">
        <f t="shared" ca="1" si="6"/>
        <v>29388.093111947059</v>
      </c>
      <c r="M39" s="25">
        <f t="shared" ca="1" si="7"/>
        <v>0.73381291388494674</v>
      </c>
      <c r="N39" s="145">
        <f t="shared" si="8"/>
        <v>9</v>
      </c>
      <c r="O39" s="153">
        <f t="shared" ca="1" si="12"/>
        <v>14.69582483533067</v>
      </c>
      <c r="P39" s="153">
        <f t="shared" ca="1" si="13"/>
        <v>519.67000000000007</v>
      </c>
      <c r="Q39" s="237"/>
    </row>
    <row r="40" spans="1:17" x14ac:dyDescent="0.3">
      <c r="A40" s="17" t="s">
        <v>1</v>
      </c>
      <c r="B40" s="47" t="s">
        <v>6</v>
      </c>
      <c r="C40" s="37" t="s">
        <v>7</v>
      </c>
      <c r="D40" s="37">
        <v>6</v>
      </c>
      <c r="E40" s="150">
        <f t="shared" ca="1" si="9"/>
        <v>4.0015999999999998</v>
      </c>
      <c r="F40" s="20">
        <f t="shared" ca="1" si="10"/>
        <v>12.576425721469956</v>
      </c>
      <c r="G40" s="120">
        <v>3</v>
      </c>
      <c r="H40" s="21">
        <v>3.0029438283900398</v>
      </c>
      <c r="I40" s="121">
        <f t="shared" si="14"/>
        <v>0.10840627220488044</v>
      </c>
      <c r="J40" s="20">
        <f t="shared" ca="1" si="11"/>
        <v>14.804231107535552</v>
      </c>
      <c r="K40" s="23">
        <v>27286.201080000003</v>
      </c>
      <c r="L40" s="24">
        <f t="shared" ca="1" si="6"/>
        <v>36050.027652479665</v>
      </c>
      <c r="M40" s="25">
        <f t="shared" ca="1" si="7"/>
        <v>0.75689820110646011</v>
      </c>
      <c r="N40" s="145">
        <f t="shared" si="8"/>
        <v>9</v>
      </c>
      <c r="O40" s="153">
        <f t="shared" ca="1" si="12"/>
        <v>14.69582483533067</v>
      </c>
      <c r="P40" s="153">
        <f t="shared" ca="1" si="13"/>
        <v>519.67000000000007</v>
      </c>
      <c r="Q40" s="237"/>
    </row>
    <row r="41" spans="1:17" x14ac:dyDescent="0.3">
      <c r="A41" s="17" t="s">
        <v>1</v>
      </c>
      <c r="B41" s="47" t="s">
        <v>6</v>
      </c>
      <c r="C41" s="37" t="s">
        <v>7</v>
      </c>
      <c r="D41" s="37">
        <v>6</v>
      </c>
      <c r="E41" s="150">
        <f t="shared" ca="1" si="9"/>
        <v>4.0015999999999998</v>
      </c>
      <c r="F41" s="20">
        <f t="shared" ca="1" si="10"/>
        <v>12.576425721469956</v>
      </c>
      <c r="G41" s="120">
        <v>4</v>
      </c>
      <c r="H41" s="21">
        <v>4.0025868942578473</v>
      </c>
      <c r="I41" s="121">
        <f t="shared" si="14"/>
        <v>0.1444933868827083</v>
      </c>
      <c r="J41" s="20">
        <f t="shared" ca="1" si="11"/>
        <v>14.840318222213378</v>
      </c>
      <c r="K41" s="23">
        <v>31204.511280000002</v>
      </c>
      <c r="L41" s="24">
        <f t="shared" ca="1" si="6"/>
        <v>41616.37737464637</v>
      </c>
      <c r="M41" s="25">
        <f t="shared" ca="1" si="7"/>
        <v>0.7498132525828759</v>
      </c>
      <c r="N41" s="145">
        <f t="shared" si="8"/>
        <v>9</v>
      </c>
      <c r="O41" s="153">
        <f t="shared" ca="1" si="12"/>
        <v>14.69582483533067</v>
      </c>
      <c r="P41" s="153">
        <f t="shared" ca="1" si="13"/>
        <v>519.67000000000007</v>
      </c>
      <c r="Q41" s="237"/>
    </row>
    <row r="42" spans="1:17" x14ac:dyDescent="0.3">
      <c r="A42" s="17" t="s">
        <v>1</v>
      </c>
      <c r="B42" s="47" t="s">
        <v>6</v>
      </c>
      <c r="C42" s="37" t="s">
        <v>7</v>
      </c>
      <c r="D42" s="37">
        <v>6</v>
      </c>
      <c r="E42" s="150">
        <f t="shared" ca="1" si="9"/>
        <v>4.0015999999999998</v>
      </c>
      <c r="F42" s="20">
        <f t="shared" ca="1" si="10"/>
        <v>12.576425721469956</v>
      </c>
      <c r="G42" s="120">
        <v>5</v>
      </c>
      <c r="H42" s="21">
        <v>4.9982153293390361</v>
      </c>
      <c r="I42" s="121">
        <f t="shared" si="14"/>
        <v>0.18043557338913921</v>
      </c>
      <c r="J42" s="20">
        <f t="shared" ca="1" si="11"/>
        <v>14.87626040871981</v>
      </c>
      <c r="K42" s="23">
        <v>34379.06652</v>
      </c>
      <c r="L42" s="24">
        <f t="shared" ca="1" si="6"/>
        <v>46501.119411468229</v>
      </c>
      <c r="M42" s="25">
        <f t="shared" ca="1" si="7"/>
        <v>0.73931696602386188</v>
      </c>
      <c r="N42" s="145">
        <f t="shared" si="8"/>
        <v>9</v>
      </c>
      <c r="O42" s="153">
        <f t="shared" ca="1" si="12"/>
        <v>14.69582483533067</v>
      </c>
      <c r="P42" s="153">
        <f t="shared" ca="1" si="13"/>
        <v>519.67000000000007</v>
      </c>
      <c r="Q42" s="237"/>
    </row>
    <row r="43" spans="1:17" x14ac:dyDescent="0.3">
      <c r="A43" s="17" t="s">
        <v>1</v>
      </c>
      <c r="B43" s="47" t="s">
        <v>6</v>
      </c>
      <c r="C43" s="37" t="s">
        <v>7</v>
      </c>
      <c r="D43" s="37">
        <v>10</v>
      </c>
      <c r="E43" s="151">
        <f t="shared" ca="1" si="9"/>
        <v>6.6890000000000001</v>
      </c>
      <c r="F43" s="20">
        <f t="shared" ca="1" si="10"/>
        <v>35.140850898804445</v>
      </c>
      <c r="G43" s="120">
        <v>1</v>
      </c>
      <c r="H43" s="21">
        <v>1.0036576966544251</v>
      </c>
      <c r="I43" s="121">
        <f t="shared" si="14"/>
        <v>3.6232042849224745E-2</v>
      </c>
      <c r="J43" s="20">
        <f t="shared" ca="1" si="11"/>
        <v>14.732056878179895</v>
      </c>
      <c r="K43" s="23">
        <v>42390.147960000002</v>
      </c>
      <c r="L43" s="24">
        <f t="shared" ca="1" si="6"/>
        <v>58244.651578694022</v>
      </c>
      <c r="M43" s="25">
        <f t="shared" ca="1" si="7"/>
        <v>0.72779468691175719</v>
      </c>
      <c r="N43" s="145">
        <f t="shared" si="8"/>
        <v>10</v>
      </c>
      <c r="O43" s="153">
        <f t="shared" ca="1" si="12"/>
        <v>14.69582483533067</v>
      </c>
      <c r="P43" s="153">
        <f t="shared" ca="1" si="13"/>
        <v>519.67000000000007</v>
      </c>
      <c r="Q43" s="237"/>
    </row>
    <row r="44" spans="1:17" x14ac:dyDescent="0.3">
      <c r="A44" s="17" t="s">
        <v>1</v>
      </c>
      <c r="B44" s="47" t="s">
        <v>6</v>
      </c>
      <c r="C44" s="37" t="s">
        <v>7</v>
      </c>
      <c r="D44" s="37">
        <v>10</v>
      </c>
      <c r="E44" s="151">
        <f t="shared" ca="1" si="9"/>
        <v>6.6890000000000001</v>
      </c>
      <c r="F44" s="20">
        <f t="shared" ca="1" si="10"/>
        <v>35.140850898804445</v>
      </c>
      <c r="G44" s="120">
        <v>2</v>
      </c>
      <c r="H44" s="21">
        <v>2.0153446548820853</v>
      </c>
      <c r="I44" s="121">
        <f t="shared" si="14"/>
        <v>7.2753942041243275E-2</v>
      </c>
      <c r="J44" s="20">
        <f t="shared" ca="1" si="11"/>
        <v>14.768578777371914</v>
      </c>
      <c r="K44" s="23">
        <v>58073.630400000009</v>
      </c>
      <c r="L44" s="24">
        <f t="shared" ca="1" si="6"/>
        <v>82527.62545310409</v>
      </c>
      <c r="M44" s="25">
        <f t="shared" ca="1" si="7"/>
        <v>0.70368716028307465</v>
      </c>
      <c r="N44" s="145">
        <f t="shared" si="8"/>
        <v>10</v>
      </c>
      <c r="O44" s="153">
        <f t="shared" ca="1" si="12"/>
        <v>14.69582483533067</v>
      </c>
      <c r="P44" s="153">
        <f t="shared" ca="1" si="13"/>
        <v>519.67000000000007</v>
      </c>
      <c r="Q44" s="237"/>
    </row>
    <row r="45" spans="1:17" x14ac:dyDescent="0.3">
      <c r="A45" s="17" t="s">
        <v>1</v>
      </c>
      <c r="B45" s="47" t="s">
        <v>6</v>
      </c>
      <c r="C45" s="37" t="s">
        <v>7</v>
      </c>
      <c r="D45" s="37">
        <v>10</v>
      </c>
      <c r="E45" s="151">
        <f t="shared" ca="1" si="9"/>
        <v>6.6890000000000001</v>
      </c>
      <c r="F45" s="20">
        <f t="shared" ca="1" si="10"/>
        <v>35.140850898804445</v>
      </c>
      <c r="G45" s="120">
        <v>3</v>
      </c>
      <c r="H45" s="21">
        <v>2.6496563191676819</v>
      </c>
      <c r="I45" s="121">
        <f t="shared" si="14"/>
        <v>9.5652593121953317E-2</v>
      </c>
      <c r="J45" s="20">
        <f t="shared" ca="1" si="11"/>
        <v>14.791477428452623</v>
      </c>
      <c r="K45" s="23">
        <v>65970.288</v>
      </c>
      <c r="L45" s="24">
        <f t="shared" ca="1" si="6"/>
        <v>94622.688002179377</v>
      </c>
      <c r="M45" s="25">
        <f t="shared" ca="1" si="7"/>
        <v>0.69719312981766646</v>
      </c>
      <c r="N45" s="145">
        <f t="shared" si="8"/>
        <v>10</v>
      </c>
      <c r="O45" s="153">
        <f t="shared" ca="1" si="12"/>
        <v>14.69582483533067</v>
      </c>
      <c r="P45" s="153">
        <f t="shared" ca="1" si="13"/>
        <v>519.67000000000007</v>
      </c>
      <c r="Q45" s="237"/>
    </row>
    <row r="46" spans="1:17" x14ac:dyDescent="0.3">
      <c r="A46" s="17" t="s">
        <v>1</v>
      </c>
      <c r="B46" s="47" t="s">
        <v>6</v>
      </c>
      <c r="C46" s="37" t="s">
        <v>7</v>
      </c>
      <c r="D46" s="37">
        <v>10</v>
      </c>
      <c r="E46" s="151">
        <f t="shared" ca="1" si="9"/>
        <v>6.6890000000000001</v>
      </c>
      <c r="F46" s="20">
        <f t="shared" ca="1" si="10"/>
        <v>35.140850898804445</v>
      </c>
      <c r="G46" s="120">
        <v>4</v>
      </c>
      <c r="H46" s="21"/>
      <c r="I46" s="121" t="str">
        <f t="shared" si="14"/>
        <v/>
      </c>
      <c r="J46" s="20" t="str">
        <f t="shared" si="11"/>
        <v/>
      </c>
      <c r="K46" s="23"/>
      <c r="L46" s="24"/>
      <c r="M46" s="25"/>
      <c r="N46" s="145">
        <f t="shared" si="8"/>
        <v>10</v>
      </c>
      <c r="O46" s="153">
        <f t="shared" ca="1" si="12"/>
        <v>14.69582483533067</v>
      </c>
      <c r="P46" s="153">
        <f t="shared" ca="1" si="13"/>
        <v>519.67000000000007</v>
      </c>
      <c r="Q46" s="237"/>
    </row>
    <row r="47" spans="1:17" ht="15" thickBot="1" x14ac:dyDescent="0.35">
      <c r="A47" s="49" t="s">
        <v>1</v>
      </c>
      <c r="B47" s="48" t="s">
        <v>6</v>
      </c>
      <c r="C47" s="49" t="s">
        <v>7</v>
      </c>
      <c r="D47" s="49">
        <v>10</v>
      </c>
      <c r="E47" s="149">
        <f t="shared" ca="1" si="9"/>
        <v>6.6890000000000001</v>
      </c>
      <c r="F47" s="14">
        <f t="shared" ca="1" si="10"/>
        <v>35.140850898804445</v>
      </c>
      <c r="G47" s="119">
        <v>5</v>
      </c>
      <c r="H47" s="50"/>
      <c r="I47" s="124" t="str">
        <f t="shared" si="14"/>
        <v/>
      </c>
      <c r="J47" s="14" t="str">
        <f t="shared" si="11"/>
        <v/>
      </c>
      <c r="K47" s="13"/>
      <c r="L47" s="51"/>
      <c r="M47" s="15"/>
      <c r="N47" s="144">
        <f t="shared" si="8"/>
        <v>10</v>
      </c>
      <c r="O47" s="156">
        <f t="shared" ca="1" si="12"/>
        <v>14.69582483533067</v>
      </c>
      <c r="P47" s="156">
        <f t="shared" ca="1" si="13"/>
        <v>519.67000000000007</v>
      </c>
      <c r="Q47" s="237"/>
    </row>
    <row r="48" spans="1:17" ht="15" thickTop="1" x14ac:dyDescent="0.3">
      <c r="A48" s="17" t="s">
        <v>1</v>
      </c>
      <c r="B48" s="47" t="s">
        <v>3</v>
      </c>
      <c r="C48" s="37" t="s">
        <v>8</v>
      </c>
      <c r="D48" s="37">
        <v>2</v>
      </c>
      <c r="E48" s="151">
        <f t="shared" ca="1" si="9"/>
        <v>1.363</v>
      </c>
      <c r="F48" s="20">
        <f t="shared" ca="1" si="10"/>
        <v>1.459088360616714</v>
      </c>
      <c r="G48" s="120">
        <v>1</v>
      </c>
      <c r="H48" s="21"/>
      <c r="I48" s="121" t="str">
        <f t="shared" si="14"/>
        <v/>
      </c>
      <c r="J48" s="20" t="str">
        <f t="shared" si="11"/>
        <v/>
      </c>
      <c r="K48" s="23"/>
      <c r="L48" s="24"/>
      <c r="M48" s="25"/>
      <c r="N48" s="145">
        <f t="shared" si="8"/>
        <v>11</v>
      </c>
      <c r="O48" s="153">
        <f t="shared" ca="1" si="12"/>
        <v>14.400641160786581</v>
      </c>
      <c r="P48" s="153">
        <f t="shared" ca="1" si="13"/>
        <v>507.67</v>
      </c>
      <c r="Q48" s="237"/>
    </row>
    <row r="49" spans="1:17" x14ac:dyDescent="0.3">
      <c r="A49" s="17" t="s">
        <v>1</v>
      </c>
      <c r="B49" s="47" t="s">
        <v>3</v>
      </c>
      <c r="C49" s="37" t="s">
        <v>8</v>
      </c>
      <c r="D49" s="37">
        <v>2</v>
      </c>
      <c r="E49" s="151">
        <f t="shared" ca="1" si="9"/>
        <v>1.363</v>
      </c>
      <c r="F49" s="20">
        <f t="shared" ca="1" si="10"/>
        <v>1.459088360616714</v>
      </c>
      <c r="G49" s="120">
        <v>2</v>
      </c>
      <c r="H49" s="21"/>
      <c r="I49" s="121" t="str">
        <f t="shared" si="14"/>
        <v/>
      </c>
      <c r="J49" s="20" t="str">
        <f t="shared" si="11"/>
        <v/>
      </c>
      <c r="K49" s="23"/>
      <c r="L49" s="24"/>
      <c r="M49" s="25"/>
      <c r="N49" s="145">
        <f t="shared" si="8"/>
        <v>11</v>
      </c>
      <c r="O49" s="153">
        <f t="shared" ca="1" si="12"/>
        <v>14.400641160786581</v>
      </c>
      <c r="P49" s="153">
        <f t="shared" ca="1" si="13"/>
        <v>507.67</v>
      </c>
      <c r="Q49" s="237"/>
    </row>
    <row r="50" spans="1:17" x14ac:dyDescent="0.3">
      <c r="A50" s="17" t="s">
        <v>1</v>
      </c>
      <c r="B50" s="47" t="s">
        <v>3</v>
      </c>
      <c r="C50" s="37" t="s">
        <v>8</v>
      </c>
      <c r="D50" s="37">
        <v>2</v>
      </c>
      <c r="E50" s="151">
        <f t="shared" ca="1" si="9"/>
        <v>1.363</v>
      </c>
      <c r="F50" s="20">
        <f t="shared" ca="1" si="10"/>
        <v>1.459088360616714</v>
      </c>
      <c r="G50" s="120">
        <v>3</v>
      </c>
      <c r="H50" s="21"/>
      <c r="I50" s="121" t="str">
        <f t="shared" si="14"/>
        <v/>
      </c>
      <c r="J50" s="20" t="str">
        <f t="shared" si="11"/>
        <v/>
      </c>
      <c r="K50" s="23"/>
      <c r="L50" s="24"/>
      <c r="M50" s="25"/>
      <c r="N50" s="145">
        <f t="shared" si="8"/>
        <v>11</v>
      </c>
      <c r="O50" s="153">
        <f t="shared" ca="1" si="12"/>
        <v>14.400641160786581</v>
      </c>
      <c r="P50" s="153">
        <f t="shared" ca="1" si="13"/>
        <v>507.67</v>
      </c>
      <c r="Q50" s="237"/>
    </row>
    <row r="51" spans="1:17" x14ac:dyDescent="0.3">
      <c r="A51" s="17" t="s">
        <v>1</v>
      </c>
      <c r="B51" s="47" t="s">
        <v>3</v>
      </c>
      <c r="C51" s="37" t="s">
        <v>8</v>
      </c>
      <c r="D51" s="37">
        <v>2</v>
      </c>
      <c r="E51" s="151">
        <f t="shared" ca="1" si="9"/>
        <v>1.363</v>
      </c>
      <c r="F51" s="20">
        <f t="shared" ca="1" si="10"/>
        <v>1.459088360616714</v>
      </c>
      <c r="G51" s="120">
        <v>4</v>
      </c>
      <c r="H51" s="21"/>
      <c r="I51" s="121" t="str">
        <f t="shared" si="14"/>
        <v/>
      </c>
      <c r="J51" s="20" t="str">
        <f t="shared" si="11"/>
        <v/>
      </c>
      <c r="K51" s="23"/>
      <c r="L51" s="24"/>
      <c r="M51" s="25"/>
      <c r="N51" s="145">
        <f t="shared" si="8"/>
        <v>11</v>
      </c>
      <c r="O51" s="153">
        <f t="shared" ca="1" si="12"/>
        <v>14.400641160786581</v>
      </c>
      <c r="P51" s="153">
        <f t="shared" ca="1" si="13"/>
        <v>507.67</v>
      </c>
      <c r="Q51" s="237"/>
    </row>
    <row r="52" spans="1:17" x14ac:dyDescent="0.3">
      <c r="A52" s="17" t="s">
        <v>1</v>
      </c>
      <c r="B52" s="47" t="s">
        <v>3</v>
      </c>
      <c r="C52" s="37" t="s">
        <v>8</v>
      </c>
      <c r="D52" s="37">
        <v>2</v>
      </c>
      <c r="E52" s="151">
        <f t="shared" ca="1" si="9"/>
        <v>1.363</v>
      </c>
      <c r="F52" s="20">
        <f t="shared" ca="1" si="10"/>
        <v>1.459088360616714</v>
      </c>
      <c r="G52" s="120">
        <v>5</v>
      </c>
      <c r="H52" s="21"/>
      <c r="I52" s="121" t="str">
        <f t="shared" si="14"/>
        <v/>
      </c>
      <c r="J52" s="20" t="str">
        <f t="shared" si="11"/>
        <v/>
      </c>
      <c r="K52" s="23"/>
      <c r="L52" s="24"/>
      <c r="M52" s="25"/>
      <c r="N52" s="145">
        <f t="shared" si="8"/>
        <v>11</v>
      </c>
      <c r="O52" s="153">
        <f t="shared" ca="1" si="12"/>
        <v>14.400641160786581</v>
      </c>
      <c r="P52" s="153">
        <f t="shared" ca="1" si="13"/>
        <v>507.67</v>
      </c>
      <c r="Q52" s="237"/>
    </row>
    <row r="53" spans="1:17" x14ac:dyDescent="0.3">
      <c r="A53" s="17" t="s">
        <v>1</v>
      </c>
      <c r="B53" s="47" t="s">
        <v>3</v>
      </c>
      <c r="C53" s="37" t="s">
        <v>8</v>
      </c>
      <c r="D53" s="37">
        <v>6</v>
      </c>
      <c r="E53" s="150">
        <f t="shared" ca="1" si="9"/>
        <v>3.97</v>
      </c>
      <c r="F53" s="20">
        <f t="shared" ca="1" si="10"/>
        <v>12.378581913490844</v>
      </c>
      <c r="G53" s="120">
        <v>1</v>
      </c>
      <c r="H53" s="21">
        <v>1.0900000000000001</v>
      </c>
      <c r="I53" s="121">
        <f t="shared" si="14"/>
        <v>3.9349000000000002E-2</v>
      </c>
      <c r="J53" s="20">
        <f t="shared" ca="1" si="11"/>
        <v>14.528397916889634</v>
      </c>
      <c r="K53" s="23">
        <v>11774.72378</v>
      </c>
      <c r="L53" s="24">
        <f ca="1">S$3*J53*F53*SQRT(S$4/(S$6*S$7*P53*(S$4-1)))*SQRT((O53/J53)^(2/S$4)-(O53/J53)^((S$4+1)/S$4))</f>
        <v>20949.883560459682</v>
      </c>
      <c r="M53" s="25">
        <f ca="1">K53/L53</f>
        <v>0.56204244505794476</v>
      </c>
      <c r="N53" s="145">
        <f t="shared" si="8"/>
        <v>12</v>
      </c>
      <c r="O53" s="153">
        <f t="shared" ca="1" si="12"/>
        <v>14.489048916889635</v>
      </c>
      <c r="P53" s="153">
        <f t="shared" ca="1" si="13"/>
        <v>533.67000000000007</v>
      </c>
      <c r="Q53" s="237"/>
    </row>
    <row r="54" spans="1:17" x14ac:dyDescent="0.3">
      <c r="A54" s="17" t="s">
        <v>1</v>
      </c>
      <c r="B54" s="47" t="s">
        <v>3</v>
      </c>
      <c r="C54" s="37" t="s">
        <v>8</v>
      </c>
      <c r="D54" s="37">
        <v>6</v>
      </c>
      <c r="E54" s="150">
        <f t="shared" ca="1" si="9"/>
        <v>3.97</v>
      </c>
      <c r="F54" s="20">
        <f t="shared" ca="1" si="10"/>
        <v>12.378581913490844</v>
      </c>
      <c r="G54" s="120">
        <v>2</v>
      </c>
      <c r="H54" s="21">
        <v>2.0699999999999998</v>
      </c>
      <c r="I54" s="121">
        <f t="shared" si="14"/>
        <v>7.4726999999999988E-2</v>
      </c>
      <c r="J54" s="20">
        <f t="shared" ca="1" si="11"/>
        <v>14.563775916889634</v>
      </c>
      <c r="K54" s="23">
        <v>18931.542649999999</v>
      </c>
      <c r="L54" s="24">
        <f ca="1">S$3*J54*F54*SQRT(S$4/(S$6*S$7*P54*(S$4-1)))*SQRT((O54/J54)^(2/S$4)-(O54/J54)^((S$4+1)/S$4))</f>
        <v>28867.930752006276</v>
      </c>
      <c r="M54" s="25">
        <f ca="1">K54/L54</f>
        <v>0.65579839485669711</v>
      </c>
      <c r="N54" s="145">
        <f t="shared" si="8"/>
        <v>12</v>
      </c>
      <c r="O54" s="153">
        <f t="shared" ca="1" si="12"/>
        <v>14.489048916889635</v>
      </c>
      <c r="P54" s="153">
        <f t="shared" ca="1" si="13"/>
        <v>533.67000000000007</v>
      </c>
      <c r="Q54" s="237"/>
    </row>
    <row r="55" spans="1:17" x14ac:dyDescent="0.3">
      <c r="A55" s="17" t="s">
        <v>1</v>
      </c>
      <c r="B55" s="47" t="s">
        <v>3</v>
      </c>
      <c r="C55" s="37" t="s">
        <v>8</v>
      </c>
      <c r="D55" s="37">
        <v>6</v>
      </c>
      <c r="E55" s="150">
        <f t="shared" ca="1" si="9"/>
        <v>3.97</v>
      </c>
      <c r="F55" s="20">
        <f t="shared" ca="1" si="10"/>
        <v>12.378581913490844</v>
      </c>
      <c r="G55" s="120">
        <v>3</v>
      </c>
      <c r="H55" s="21">
        <v>3.13</v>
      </c>
      <c r="I55" s="121">
        <f t="shared" si="14"/>
        <v>0.112993</v>
      </c>
      <c r="J55" s="20">
        <f t="shared" ca="1" si="11"/>
        <v>14.602041916889634</v>
      </c>
      <c r="K55" s="23">
        <v>23816.907449999999</v>
      </c>
      <c r="L55" s="24">
        <f ca="1">S$3*J55*F55*SQRT(S$4/(S$6*S$7*P55*(S$4-1)))*SQRT((O55/J55)^(2/S$4)-(O55/J55)^((S$4+1)/S$4))</f>
        <v>35494.549566749956</v>
      </c>
      <c r="M55" s="25">
        <f ca="1">K55/L55</f>
        <v>0.67100182255336571</v>
      </c>
      <c r="N55" s="145">
        <f t="shared" si="8"/>
        <v>12</v>
      </c>
      <c r="O55" s="153">
        <f t="shared" ca="1" si="12"/>
        <v>14.489048916889635</v>
      </c>
      <c r="P55" s="153">
        <f t="shared" ca="1" si="13"/>
        <v>533.67000000000007</v>
      </c>
      <c r="Q55" s="237"/>
    </row>
    <row r="56" spans="1:17" x14ac:dyDescent="0.3">
      <c r="A56" s="17" t="s">
        <v>1</v>
      </c>
      <c r="B56" s="47" t="s">
        <v>3</v>
      </c>
      <c r="C56" s="37" t="s">
        <v>8</v>
      </c>
      <c r="D56" s="37">
        <v>6</v>
      </c>
      <c r="E56" s="150">
        <f t="shared" ca="1" si="9"/>
        <v>3.97</v>
      </c>
      <c r="F56" s="20">
        <f t="shared" ca="1" si="10"/>
        <v>12.378581913490844</v>
      </c>
      <c r="G56" s="120">
        <v>4</v>
      </c>
      <c r="H56" s="21">
        <v>4.03</v>
      </c>
      <c r="I56" s="121">
        <f t="shared" si="14"/>
        <v>0.145483</v>
      </c>
      <c r="J56" s="20">
        <f t="shared" ca="1" si="11"/>
        <v>14.634531916889635</v>
      </c>
      <c r="K56" s="23">
        <v>27612.847819999999</v>
      </c>
      <c r="L56" s="24">
        <f ca="1">S$3*J56*F56*SQRT(S$4/(S$6*S$7*P56*(S$4-1)))*SQRT((O56/J56)^(2/S$4)-(O56/J56)^((S$4+1)/S$4))</f>
        <v>40272.373176966714</v>
      </c>
      <c r="M56" s="25">
        <f ca="1">K56/L56</f>
        <v>0.68565236269197138</v>
      </c>
      <c r="N56" s="145">
        <f t="shared" si="8"/>
        <v>12</v>
      </c>
      <c r="O56" s="153">
        <f t="shared" ca="1" si="12"/>
        <v>14.489048916889635</v>
      </c>
      <c r="P56" s="153">
        <f t="shared" ca="1" si="13"/>
        <v>533.67000000000007</v>
      </c>
      <c r="Q56" s="237"/>
    </row>
    <row r="57" spans="1:17" x14ac:dyDescent="0.3">
      <c r="A57" s="17" t="s">
        <v>1</v>
      </c>
      <c r="B57" s="47" t="s">
        <v>3</v>
      </c>
      <c r="C57" s="37" t="s">
        <v>8</v>
      </c>
      <c r="D57" s="37">
        <v>6</v>
      </c>
      <c r="E57" s="150">
        <f t="shared" ca="1" si="9"/>
        <v>3.97</v>
      </c>
      <c r="F57" s="20">
        <f t="shared" ca="1" si="10"/>
        <v>12.378581913490844</v>
      </c>
      <c r="G57" s="120">
        <v>5</v>
      </c>
      <c r="H57" s="21">
        <v>5.07</v>
      </c>
      <c r="I57" s="121">
        <f t="shared" si="14"/>
        <v>0.18302700000000002</v>
      </c>
      <c r="J57" s="20">
        <f t="shared" ca="1" si="11"/>
        <v>14.672075916889634</v>
      </c>
      <c r="K57" s="23">
        <v>31234.018309999999</v>
      </c>
      <c r="L57" s="24">
        <f ca="1">S$3*J57*F57*SQRT(S$4/(S$6*S$7*P57*(S$4-1)))*SQRT((O57/J57)^(2/S$4)-(O57/J57)^((S$4+1)/S$4))</f>
        <v>45166.710176763532</v>
      </c>
      <c r="M57" s="25">
        <f ca="1">K57/L57</f>
        <v>0.69152741449982014</v>
      </c>
      <c r="N57" s="145">
        <f t="shared" si="8"/>
        <v>12</v>
      </c>
      <c r="O57" s="153">
        <f t="shared" ca="1" si="12"/>
        <v>14.489048916889635</v>
      </c>
      <c r="P57" s="153">
        <f t="shared" ca="1" si="13"/>
        <v>533.67000000000007</v>
      </c>
      <c r="Q57" s="237"/>
    </row>
    <row r="58" spans="1:17" x14ac:dyDescent="0.3">
      <c r="A58" s="17" t="s">
        <v>1</v>
      </c>
      <c r="B58" s="47" t="s">
        <v>3</v>
      </c>
      <c r="C58" s="37" t="s">
        <v>8</v>
      </c>
      <c r="D58" s="37">
        <v>10</v>
      </c>
      <c r="E58" s="151">
        <f t="shared" ca="1" si="9"/>
        <v>6.67</v>
      </c>
      <c r="F58" s="20">
        <f t="shared" ca="1" si="10"/>
        <v>34.941500351572735</v>
      </c>
      <c r="G58" s="120">
        <v>1</v>
      </c>
      <c r="H58" s="21"/>
      <c r="I58" s="121" t="str">
        <f t="shared" si="14"/>
        <v/>
      </c>
      <c r="J58" s="20" t="str">
        <f t="shared" si="11"/>
        <v/>
      </c>
      <c r="K58" s="23"/>
      <c r="L58" s="24"/>
      <c r="M58" s="25"/>
      <c r="N58" s="145">
        <f t="shared" si="8"/>
        <v>13</v>
      </c>
      <c r="O58" s="153">
        <f t="shared" ca="1" si="12"/>
        <v>14.439933496832381</v>
      </c>
      <c r="P58" s="153">
        <f t="shared" ca="1" si="13"/>
        <v>533.67000000000007</v>
      </c>
      <c r="Q58" s="237"/>
    </row>
    <row r="59" spans="1:17" x14ac:dyDescent="0.3">
      <c r="A59" s="17" t="s">
        <v>1</v>
      </c>
      <c r="B59" s="47" t="s">
        <v>3</v>
      </c>
      <c r="C59" s="37" t="s">
        <v>8</v>
      </c>
      <c r="D59" s="37">
        <v>10</v>
      </c>
      <c r="E59" s="151">
        <f t="shared" ca="1" si="9"/>
        <v>6.67</v>
      </c>
      <c r="F59" s="20">
        <f t="shared" ca="1" si="10"/>
        <v>34.941500351572735</v>
      </c>
      <c r="G59" s="120">
        <v>2</v>
      </c>
      <c r="H59" s="21">
        <v>2.02</v>
      </c>
      <c r="I59" s="121">
        <f t="shared" si="14"/>
        <v>7.2922000000000001E-2</v>
      </c>
      <c r="J59" s="20">
        <f t="shared" ca="1" si="11"/>
        <v>14.512855496832382</v>
      </c>
      <c r="K59" s="23">
        <v>49927.589039999999</v>
      </c>
      <c r="L59" s="24">
        <f t="shared" ref="L59:L92" ca="1" si="15">S$3*J59*F59*SQRT(S$4/(S$6*S$7*P59*(S$4-1)))*SQRT((O59/J59)^(2/S$4)-(O59/J59)^((S$4+1)/S$4))</f>
        <v>80360.225300273945</v>
      </c>
      <c r="M59" s="25">
        <f t="shared" ref="M59:M92" ca="1" si="16">K59/L59</f>
        <v>0.62129727552953729</v>
      </c>
      <c r="N59" s="145">
        <f t="shared" si="8"/>
        <v>13</v>
      </c>
      <c r="O59" s="153">
        <f t="shared" ca="1" si="12"/>
        <v>14.439933496832381</v>
      </c>
      <c r="P59" s="153">
        <f t="shared" ca="1" si="13"/>
        <v>533.67000000000007</v>
      </c>
      <c r="Q59" s="237"/>
    </row>
    <row r="60" spans="1:17" x14ac:dyDescent="0.3">
      <c r="A60" s="17" t="s">
        <v>1</v>
      </c>
      <c r="B60" s="47" t="s">
        <v>3</v>
      </c>
      <c r="C60" s="37" t="s">
        <v>8</v>
      </c>
      <c r="D60" s="37">
        <v>10</v>
      </c>
      <c r="E60" s="151">
        <f t="shared" ca="1" si="9"/>
        <v>6.67</v>
      </c>
      <c r="F60" s="20">
        <f t="shared" ca="1" si="10"/>
        <v>34.941500351572735</v>
      </c>
      <c r="G60" s="120">
        <v>3</v>
      </c>
      <c r="H60" s="21">
        <v>3.05</v>
      </c>
      <c r="I60" s="121">
        <f t="shared" si="14"/>
        <v>0.11010499999999999</v>
      </c>
      <c r="J60" s="20">
        <f t="shared" ca="1" si="11"/>
        <v>14.550038496832382</v>
      </c>
      <c r="K60" s="23">
        <v>64350.00963</v>
      </c>
      <c r="L60" s="24">
        <f t="shared" ca="1" si="15"/>
        <v>98735.976058001266</v>
      </c>
      <c r="M60" s="25">
        <f t="shared" ca="1" si="16"/>
        <v>0.65173822348399491</v>
      </c>
      <c r="N60" s="145">
        <f t="shared" si="8"/>
        <v>13</v>
      </c>
      <c r="O60" s="153">
        <f t="shared" ca="1" si="12"/>
        <v>14.439933496832381</v>
      </c>
      <c r="P60" s="153">
        <f t="shared" ca="1" si="13"/>
        <v>533.67000000000007</v>
      </c>
      <c r="Q60" s="237"/>
    </row>
    <row r="61" spans="1:17" x14ac:dyDescent="0.3">
      <c r="A61" s="17" t="s">
        <v>1</v>
      </c>
      <c r="B61" s="47" t="s">
        <v>3</v>
      </c>
      <c r="C61" s="37" t="s">
        <v>8</v>
      </c>
      <c r="D61" s="37">
        <v>10</v>
      </c>
      <c r="E61" s="151">
        <f t="shared" ca="1" si="9"/>
        <v>6.67</v>
      </c>
      <c r="F61" s="20">
        <f t="shared" ca="1" si="10"/>
        <v>34.941500351572735</v>
      </c>
      <c r="G61" s="120">
        <v>4</v>
      </c>
      <c r="H61" s="21">
        <v>4.09</v>
      </c>
      <c r="I61" s="121">
        <f t="shared" si="14"/>
        <v>0.147649</v>
      </c>
      <c r="J61" s="20">
        <f t="shared" ca="1" si="11"/>
        <v>14.587582496832381</v>
      </c>
      <c r="K61" s="23">
        <v>77091.872170000002</v>
      </c>
      <c r="L61" s="24">
        <f t="shared" ca="1" si="15"/>
        <v>114326.47331112566</v>
      </c>
      <c r="M61" s="25">
        <f t="shared" ca="1" si="16"/>
        <v>0.67431339336606488</v>
      </c>
      <c r="N61" s="145">
        <f t="shared" si="8"/>
        <v>13</v>
      </c>
      <c r="O61" s="153">
        <f t="shared" ca="1" si="12"/>
        <v>14.439933496832381</v>
      </c>
      <c r="P61" s="153">
        <f t="shared" ca="1" si="13"/>
        <v>533.67000000000007</v>
      </c>
      <c r="Q61" s="237"/>
    </row>
    <row r="62" spans="1:17" ht="15" thickBot="1" x14ac:dyDescent="0.35">
      <c r="A62" s="49" t="s">
        <v>1</v>
      </c>
      <c r="B62" s="48" t="s">
        <v>3</v>
      </c>
      <c r="C62" s="49" t="s">
        <v>8</v>
      </c>
      <c r="D62" s="49">
        <v>10</v>
      </c>
      <c r="E62" s="149">
        <f t="shared" ca="1" si="9"/>
        <v>6.67</v>
      </c>
      <c r="F62" s="14">
        <f t="shared" ca="1" si="10"/>
        <v>34.941500351572735</v>
      </c>
      <c r="G62" s="119">
        <v>5</v>
      </c>
      <c r="H62" s="50">
        <v>4.96</v>
      </c>
      <c r="I62" s="124">
        <f t="shared" si="14"/>
        <v>0.17905599999999999</v>
      </c>
      <c r="J62" s="14">
        <f t="shared" ca="1" si="11"/>
        <v>14.618989496832381</v>
      </c>
      <c r="K62" s="13">
        <v>84850.467879999997</v>
      </c>
      <c r="L62" s="51">
        <f t="shared" ca="1" si="15"/>
        <v>125890.28908380234</v>
      </c>
      <c r="M62" s="15">
        <f t="shared" ca="1" si="16"/>
        <v>0.67400328093231199</v>
      </c>
      <c r="N62" s="144">
        <f t="shared" si="8"/>
        <v>13</v>
      </c>
      <c r="O62" s="156">
        <f t="shared" ca="1" si="12"/>
        <v>14.439933496832381</v>
      </c>
      <c r="P62" s="156">
        <f t="shared" ca="1" si="13"/>
        <v>533.67000000000007</v>
      </c>
      <c r="Q62" s="238"/>
    </row>
    <row r="63" spans="1:17" ht="15" thickTop="1" x14ac:dyDescent="0.3">
      <c r="A63" s="37" t="s">
        <v>1</v>
      </c>
      <c r="B63" s="47" t="s">
        <v>3</v>
      </c>
      <c r="C63" s="37" t="s">
        <v>9</v>
      </c>
      <c r="D63" s="37">
        <v>2</v>
      </c>
      <c r="E63" s="151">
        <f t="shared" ca="1" si="9"/>
        <v>1.3460000000000001</v>
      </c>
      <c r="F63" s="20">
        <f t="shared" ca="1" si="10"/>
        <v>1.4229184189977717</v>
      </c>
      <c r="G63" s="120">
        <v>1</v>
      </c>
      <c r="H63" s="21">
        <v>1.0237700000000001</v>
      </c>
      <c r="I63" s="121">
        <f t="shared" si="14"/>
        <v>3.6958097000000002E-2</v>
      </c>
      <c r="J63" s="20">
        <f t="shared" ca="1" si="11"/>
        <v>14.73278293233067</v>
      </c>
      <c r="K63" s="23">
        <v>2071.9634590968581</v>
      </c>
      <c r="L63" s="24">
        <f t="shared" ca="1" si="15"/>
        <v>2381.9432102767496</v>
      </c>
      <c r="M63" s="25">
        <f t="shared" ca="1" si="16"/>
        <v>0.86986266093897513</v>
      </c>
      <c r="N63" s="145">
        <f t="shared" si="8"/>
        <v>14</v>
      </c>
      <c r="O63" s="153">
        <f t="shared" ca="1" si="12"/>
        <v>14.69582483533067</v>
      </c>
      <c r="P63" s="153">
        <f t="shared" ca="1" si="13"/>
        <v>519.67000000000007</v>
      </c>
      <c r="Q63" s="239"/>
    </row>
    <row r="64" spans="1:17" x14ac:dyDescent="0.3">
      <c r="A64" s="17" t="s">
        <v>1</v>
      </c>
      <c r="B64" s="47" t="s">
        <v>3</v>
      </c>
      <c r="C64" s="37" t="s">
        <v>9</v>
      </c>
      <c r="D64" s="37">
        <v>2</v>
      </c>
      <c r="E64" s="151">
        <f t="shared" ca="1" si="9"/>
        <v>1.3460000000000001</v>
      </c>
      <c r="F64" s="20">
        <f t="shared" ca="1" si="10"/>
        <v>1.4229184189977717</v>
      </c>
      <c r="G64" s="120">
        <v>2</v>
      </c>
      <c r="H64" s="21">
        <v>2.02345</v>
      </c>
      <c r="I64" s="121">
        <f t="shared" si="14"/>
        <v>7.3046545000000004E-2</v>
      </c>
      <c r="J64" s="20">
        <f t="shared" ca="1" si="11"/>
        <v>14.768871380330671</v>
      </c>
      <c r="K64" s="23">
        <v>2882.0283697643981</v>
      </c>
      <c r="L64" s="24">
        <f t="shared" ca="1" si="15"/>
        <v>3348.4077860255084</v>
      </c>
      <c r="M64" s="25">
        <f t="shared" ca="1" si="16"/>
        <v>0.86071606385353283</v>
      </c>
      <c r="N64" s="145">
        <f t="shared" si="8"/>
        <v>14</v>
      </c>
      <c r="O64" s="153">
        <f t="shared" ca="1" si="12"/>
        <v>14.69582483533067</v>
      </c>
      <c r="P64" s="153">
        <f t="shared" ca="1" si="13"/>
        <v>519.67000000000007</v>
      </c>
      <c r="Q64" s="239"/>
    </row>
    <row r="65" spans="1:17" x14ac:dyDescent="0.3">
      <c r="A65" s="17" t="s">
        <v>1</v>
      </c>
      <c r="B65" s="47" t="s">
        <v>3</v>
      </c>
      <c r="C65" s="37" t="s">
        <v>9</v>
      </c>
      <c r="D65" s="37">
        <v>2</v>
      </c>
      <c r="E65" s="151">
        <f t="shared" ca="1" si="9"/>
        <v>1.3460000000000001</v>
      </c>
      <c r="F65" s="20">
        <f t="shared" ca="1" si="10"/>
        <v>1.4229184189977717</v>
      </c>
      <c r="G65" s="120">
        <v>3</v>
      </c>
      <c r="H65" s="21">
        <v>3.0110800000000002</v>
      </c>
      <c r="I65" s="121">
        <f t="shared" si="14"/>
        <v>0.10869998800000001</v>
      </c>
      <c r="J65" s="20">
        <f t="shared" ca="1" si="11"/>
        <v>14.80452482333067</v>
      </c>
      <c r="K65" s="23">
        <v>3531.4669999999987</v>
      </c>
      <c r="L65" s="24">
        <f t="shared" ca="1" si="15"/>
        <v>4084.2809229636155</v>
      </c>
      <c r="M65" s="25">
        <f t="shared" ca="1" si="16"/>
        <v>0.86464840852267166</v>
      </c>
      <c r="N65" s="145">
        <f t="shared" si="8"/>
        <v>14</v>
      </c>
      <c r="O65" s="153">
        <f t="shared" ca="1" si="12"/>
        <v>14.69582483533067</v>
      </c>
      <c r="P65" s="153">
        <f t="shared" ca="1" si="13"/>
        <v>519.67000000000007</v>
      </c>
      <c r="Q65" s="239"/>
    </row>
    <row r="66" spans="1:17" x14ac:dyDescent="0.3">
      <c r="A66" s="17" t="s">
        <v>1</v>
      </c>
      <c r="B66" s="47" t="s">
        <v>3</v>
      </c>
      <c r="C66" s="37" t="s">
        <v>9</v>
      </c>
      <c r="D66" s="37">
        <v>2</v>
      </c>
      <c r="E66" s="151">
        <f t="shared" ca="1" si="9"/>
        <v>1.3460000000000001</v>
      </c>
      <c r="F66" s="20">
        <f t="shared" ca="1" si="10"/>
        <v>1.4229184189977717</v>
      </c>
      <c r="G66" s="120">
        <v>4</v>
      </c>
      <c r="H66" s="21">
        <v>4.0107600000000003</v>
      </c>
      <c r="I66" s="121">
        <f t="shared" si="14"/>
        <v>0.14478843600000002</v>
      </c>
      <c r="J66" s="20">
        <f t="shared" ca="1" si="11"/>
        <v>14.840613271330671</v>
      </c>
      <c r="K66" s="23">
        <v>4067.6583246073296</v>
      </c>
      <c r="L66" s="24">
        <f t="shared" ca="1" si="15"/>
        <v>4713.3499454735047</v>
      </c>
      <c r="M66" s="25">
        <f t="shared" ca="1" si="16"/>
        <v>0.86300791828829326</v>
      </c>
      <c r="N66" s="145">
        <f t="shared" si="8"/>
        <v>14</v>
      </c>
      <c r="O66" s="153">
        <f t="shared" ca="1" si="12"/>
        <v>14.69582483533067</v>
      </c>
      <c r="P66" s="153">
        <f t="shared" ca="1" si="13"/>
        <v>519.67000000000007</v>
      </c>
      <c r="Q66" s="239"/>
    </row>
    <row r="67" spans="1:17" x14ac:dyDescent="0.3">
      <c r="A67" s="17" t="s">
        <v>1</v>
      </c>
      <c r="B67" s="47" t="s">
        <v>3</v>
      </c>
      <c r="C67" s="37" t="s">
        <v>9</v>
      </c>
      <c r="D67" s="37">
        <v>2</v>
      </c>
      <c r="E67" s="151">
        <f t="shared" ref="E67:E92" ca="1" si="17">INDIRECT(CONCATENATE("'Vendor Data'!D",N67))</f>
        <v>1.3460000000000001</v>
      </c>
      <c r="F67" s="20">
        <f t="shared" ref="F67:F92" ca="1" si="18">PI()*E67^2/4</f>
        <v>1.4229184189977717</v>
      </c>
      <c r="G67" s="120">
        <v>5</v>
      </c>
      <c r="H67" s="21">
        <v>5.0224799999999998</v>
      </c>
      <c r="I67" s="121">
        <f t="shared" si="14"/>
        <v>0.181311528</v>
      </c>
      <c r="J67" s="20">
        <f t="shared" ref="J67:J92" ca="1" si="19">IF(I67="","",I67+O67)</f>
        <v>14.877136363330671</v>
      </c>
      <c r="K67" s="23">
        <v>4556.4706744109935</v>
      </c>
      <c r="L67" s="24">
        <f t="shared" ca="1" si="15"/>
        <v>5273.9605926225822</v>
      </c>
      <c r="M67" s="25">
        <f t="shared" ca="1" si="16"/>
        <v>0.86395614726146397</v>
      </c>
      <c r="N67" s="145">
        <f t="shared" si="8"/>
        <v>14</v>
      </c>
      <c r="O67" s="153">
        <f t="shared" ref="O67:O92" ca="1" si="20">INDIRECT(CONCATENATE("'Vendor Data'!F",N67))</f>
        <v>14.69582483533067</v>
      </c>
      <c r="P67" s="153">
        <f t="shared" ref="P67:P92" ca="1" si="21">INDIRECT(CONCATENATE("'Vendor Data'!G",N67))</f>
        <v>519.67000000000007</v>
      </c>
      <c r="Q67" s="239"/>
    </row>
    <row r="68" spans="1:17" x14ac:dyDescent="0.3">
      <c r="A68" s="17" t="s">
        <v>1</v>
      </c>
      <c r="B68" s="47" t="s">
        <v>3</v>
      </c>
      <c r="C68" s="37" t="s">
        <v>9</v>
      </c>
      <c r="D68" s="37">
        <v>6</v>
      </c>
      <c r="E68" s="150">
        <f t="shared" ca="1" si="17"/>
        <v>3.992</v>
      </c>
      <c r="F68" s="20">
        <f t="shared" ca="1" si="18"/>
        <v>12.516155397384193</v>
      </c>
      <c r="G68" s="120">
        <v>1</v>
      </c>
      <c r="H68" s="21">
        <v>1.01172</v>
      </c>
      <c r="I68" s="121">
        <f t="shared" ref="I68:I92" si="22">IF(H68="","",H68*S$9)</f>
        <v>3.6523092E-2</v>
      </c>
      <c r="J68" s="20">
        <f t="shared" ca="1" si="19"/>
        <v>14.73234792733067</v>
      </c>
      <c r="K68" s="23">
        <v>14720.705250736259</v>
      </c>
      <c r="L68" s="24">
        <f t="shared" ca="1" si="15"/>
        <v>20828.201747644522</v>
      </c>
      <c r="M68" s="25">
        <f t="shared" ca="1" si="16"/>
        <v>0.70676794036724921</v>
      </c>
      <c r="N68" s="145">
        <f t="shared" si="8"/>
        <v>15</v>
      </c>
      <c r="O68" s="153">
        <f t="shared" ca="1" si="20"/>
        <v>14.69582483533067</v>
      </c>
      <c r="P68" s="153">
        <f t="shared" ca="1" si="21"/>
        <v>519.67000000000007</v>
      </c>
      <c r="Q68" s="237"/>
    </row>
    <row r="69" spans="1:17" x14ac:dyDescent="0.3">
      <c r="A69" s="17" t="s">
        <v>1</v>
      </c>
      <c r="B69" s="47" t="s">
        <v>3</v>
      </c>
      <c r="C69" s="37" t="s">
        <v>9</v>
      </c>
      <c r="D69" s="37">
        <v>6</v>
      </c>
      <c r="E69" s="150">
        <f t="shared" ca="1" si="17"/>
        <v>3.992</v>
      </c>
      <c r="F69" s="20">
        <f t="shared" ca="1" si="18"/>
        <v>12.516155397384193</v>
      </c>
      <c r="G69" s="120">
        <v>2</v>
      </c>
      <c r="H69" s="21">
        <v>2.0716199999999998</v>
      </c>
      <c r="I69" s="121">
        <f t="shared" si="22"/>
        <v>7.4785481999999986E-2</v>
      </c>
      <c r="J69" s="20">
        <f t="shared" ca="1" si="19"/>
        <v>14.77061031733067</v>
      </c>
      <c r="K69" s="23">
        <v>20848.193394551705</v>
      </c>
      <c r="L69" s="24">
        <f t="shared" ca="1" si="15"/>
        <v>29801.372197242817</v>
      </c>
      <c r="M69" s="25">
        <f t="shared" ca="1" si="16"/>
        <v>0.69957159209200948</v>
      </c>
      <c r="N69" s="145">
        <f t="shared" si="8"/>
        <v>15</v>
      </c>
      <c r="O69" s="153">
        <f t="shared" ca="1" si="20"/>
        <v>14.69582483533067</v>
      </c>
      <c r="P69" s="153">
        <f t="shared" ca="1" si="21"/>
        <v>519.67000000000007</v>
      </c>
      <c r="Q69" s="237"/>
    </row>
    <row r="70" spans="1:17" x14ac:dyDescent="0.3">
      <c r="A70" s="17" t="s">
        <v>1</v>
      </c>
      <c r="B70" s="47" t="s">
        <v>3</v>
      </c>
      <c r="C70" s="37" t="s">
        <v>9</v>
      </c>
      <c r="D70" s="37">
        <v>6</v>
      </c>
      <c r="E70" s="150">
        <f t="shared" ca="1" si="17"/>
        <v>3.992</v>
      </c>
      <c r="F70" s="20">
        <f t="shared" ca="1" si="18"/>
        <v>12.516155397384193</v>
      </c>
      <c r="G70" s="120">
        <v>3</v>
      </c>
      <c r="H70" s="21">
        <v>3.0110800000000002</v>
      </c>
      <c r="I70" s="121">
        <f t="shared" si="22"/>
        <v>0.10869998800000001</v>
      </c>
      <c r="J70" s="20">
        <f t="shared" ca="1" si="19"/>
        <v>14.80452482333067</v>
      </c>
      <c r="K70" s="23">
        <v>24891.295543193723</v>
      </c>
      <c r="L70" s="24">
        <f t="shared" ca="1" si="15"/>
        <v>35925.808560683479</v>
      </c>
      <c r="M70" s="25">
        <f t="shared" ca="1" si="16"/>
        <v>0.69285275795947654</v>
      </c>
      <c r="N70" s="145">
        <f t="shared" si="8"/>
        <v>15</v>
      </c>
      <c r="O70" s="153">
        <f t="shared" ca="1" si="20"/>
        <v>14.69582483533067</v>
      </c>
      <c r="P70" s="153">
        <f t="shared" ca="1" si="21"/>
        <v>519.67000000000007</v>
      </c>
      <c r="Q70" s="237"/>
    </row>
    <row r="71" spans="1:17" x14ac:dyDescent="0.3">
      <c r="A71" s="17" t="s">
        <v>1</v>
      </c>
      <c r="B71" s="47" t="s">
        <v>3</v>
      </c>
      <c r="C71" s="37" t="s">
        <v>9</v>
      </c>
      <c r="D71" s="37">
        <v>6</v>
      </c>
      <c r="E71" s="150">
        <f t="shared" ca="1" si="17"/>
        <v>3.992</v>
      </c>
      <c r="F71" s="20">
        <f t="shared" ca="1" si="18"/>
        <v>12.516155397384193</v>
      </c>
      <c r="G71" s="120">
        <v>4</v>
      </c>
      <c r="H71" s="21">
        <v>4.0950699999999998</v>
      </c>
      <c r="I71" s="121">
        <f t="shared" si="22"/>
        <v>0.147832027</v>
      </c>
      <c r="J71" s="20">
        <f t="shared" ca="1" si="19"/>
        <v>14.84365686233067</v>
      </c>
      <c r="K71" s="23">
        <v>29263.739345958773</v>
      </c>
      <c r="L71" s="24">
        <f t="shared" ca="1" si="15"/>
        <v>41892.351986141868</v>
      </c>
      <c r="M71" s="25">
        <f t="shared" ca="1" si="16"/>
        <v>0.69854610587725696</v>
      </c>
      <c r="N71" s="145">
        <f t="shared" si="8"/>
        <v>15</v>
      </c>
      <c r="O71" s="153">
        <f t="shared" ca="1" si="20"/>
        <v>14.69582483533067</v>
      </c>
      <c r="P71" s="153">
        <f t="shared" ca="1" si="21"/>
        <v>519.67000000000007</v>
      </c>
      <c r="Q71" s="237"/>
    </row>
    <row r="72" spans="1:17" x14ac:dyDescent="0.3">
      <c r="A72" s="17" t="s">
        <v>1</v>
      </c>
      <c r="B72" s="47" t="s">
        <v>3</v>
      </c>
      <c r="C72" s="37" t="s">
        <v>9</v>
      </c>
      <c r="D72" s="37">
        <v>6</v>
      </c>
      <c r="E72" s="150">
        <f t="shared" ca="1" si="17"/>
        <v>3.992</v>
      </c>
      <c r="F72" s="20">
        <f t="shared" ca="1" si="18"/>
        <v>12.516155397384193</v>
      </c>
      <c r="G72" s="120">
        <v>5</v>
      </c>
      <c r="H72" s="21">
        <v>5.0345300000000002</v>
      </c>
      <c r="I72" s="121">
        <f t="shared" si="22"/>
        <v>0.18174653300000002</v>
      </c>
      <c r="J72" s="20">
        <f t="shared" ca="1" si="19"/>
        <v>14.877571368330671</v>
      </c>
      <c r="K72" s="23">
        <v>32349.150631953537</v>
      </c>
      <c r="L72" s="24">
        <f t="shared" ca="1" si="15"/>
        <v>46445.936587630422</v>
      </c>
      <c r="M72" s="25">
        <f t="shared" ca="1" si="16"/>
        <v>0.69649043616377049</v>
      </c>
      <c r="N72" s="234">
        <f t="shared" si="8"/>
        <v>15</v>
      </c>
      <c r="O72" s="153">
        <f t="shared" ca="1" si="20"/>
        <v>14.69582483533067</v>
      </c>
      <c r="P72" s="153">
        <f t="shared" ca="1" si="21"/>
        <v>519.67000000000007</v>
      </c>
      <c r="Q72" s="237"/>
    </row>
    <row r="73" spans="1:17" x14ac:dyDescent="0.3">
      <c r="A73" s="17" t="s">
        <v>1</v>
      </c>
      <c r="B73" s="47" t="s">
        <v>3</v>
      </c>
      <c r="C73" s="37" t="s">
        <v>9</v>
      </c>
      <c r="D73" s="37">
        <v>10</v>
      </c>
      <c r="E73" s="151">
        <f t="shared" ca="1" si="17"/>
        <v>6.6929999999999996</v>
      </c>
      <c r="F73" s="20">
        <f t="shared" ca="1" si="18"/>
        <v>35.182891691694778</v>
      </c>
      <c r="G73" s="120">
        <v>1</v>
      </c>
      <c r="H73" s="21">
        <v>1.01172</v>
      </c>
      <c r="I73" s="121">
        <f t="shared" si="22"/>
        <v>3.6523092E-2</v>
      </c>
      <c r="J73" s="20">
        <f t="shared" ca="1" si="19"/>
        <v>14.73234792733067</v>
      </c>
      <c r="K73" s="23">
        <v>39625.0011223822</v>
      </c>
      <c r="L73" s="24">
        <f t="shared" ca="1" si="15"/>
        <v>58548.039949495629</v>
      </c>
      <c r="M73" s="25">
        <f t="shared" ca="1" si="16"/>
        <v>0.67679466565513191</v>
      </c>
      <c r="N73" s="145">
        <f t="shared" si="8"/>
        <v>16</v>
      </c>
      <c r="O73" s="153">
        <f t="shared" ca="1" si="20"/>
        <v>14.69582483533067</v>
      </c>
      <c r="P73" s="153">
        <f t="shared" ca="1" si="21"/>
        <v>519.67000000000007</v>
      </c>
      <c r="Q73" s="237"/>
    </row>
    <row r="74" spans="1:17" x14ac:dyDescent="0.3">
      <c r="A74" s="17" t="s">
        <v>1</v>
      </c>
      <c r="B74" s="47" t="s">
        <v>3</v>
      </c>
      <c r="C74" s="37" t="s">
        <v>9</v>
      </c>
      <c r="D74" s="37">
        <v>10</v>
      </c>
      <c r="E74" s="151">
        <f t="shared" ca="1" si="17"/>
        <v>6.6929999999999996</v>
      </c>
      <c r="F74" s="20">
        <f t="shared" ca="1" si="18"/>
        <v>35.182891691694778</v>
      </c>
      <c r="G74" s="120">
        <v>2</v>
      </c>
      <c r="H74" s="21">
        <v>2.02345</v>
      </c>
      <c r="I74" s="121">
        <f t="shared" si="22"/>
        <v>7.3046545000000004E-2</v>
      </c>
      <c r="J74" s="20">
        <f t="shared" ca="1" si="19"/>
        <v>14.768871380330671</v>
      </c>
      <c r="K74" s="23">
        <v>55433.400520287956</v>
      </c>
      <c r="L74" s="24">
        <f t="shared" ca="1" si="15"/>
        <v>82792.285841896504</v>
      </c>
      <c r="M74" s="25">
        <f t="shared" ca="1" si="16"/>
        <v>0.66954789273659887</v>
      </c>
      <c r="N74" s="145">
        <f t="shared" si="8"/>
        <v>16</v>
      </c>
      <c r="O74" s="153">
        <f t="shared" ca="1" si="20"/>
        <v>14.69582483533067</v>
      </c>
      <c r="P74" s="153">
        <f t="shared" ca="1" si="21"/>
        <v>519.67000000000007</v>
      </c>
      <c r="Q74" s="237"/>
    </row>
    <row r="75" spans="1:17" x14ac:dyDescent="0.3">
      <c r="A75" s="17" t="s">
        <v>1</v>
      </c>
      <c r="B75" s="47" t="s">
        <v>3</v>
      </c>
      <c r="C75" s="37" t="s">
        <v>9</v>
      </c>
      <c r="D75" s="37">
        <v>10</v>
      </c>
      <c r="E75" s="151">
        <f t="shared" ca="1" si="17"/>
        <v>6.6929999999999996</v>
      </c>
      <c r="F75" s="20">
        <f t="shared" ca="1" si="18"/>
        <v>35.182891691694778</v>
      </c>
      <c r="G75" s="120">
        <v>3</v>
      </c>
      <c r="H75" s="21">
        <v>3.0351699999999999</v>
      </c>
      <c r="I75" s="121">
        <f t="shared" si="22"/>
        <v>0.109569637</v>
      </c>
      <c r="J75" s="20">
        <f t="shared" ca="1" si="19"/>
        <v>14.80539447233067</v>
      </c>
      <c r="K75" s="23">
        <v>67233.365312090973</v>
      </c>
      <c r="L75" s="24">
        <f t="shared" ca="1" si="15"/>
        <v>101390.340403083</v>
      </c>
      <c r="M75" s="25">
        <f t="shared" ca="1" si="16"/>
        <v>0.66311410973472373</v>
      </c>
      <c r="N75" s="145">
        <f t="shared" si="8"/>
        <v>16</v>
      </c>
      <c r="O75" s="153">
        <f t="shared" ca="1" si="20"/>
        <v>14.69582483533067</v>
      </c>
      <c r="P75" s="153">
        <f t="shared" ca="1" si="21"/>
        <v>519.67000000000007</v>
      </c>
      <c r="Q75" s="237"/>
    </row>
    <row r="76" spans="1:17" x14ac:dyDescent="0.3">
      <c r="A76" s="17" t="s">
        <v>1</v>
      </c>
      <c r="B76" s="47" t="s">
        <v>3</v>
      </c>
      <c r="C76" s="37" t="s">
        <v>9</v>
      </c>
      <c r="D76" s="37">
        <v>10</v>
      </c>
      <c r="E76" s="151">
        <f t="shared" ca="1" si="17"/>
        <v>6.6929999999999996</v>
      </c>
      <c r="F76" s="20">
        <f t="shared" ca="1" si="18"/>
        <v>35.182891691694778</v>
      </c>
      <c r="G76" s="120">
        <v>4</v>
      </c>
      <c r="H76" s="21">
        <v>4.0468900000000003</v>
      </c>
      <c r="I76" s="121">
        <f t="shared" si="22"/>
        <v>0.146092729</v>
      </c>
      <c r="J76" s="20">
        <f t="shared" ca="1" si="19"/>
        <v>14.84191756433067</v>
      </c>
      <c r="K76" s="23">
        <v>77759.297915575895</v>
      </c>
      <c r="L76" s="24">
        <f t="shared" ca="1" si="15"/>
        <v>117065.03533959307</v>
      </c>
      <c r="M76" s="25">
        <f t="shared" ca="1" si="16"/>
        <v>0.66424016094989025</v>
      </c>
      <c r="N76" s="145">
        <f t="shared" si="8"/>
        <v>16</v>
      </c>
      <c r="O76" s="153">
        <f t="shared" ca="1" si="20"/>
        <v>14.69582483533067</v>
      </c>
      <c r="P76" s="153">
        <f t="shared" ca="1" si="21"/>
        <v>519.67000000000007</v>
      </c>
      <c r="Q76" s="237"/>
    </row>
    <row r="77" spans="1:17" ht="15" thickBot="1" x14ac:dyDescent="0.35">
      <c r="A77" s="49" t="s">
        <v>1</v>
      </c>
      <c r="B77" s="48" t="s">
        <v>3</v>
      </c>
      <c r="C77" s="49" t="s">
        <v>9</v>
      </c>
      <c r="D77" s="49">
        <v>10</v>
      </c>
      <c r="E77" s="149">
        <f t="shared" ca="1" si="17"/>
        <v>6.6929999999999996</v>
      </c>
      <c r="F77" s="14">
        <f t="shared" ca="1" si="18"/>
        <v>35.182891691694778</v>
      </c>
      <c r="G77" s="119">
        <v>5</v>
      </c>
      <c r="H77" s="50">
        <v>5.0345300000000002</v>
      </c>
      <c r="I77" s="124">
        <f t="shared" si="22"/>
        <v>0.18174653300000002</v>
      </c>
      <c r="J77" s="14">
        <f t="shared" ca="1" si="19"/>
        <v>14.877571368330671</v>
      </c>
      <c r="K77" s="13">
        <v>87928.443727094214</v>
      </c>
      <c r="L77" s="51">
        <f t="shared" ca="1" si="15"/>
        <v>130559.44933565171</v>
      </c>
      <c r="M77" s="15">
        <f t="shared" ca="1" si="16"/>
        <v>0.67347437642021135</v>
      </c>
      <c r="N77" s="144">
        <f t="shared" si="8"/>
        <v>16</v>
      </c>
      <c r="O77" s="156">
        <f t="shared" ca="1" si="20"/>
        <v>14.69582483533067</v>
      </c>
      <c r="P77" s="156">
        <f t="shared" ca="1" si="21"/>
        <v>519.67000000000007</v>
      </c>
      <c r="Q77" s="238"/>
    </row>
    <row r="78" spans="1:17" ht="15" thickTop="1" x14ac:dyDescent="0.3">
      <c r="A78" s="17" t="s">
        <v>1</v>
      </c>
      <c r="B78" s="47" t="s">
        <v>6</v>
      </c>
      <c r="C78" s="37" t="s">
        <v>46</v>
      </c>
      <c r="D78" s="37">
        <v>2</v>
      </c>
      <c r="E78" s="151">
        <f t="shared" ca="1" si="17"/>
        <v>1.3759999999999999</v>
      </c>
      <c r="F78" s="20">
        <f t="shared" ca="1" si="18"/>
        <v>1.4870540330208069</v>
      </c>
      <c r="G78" s="120">
        <v>1</v>
      </c>
      <c r="H78" s="21">
        <v>1</v>
      </c>
      <c r="I78" s="121">
        <f t="shared" si="22"/>
        <v>3.61E-2</v>
      </c>
      <c r="J78" s="20">
        <f t="shared" ca="1" si="19"/>
        <v>14.61748590659727</v>
      </c>
      <c r="K78" s="23">
        <v>1920</v>
      </c>
      <c r="L78" s="24">
        <f t="shared" ca="1" si="15"/>
        <v>2411.515959565214</v>
      </c>
      <c r="M78" s="25">
        <f t="shared" ca="1" si="16"/>
        <v>0.7961796779259831</v>
      </c>
      <c r="N78" s="145">
        <f t="shared" si="8"/>
        <v>17</v>
      </c>
      <c r="O78" s="153">
        <f t="shared" ca="1" si="20"/>
        <v>14.581385906597271</v>
      </c>
      <c r="P78" s="153">
        <f t="shared" ca="1" si="21"/>
        <v>536.67000000000007</v>
      </c>
      <c r="Q78" s="237">
        <v>0.78600000000000003</v>
      </c>
    </row>
    <row r="79" spans="1:17" x14ac:dyDescent="0.3">
      <c r="A79" s="17" t="s">
        <v>1</v>
      </c>
      <c r="B79" s="47" t="s">
        <v>6</v>
      </c>
      <c r="C79" s="37" t="s">
        <v>46</v>
      </c>
      <c r="D79" s="37">
        <v>2</v>
      </c>
      <c r="E79" s="151">
        <f t="shared" ca="1" si="17"/>
        <v>1.3759999999999999</v>
      </c>
      <c r="F79" s="20">
        <f t="shared" ca="1" si="18"/>
        <v>1.4870540330208069</v>
      </c>
      <c r="G79" s="120">
        <v>2</v>
      </c>
      <c r="H79" s="21">
        <v>2</v>
      </c>
      <c r="I79" s="121">
        <f t="shared" si="22"/>
        <v>7.22E-2</v>
      </c>
      <c r="J79" s="20">
        <f t="shared" ca="1" si="19"/>
        <v>14.653585906597272</v>
      </c>
      <c r="K79" s="23">
        <v>2700</v>
      </c>
      <c r="L79" s="24">
        <f t="shared" ca="1" si="15"/>
        <v>3410.09696450608</v>
      </c>
      <c r="M79" s="25">
        <f t="shared" ca="1" si="16"/>
        <v>0.79176634216061637</v>
      </c>
      <c r="N79" s="145">
        <f t="shared" si="8"/>
        <v>17</v>
      </c>
      <c r="O79" s="153">
        <f t="shared" ca="1" si="20"/>
        <v>14.581385906597271</v>
      </c>
      <c r="P79" s="153">
        <f t="shared" ca="1" si="21"/>
        <v>536.67000000000007</v>
      </c>
      <c r="Q79" s="237">
        <v>0.77700000000000002</v>
      </c>
    </row>
    <row r="80" spans="1:17" x14ac:dyDescent="0.3">
      <c r="A80" s="17" t="s">
        <v>1</v>
      </c>
      <c r="B80" s="47" t="s">
        <v>6</v>
      </c>
      <c r="C80" s="37" t="s">
        <v>46</v>
      </c>
      <c r="D80" s="37">
        <v>2</v>
      </c>
      <c r="E80" s="151">
        <f t="shared" ca="1" si="17"/>
        <v>1.3759999999999999</v>
      </c>
      <c r="F80" s="20">
        <f t="shared" ca="1" si="18"/>
        <v>1.4870540330208069</v>
      </c>
      <c r="G80" s="120">
        <v>3</v>
      </c>
      <c r="H80" s="21">
        <v>3</v>
      </c>
      <c r="I80" s="121">
        <f t="shared" si="22"/>
        <v>0.10830000000000001</v>
      </c>
      <c r="J80" s="20">
        <f t="shared" ca="1" si="19"/>
        <v>14.689685906597271</v>
      </c>
      <c r="K80" s="23">
        <v>3300</v>
      </c>
      <c r="L80" s="24">
        <f t="shared" ca="1" si="15"/>
        <v>4176.1293440244617</v>
      </c>
      <c r="M80" s="25">
        <f t="shared" ca="1" si="16"/>
        <v>0.79020540987838483</v>
      </c>
      <c r="N80" s="145">
        <f t="shared" si="8"/>
        <v>17</v>
      </c>
      <c r="O80" s="153">
        <f t="shared" ca="1" si="20"/>
        <v>14.581385906597271</v>
      </c>
      <c r="P80" s="153">
        <f t="shared" ca="1" si="21"/>
        <v>536.67000000000007</v>
      </c>
      <c r="Q80" s="237">
        <v>0.76900000000000002</v>
      </c>
    </row>
    <row r="81" spans="1:17" x14ac:dyDescent="0.3">
      <c r="A81" s="17" t="s">
        <v>1</v>
      </c>
      <c r="B81" s="47" t="s">
        <v>6</v>
      </c>
      <c r="C81" s="37" t="s">
        <v>46</v>
      </c>
      <c r="D81" s="37">
        <v>2</v>
      </c>
      <c r="E81" s="151">
        <f t="shared" ca="1" si="17"/>
        <v>1.3759999999999999</v>
      </c>
      <c r="F81" s="20">
        <f t="shared" ca="1" si="18"/>
        <v>1.4870540330208069</v>
      </c>
      <c r="G81" s="120">
        <v>4</v>
      </c>
      <c r="H81" s="21">
        <v>4</v>
      </c>
      <c r="I81" s="121">
        <f t="shared" si="22"/>
        <v>0.1444</v>
      </c>
      <c r="J81" s="20">
        <f t="shared" ca="1" si="19"/>
        <v>14.72578590659727</v>
      </c>
      <c r="K81" s="23">
        <v>3780</v>
      </c>
      <c r="L81" s="24">
        <f t="shared" ca="1" si="15"/>
        <v>4821.7521992528773</v>
      </c>
      <c r="M81" s="25">
        <f t="shared" ca="1" si="16"/>
        <v>0.78394737925057723</v>
      </c>
      <c r="N81" s="145">
        <f t="shared" si="8"/>
        <v>17</v>
      </c>
      <c r="O81" s="153">
        <f t="shared" ca="1" si="20"/>
        <v>14.581385906597271</v>
      </c>
      <c r="P81" s="153">
        <f t="shared" ca="1" si="21"/>
        <v>536.67000000000007</v>
      </c>
      <c r="Q81" s="237">
        <v>0.76800000000000002</v>
      </c>
    </row>
    <row r="82" spans="1:17" x14ac:dyDescent="0.3">
      <c r="A82" s="17" t="s">
        <v>1</v>
      </c>
      <c r="B82" s="47" t="s">
        <v>6</v>
      </c>
      <c r="C82" s="37" t="s">
        <v>46</v>
      </c>
      <c r="D82" s="37">
        <v>2</v>
      </c>
      <c r="E82" s="151">
        <f t="shared" ca="1" si="17"/>
        <v>1.3759999999999999</v>
      </c>
      <c r="F82" s="20">
        <f t="shared" ca="1" si="18"/>
        <v>1.4870540330208069</v>
      </c>
      <c r="G82" s="120">
        <v>5</v>
      </c>
      <c r="H82" s="21">
        <v>5</v>
      </c>
      <c r="I82" s="121">
        <f t="shared" si="22"/>
        <v>0.18049999999999999</v>
      </c>
      <c r="J82" s="20">
        <f t="shared" ca="1" si="19"/>
        <v>14.761885906597271</v>
      </c>
      <c r="K82" s="23">
        <v>4200</v>
      </c>
      <c r="L82" s="24">
        <f t="shared" ca="1" si="15"/>
        <v>5390.4058596231389</v>
      </c>
      <c r="M82" s="25">
        <f t="shared" ca="1" si="16"/>
        <v>0.7791621093803196</v>
      </c>
      <c r="N82" s="145">
        <f t="shared" si="8"/>
        <v>17</v>
      </c>
      <c r="O82" s="153">
        <f t="shared" ca="1" si="20"/>
        <v>14.581385906597271</v>
      </c>
      <c r="P82" s="153">
        <f t="shared" ca="1" si="21"/>
        <v>536.67000000000007</v>
      </c>
      <c r="Q82" s="237">
        <v>0.76300000000000001</v>
      </c>
    </row>
    <row r="83" spans="1:17" x14ac:dyDescent="0.3">
      <c r="A83" s="17" t="s">
        <v>1</v>
      </c>
      <c r="B83" s="18" t="s">
        <v>6</v>
      </c>
      <c r="C83" s="17" t="s">
        <v>46</v>
      </c>
      <c r="D83" s="17">
        <v>6</v>
      </c>
      <c r="E83" s="151">
        <f t="shared" ca="1" si="17"/>
        <v>4.01</v>
      </c>
      <c r="F83" s="20">
        <f t="shared" ca="1" si="18"/>
        <v>12.629281007247307</v>
      </c>
      <c r="G83" s="120">
        <v>1</v>
      </c>
      <c r="H83" s="21">
        <v>1</v>
      </c>
      <c r="I83" s="121">
        <f t="shared" si="22"/>
        <v>3.61E-2</v>
      </c>
      <c r="J83" s="20">
        <f t="shared" ca="1" si="19"/>
        <v>14.674950948064255</v>
      </c>
      <c r="K83" s="23">
        <v>14100</v>
      </c>
      <c r="L83" s="29">
        <f t="shared" ca="1" si="15"/>
        <v>20559.237904467685</v>
      </c>
      <c r="M83" s="25">
        <f t="shared" ca="1" si="16"/>
        <v>0.68582308670770131</v>
      </c>
      <c r="N83" s="145">
        <f t="shared" ref="N83:N92" si="23">N68+3</f>
        <v>18</v>
      </c>
      <c r="O83" s="153">
        <f t="shared" ca="1" si="20"/>
        <v>14.638850948064256</v>
      </c>
      <c r="P83" s="153">
        <f t="shared" ca="1" si="21"/>
        <v>534.67000000000007</v>
      </c>
      <c r="Q83" s="237">
        <v>0.63400000000000001</v>
      </c>
    </row>
    <row r="84" spans="1:17" x14ac:dyDescent="0.3">
      <c r="A84" s="17" t="s">
        <v>1</v>
      </c>
      <c r="B84" s="18" t="s">
        <v>6</v>
      </c>
      <c r="C84" s="17" t="s">
        <v>46</v>
      </c>
      <c r="D84" s="17">
        <v>6</v>
      </c>
      <c r="E84" s="151">
        <f t="shared" ca="1" si="17"/>
        <v>4.01</v>
      </c>
      <c r="F84" s="20">
        <f t="shared" ca="1" si="18"/>
        <v>12.629281007247307</v>
      </c>
      <c r="G84" s="120">
        <v>2</v>
      </c>
      <c r="H84" s="21">
        <v>2</v>
      </c>
      <c r="I84" s="121">
        <f t="shared" si="22"/>
        <v>7.22E-2</v>
      </c>
      <c r="J84" s="20">
        <f t="shared" ca="1" si="19"/>
        <v>14.711050948064257</v>
      </c>
      <c r="K84" s="23">
        <v>19680</v>
      </c>
      <c r="L84" s="29">
        <f t="shared" ca="1" si="15"/>
        <v>29072.591802335537</v>
      </c>
      <c r="M84" s="25">
        <f t="shared" ca="1" si="16"/>
        <v>0.67692623120099715</v>
      </c>
      <c r="N84" s="145">
        <f t="shared" si="23"/>
        <v>18</v>
      </c>
      <c r="O84" s="153">
        <f t="shared" ca="1" si="20"/>
        <v>14.638850948064256</v>
      </c>
      <c r="P84" s="153">
        <f t="shared" ca="1" si="21"/>
        <v>534.67000000000007</v>
      </c>
      <c r="Q84" s="237">
        <v>0.626</v>
      </c>
    </row>
    <row r="85" spans="1:17" x14ac:dyDescent="0.3">
      <c r="A85" s="17" t="s">
        <v>1</v>
      </c>
      <c r="B85" s="18" t="s">
        <v>6</v>
      </c>
      <c r="C85" s="17" t="s">
        <v>46</v>
      </c>
      <c r="D85" s="17">
        <v>6</v>
      </c>
      <c r="E85" s="151">
        <f t="shared" ca="1" si="17"/>
        <v>4.01</v>
      </c>
      <c r="F85" s="20">
        <f t="shared" ca="1" si="18"/>
        <v>12.629281007247307</v>
      </c>
      <c r="G85" s="120">
        <v>3</v>
      </c>
      <c r="H85" s="21">
        <v>3</v>
      </c>
      <c r="I85" s="121">
        <f t="shared" si="22"/>
        <v>0.10830000000000001</v>
      </c>
      <c r="J85" s="20">
        <f t="shared" ca="1" si="19"/>
        <v>14.747150948064256</v>
      </c>
      <c r="K85" s="23">
        <v>24120</v>
      </c>
      <c r="L85" s="29">
        <f t="shared" ca="1" si="15"/>
        <v>35603.370570264626</v>
      </c>
      <c r="M85" s="25">
        <f t="shared" ca="1" si="16"/>
        <v>0.6774639483191135</v>
      </c>
      <c r="N85" s="145">
        <f t="shared" si="23"/>
        <v>18</v>
      </c>
      <c r="O85" s="153">
        <f t="shared" ca="1" si="20"/>
        <v>14.638850948064256</v>
      </c>
      <c r="P85" s="153">
        <f t="shared" ca="1" si="21"/>
        <v>534.67000000000007</v>
      </c>
      <c r="Q85" s="237">
        <v>0.63</v>
      </c>
    </row>
    <row r="86" spans="1:17" x14ac:dyDescent="0.3">
      <c r="A86" s="17" t="s">
        <v>1</v>
      </c>
      <c r="B86" s="18" t="s">
        <v>6</v>
      </c>
      <c r="C86" s="17" t="s">
        <v>46</v>
      </c>
      <c r="D86" s="17">
        <v>6</v>
      </c>
      <c r="E86" s="151">
        <f t="shared" ca="1" si="17"/>
        <v>4.01</v>
      </c>
      <c r="F86" s="20">
        <f t="shared" ca="1" si="18"/>
        <v>12.629281007247307</v>
      </c>
      <c r="G86" s="120">
        <v>4</v>
      </c>
      <c r="H86" s="21">
        <v>4</v>
      </c>
      <c r="I86" s="121">
        <f t="shared" si="22"/>
        <v>0.1444</v>
      </c>
      <c r="J86" s="20">
        <f t="shared" ca="1" si="19"/>
        <v>14.783250948064255</v>
      </c>
      <c r="K86" s="23">
        <v>27960</v>
      </c>
      <c r="L86" s="29">
        <f t="shared" ca="1" si="15"/>
        <v>41107.608471243664</v>
      </c>
      <c r="M86" s="25">
        <f t="shared" ca="1" si="16"/>
        <v>0.68016605781285189</v>
      </c>
      <c r="N86" s="145">
        <f t="shared" si="23"/>
        <v>18</v>
      </c>
      <c r="O86" s="153">
        <f t="shared" ca="1" si="20"/>
        <v>14.638850948064256</v>
      </c>
      <c r="P86" s="153">
        <f t="shared" ca="1" si="21"/>
        <v>534.67000000000007</v>
      </c>
      <c r="Q86" s="237">
        <v>0.623</v>
      </c>
    </row>
    <row r="87" spans="1:17" x14ac:dyDescent="0.3">
      <c r="A87" s="17" t="s">
        <v>1</v>
      </c>
      <c r="B87" s="18" t="s">
        <v>6</v>
      </c>
      <c r="C87" s="17" t="s">
        <v>46</v>
      </c>
      <c r="D87" s="17">
        <v>6</v>
      </c>
      <c r="E87" s="151">
        <f t="shared" ca="1" si="17"/>
        <v>4.01</v>
      </c>
      <c r="F87" s="20">
        <f t="shared" ca="1" si="18"/>
        <v>12.629281007247307</v>
      </c>
      <c r="G87" s="120">
        <v>5</v>
      </c>
      <c r="H87" s="21">
        <v>5</v>
      </c>
      <c r="I87" s="121">
        <f t="shared" si="22"/>
        <v>0.18049999999999999</v>
      </c>
      <c r="J87" s="20">
        <f t="shared" ca="1" si="19"/>
        <v>14.819350948064256</v>
      </c>
      <c r="K87" s="23">
        <v>32340</v>
      </c>
      <c r="L87" s="29">
        <f t="shared" ca="1" si="15"/>
        <v>45955.652932438417</v>
      </c>
      <c r="M87" s="25">
        <f t="shared" ca="1" si="16"/>
        <v>0.703721913113596</v>
      </c>
      <c r="N87" s="145">
        <f t="shared" si="23"/>
        <v>18</v>
      </c>
      <c r="O87" s="153">
        <f t="shared" ca="1" si="20"/>
        <v>14.638850948064256</v>
      </c>
      <c r="P87" s="153">
        <f t="shared" ca="1" si="21"/>
        <v>534.67000000000007</v>
      </c>
      <c r="Q87" s="237">
        <v>0.621</v>
      </c>
    </row>
    <row r="88" spans="1:17" x14ac:dyDescent="0.3">
      <c r="A88" s="17" t="s">
        <v>1</v>
      </c>
      <c r="B88" s="18" t="s">
        <v>6</v>
      </c>
      <c r="C88" s="17" t="s">
        <v>46</v>
      </c>
      <c r="D88" s="17">
        <v>10</v>
      </c>
      <c r="E88" s="151">
        <f t="shared" ca="1" si="17"/>
        <v>6.6879999999999997</v>
      </c>
      <c r="F88" s="20">
        <f t="shared" ca="1" si="18"/>
        <v>35.130344627572669</v>
      </c>
      <c r="G88" s="120">
        <v>1</v>
      </c>
      <c r="H88" s="21">
        <v>1</v>
      </c>
      <c r="I88" s="121">
        <f t="shared" si="22"/>
        <v>3.61E-2</v>
      </c>
      <c r="J88" s="20">
        <f t="shared" ca="1" si="19"/>
        <v>14.904319959731627</v>
      </c>
      <c r="K88" s="23">
        <v>37980</v>
      </c>
      <c r="L88" s="29">
        <f t="shared" ca="1" si="15"/>
        <v>58461.030364414466</v>
      </c>
      <c r="M88" s="25">
        <f t="shared" ca="1" si="16"/>
        <v>0.64966354105039215</v>
      </c>
      <c r="N88" s="145">
        <f t="shared" si="23"/>
        <v>19</v>
      </c>
      <c r="O88" s="153">
        <f t="shared" ca="1" si="20"/>
        <v>14.868219959731627</v>
      </c>
      <c r="P88" s="153">
        <f t="shared" ca="1" si="21"/>
        <v>519.67000000000007</v>
      </c>
      <c r="Q88" s="237">
        <v>0.65400000000000003</v>
      </c>
    </row>
    <row r="89" spans="1:17" x14ac:dyDescent="0.3">
      <c r="A89" s="17" t="s">
        <v>1</v>
      </c>
      <c r="B89" s="18" t="s">
        <v>6</v>
      </c>
      <c r="C89" s="17" t="s">
        <v>46</v>
      </c>
      <c r="D89" s="17">
        <v>10</v>
      </c>
      <c r="E89" s="151">
        <f t="shared" ca="1" si="17"/>
        <v>6.6879999999999997</v>
      </c>
      <c r="F89" s="20">
        <f t="shared" ca="1" si="18"/>
        <v>35.130344627572669</v>
      </c>
      <c r="G89" s="120">
        <v>2</v>
      </c>
      <c r="H89" s="21">
        <v>2</v>
      </c>
      <c r="I89" s="121">
        <f t="shared" si="22"/>
        <v>7.22E-2</v>
      </c>
      <c r="J89" s="20">
        <f t="shared" ca="1" si="19"/>
        <v>14.940419959731628</v>
      </c>
      <c r="K89" s="23">
        <v>49980</v>
      </c>
      <c r="L89" s="33">
        <f t="shared" ca="1" si="15"/>
        <v>82669.211301287811</v>
      </c>
      <c r="M89" s="25">
        <f t="shared" ca="1" si="16"/>
        <v>0.60457816414684262</v>
      </c>
      <c r="N89" s="145">
        <f t="shared" si="23"/>
        <v>19</v>
      </c>
      <c r="O89" s="153">
        <f t="shared" ca="1" si="20"/>
        <v>14.868219959731627</v>
      </c>
      <c r="P89" s="153">
        <f t="shared" ca="1" si="21"/>
        <v>519.67000000000007</v>
      </c>
      <c r="Q89" s="237">
        <v>0.64500000000000002</v>
      </c>
    </row>
    <row r="90" spans="1:17" x14ac:dyDescent="0.3">
      <c r="A90" s="17" t="s">
        <v>1</v>
      </c>
      <c r="B90" s="18" t="s">
        <v>6</v>
      </c>
      <c r="C90" s="17" t="s">
        <v>46</v>
      </c>
      <c r="D90" s="17">
        <v>10</v>
      </c>
      <c r="E90" s="151">
        <f t="shared" ca="1" si="17"/>
        <v>6.6879999999999997</v>
      </c>
      <c r="F90" s="20">
        <f t="shared" ca="1" si="18"/>
        <v>35.130344627572669</v>
      </c>
      <c r="G90" s="120">
        <v>3</v>
      </c>
      <c r="H90" s="21">
        <v>3</v>
      </c>
      <c r="I90" s="121">
        <f t="shared" si="22"/>
        <v>0.10830000000000001</v>
      </c>
      <c r="J90" s="20">
        <f t="shared" ca="1" si="19"/>
        <v>14.976519959731627</v>
      </c>
      <c r="K90" s="23">
        <v>65280</v>
      </c>
      <c r="L90" s="29">
        <f t="shared" ca="1" si="15"/>
        <v>101239.90963588854</v>
      </c>
      <c r="M90" s="25">
        <f t="shared" ca="1" si="16"/>
        <v>0.64480500066407498</v>
      </c>
      <c r="N90" s="145">
        <f t="shared" si="23"/>
        <v>19</v>
      </c>
      <c r="O90" s="153">
        <f t="shared" ca="1" si="20"/>
        <v>14.868219959731627</v>
      </c>
      <c r="P90" s="153">
        <f t="shared" ca="1" si="21"/>
        <v>519.67000000000007</v>
      </c>
      <c r="Q90" s="237">
        <v>0.64900000000000002</v>
      </c>
    </row>
    <row r="91" spans="1:17" x14ac:dyDescent="0.3">
      <c r="A91" s="17" t="s">
        <v>1</v>
      </c>
      <c r="B91" s="18" t="s">
        <v>6</v>
      </c>
      <c r="C91" s="17" t="s">
        <v>46</v>
      </c>
      <c r="D91" s="17">
        <v>10</v>
      </c>
      <c r="E91" s="151">
        <f t="shared" ca="1" si="17"/>
        <v>6.6879999999999997</v>
      </c>
      <c r="F91" s="20">
        <f t="shared" ca="1" si="18"/>
        <v>35.130344627572669</v>
      </c>
      <c r="G91" s="120">
        <v>4</v>
      </c>
      <c r="H91" s="21">
        <v>4</v>
      </c>
      <c r="I91" s="121">
        <f t="shared" si="22"/>
        <v>0.1444</v>
      </c>
      <c r="J91" s="20">
        <f t="shared" ca="1" si="19"/>
        <v>15.012619959731627</v>
      </c>
      <c r="K91" s="23">
        <v>74640</v>
      </c>
      <c r="L91" s="29">
        <f t="shared" ca="1" si="15"/>
        <v>116891.63584689063</v>
      </c>
      <c r="M91" s="25">
        <f t="shared" ca="1" si="16"/>
        <v>0.63854012700931384</v>
      </c>
      <c r="N91" s="145">
        <f t="shared" si="23"/>
        <v>19</v>
      </c>
      <c r="O91" s="153">
        <f t="shared" ca="1" si="20"/>
        <v>14.868219959731627</v>
      </c>
      <c r="P91" s="153">
        <f t="shared" ca="1" si="21"/>
        <v>519.67000000000007</v>
      </c>
      <c r="Q91" s="237">
        <v>0.64200000000000002</v>
      </c>
    </row>
    <row r="92" spans="1:17" ht="15" thickBot="1" x14ac:dyDescent="0.35">
      <c r="A92" s="17" t="s">
        <v>1</v>
      </c>
      <c r="B92" s="48" t="s">
        <v>6</v>
      </c>
      <c r="C92" s="49" t="s">
        <v>46</v>
      </c>
      <c r="D92" s="49">
        <v>10</v>
      </c>
      <c r="E92" s="149">
        <f t="shared" ca="1" si="17"/>
        <v>6.6879999999999997</v>
      </c>
      <c r="F92" s="14">
        <f t="shared" ca="1" si="18"/>
        <v>35.130344627572669</v>
      </c>
      <c r="G92" s="119">
        <v>5</v>
      </c>
      <c r="H92" s="50">
        <v>5</v>
      </c>
      <c r="I92" s="124">
        <f t="shared" si="22"/>
        <v>0.18049999999999999</v>
      </c>
      <c r="J92" s="14">
        <f t="shared" ca="1" si="19"/>
        <v>15.048719959731628</v>
      </c>
      <c r="K92" s="13">
        <v>83100</v>
      </c>
      <c r="L92" s="51">
        <f t="shared" ca="1" si="15"/>
        <v>130677.48176008969</v>
      </c>
      <c r="M92" s="15">
        <f t="shared" ca="1" si="16"/>
        <v>0.63591675383340329</v>
      </c>
      <c r="N92" s="144">
        <f t="shared" si="23"/>
        <v>19</v>
      </c>
      <c r="O92" s="156">
        <f t="shared" ca="1" si="20"/>
        <v>14.868219959731627</v>
      </c>
      <c r="P92" s="156">
        <f t="shared" ca="1" si="21"/>
        <v>519.67000000000007</v>
      </c>
      <c r="Q92" s="238">
        <v>0.64</v>
      </c>
    </row>
    <row r="93" spans="1:17" ht="15" thickTop="1" x14ac:dyDescent="0.3"/>
  </sheetData>
  <sortState xmlns:xlrd2="http://schemas.microsoft.com/office/spreadsheetml/2017/richdata2" ref="A3:Q92">
    <sortCondition ref="C3:C92"/>
    <sortCondition ref="D3:D92"/>
    <sortCondition ref="G3:G92"/>
  </sortState>
  <mergeCells count="2">
    <mergeCell ref="D1:E1"/>
    <mergeCell ref="G1:I1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DD47-2B5D-4070-BD03-C1464575C142}">
  <dimension ref="A1:Y182"/>
  <sheetViews>
    <sheetView tabSelected="1" zoomScale="130" zoomScaleNormal="130" workbookViewId="0">
      <pane ySplit="2" topLeftCell="A3" activePane="bottomLeft" state="frozen"/>
      <selection pane="bottomLeft" activeCell="R87" sqref="R87"/>
    </sheetView>
  </sheetViews>
  <sheetFormatPr defaultRowHeight="14.4" x14ac:dyDescent="0.3"/>
  <cols>
    <col min="1" max="1" width="3.88671875" style="17" bestFit="1" customWidth="1"/>
    <col min="2" max="2" width="6.88671875" style="18" bestFit="1" customWidth="1"/>
    <col min="3" max="3" width="7" style="17" bestFit="1" customWidth="1"/>
    <col min="4" max="4" width="8.88671875" style="17" bestFit="1" customWidth="1"/>
    <col min="5" max="5" width="7.77734375" style="152" bestFit="1" customWidth="1"/>
    <col min="6" max="6" width="9.5546875" style="33" customWidth="1"/>
    <col min="7" max="7" width="9.5546875" style="45" customWidth="1"/>
    <col min="8" max="8" width="6" style="34" bestFit="1" customWidth="1"/>
    <col min="9" max="9" width="7.109375" style="33" bestFit="1" customWidth="1"/>
    <col min="10" max="10" width="8.109375" style="33" bestFit="1" customWidth="1"/>
    <col min="11" max="11" width="10.44140625" style="33" bestFit="1" customWidth="1"/>
    <col min="12" max="12" width="10.44140625" style="29" bestFit="1" customWidth="1"/>
    <col min="13" max="13" width="8.88671875" style="35" bestFit="1" customWidth="1"/>
    <col min="14" max="14" width="11" style="45" bestFit="1" customWidth="1"/>
    <col min="15" max="16" width="8.77734375" style="157" customWidth="1"/>
    <col min="17" max="17" width="9.88671875" style="35" bestFit="1" customWidth="1"/>
    <col min="18" max="18" width="14" style="17" bestFit="1" customWidth="1"/>
    <col min="19" max="19" width="10.44140625" style="30" bestFit="1" customWidth="1"/>
    <col min="20" max="20" width="25.44140625" style="226" bestFit="1" customWidth="1"/>
    <col min="21" max="21" width="8" bestFit="1" customWidth="1"/>
    <col min="22" max="22" width="5" style="1" bestFit="1" customWidth="1"/>
    <col min="23" max="23" width="3.6640625" bestFit="1" customWidth="1"/>
    <col min="24" max="25" width="8.88671875" style="1"/>
  </cols>
  <sheetData>
    <row r="1" spans="1:25" s="3" customFormat="1" ht="31.2" customHeight="1" x14ac:dyDescent="0.3">
      <c r="A1" s="230" t="s">
        <v>11</v>
      </c>
      <c r="B1" s="230" t="s">
        <v>0</v>
      </c>
      <c r="C1" s="230" t="s">
        <v>10</v>
      </c>
      <c r="D1" s="241" t="s">
        <v>28</v>
      </c>
      <c r="E1" s="241"/>
      <c r="F1" s="117" t="s">
        <v>17</v>
      </c>
      <c r="G1" s="242" t="s">
        <v>14</v>
      </c>
      <c r="H1" s="243"/>
      <c r="I1" s="244"/>
      <c r="J1" s="231" t="s">
        <v>13</v>
      </c>
      <c r="K1" s="7" t="s">
        <v>15</v>
      </c>
      <c r="L1" s="8" t="s">
        <v>16</v>
      </c>
      <c r="M1" s="42" t="s">
        <v>31</v>
      </c>
      <c r="N1" s="143" t="s">
        <v>97</v>
      </c>
      <c r="O1" s="155" t="s">
        <v>12</v>
      </c>
      <c r="P1" s="155" t="s">
        <v>87</v>
      </c>
      <c r="Q1" s="46"/>
      <c r="R1" s="230"/>
      <c r="S1" s="10"/>
      <c r="T1" s="10"/>
      <c r="U1" s="2"/>
      <c r="W1" s="2"/>
      <c r="X1" s="2"/>
      <c r="Y1" s="2"/>
    </row>
    <row r="2" spans="1:25" s="4" customFormat="1" ht="15" thickBot="1" x14ac:dyDescent="0.35">
      <c r="A2" s="11" t="s">
        <v>34</v>
      </c>
      <c r="B2" s="12" t="s">
        <v>35</v>
      </c>
      <c r="C2" s="11" t="s">
        <v>36</v>
      </c>
      <c r="D2" s="11" t="s">
        <v>95</v>
      </c>
      <c r="E2" s="149" t="s">
        <v>37</v>
      </c>
      <c r="F2" s="11" t="s">
        <v>38</v>
      </c>
      <c r="G2" s="119" t="s">
        <v>44</v>
      </c>
      <c r="H2" s="13" t="s">
        <v>39</v>
      </c>
      <c r="I2" s="111" t="s">
        <v>40</v>
      </c>
      <c r="J2" s="14" t="s">
        <v>98</v>
      </c>
      <c r="K2" s="13" t="s">
        <v>41</v>
      </c>
      <c r="L2" s="11" t="s">
        <v>42</v>
      </c>
      <c r="M2" s="15" t="s">
        <v>43</v>
      </c>
      <c r="N2" s="144" t="s">
        <v>78</v>
      </c>
      <c r="O2" s="156" t="s">
        <v>99</v>
      </c>
      <c r="P2" s="156" t="s">
        <v>20</v>
      </c>
      <c r="Q2" s="15" t="s">
        <v>76</v>
      </c>
      <c r="R2" s="16" t="s">
        <v>32</v>
      </c>
      <c r="S2" s="11" t="s">
        <v>25</v>
      </c>
      <c r="T2" s="224" t="s">
        <v>33</v>
      </c>
    </row>
    <row r="3" spans="1:25" ht="15" thickTop="1" x14ac:dyDescent="0.3">
      <c r="A3" s="17" t="s">
        <v>1</v>
      </c>
      <c r="B3" s="18" t="s">
        <v>3</v>
      </c>
      <c r="C3" s="17" t="s">
        <v>2</v>
      </c>
      <c r="D3" s="17">
        <v>2</v>
      </c>
      <c r="E3" s="150">
        <f t="shared" ref="E3:E34" ca="1" si="0">INDIRECT(CONCATENATE("'Vendor Data'!D",N3))</f>
        <v>1.375</v>
      </c>
      <c r="F3" s="20">
        <f t="shared" ref="F3:F34" ca="1" si="1">PI()*E3^2/4</f>
        <v>1.4848934026733007</v>
      </c>
      <c r="G3" s="120">
        <v>10</v>
      </c>
      <c r="H3" s="21">
        <v>10.18964053</v>
      </c>
      <c r="I3" s="121">
        <f t="shared" ref="I3:I34" si="2">IF(H3="","",H3*S$9)</f>
        <v>0.36784602313300002</v>
      </c>
      <c r="J3" s="20">
        <f t="shared" ref="J3:J34" ca="1" si="3">IF(I3="","",I3+O3)</f>
        <v>15.06367085846367</v>
      </c>
      <c r="K3" s="23">
        <v>6978.8636710000001</v>
      </c>
      <c r="L3" s="24">
        <f t="shared" ref="L3:L39" ca="1" si="4">S$3*J3*F3*SQRT(S$4/(S$6*S$7*P3*(S$4-1)))*SQRT((O3/J3)^(2/S$4)-(O3/J3)^((S$4+1)/S$4))</f>
        <v>7835.6564153608369</v>
      </c>
      <c r="M3" s="25">
        <f t="shared" ref="M3:M39" ca="1" si="5">K3/L3</f>
        <v>0.89065463071081064</v>
      </c>
      <c r="N3" s="145">
        <f>INT((ROW()-3)/5)+2</f>
        <v>2</v>
      </c>
      <c r="O3" s="153">
        <f t="shared" ref="O3:O34" ca="1" si="6">INDIRECT(CONCATENATE("'Vendor Data'!F",N3))</f>
        <v>14.69582483533067</v>
      </c>
      <c r="P3" s="153">
        <f t="shared" ref="P3:P34" ca="1" si="7">INDIRECT(CONCATENATE("'Vendor Data'!G",N3))</f>
        <v>519.67000000000007</v>
      </c>
      <c r="Q3" s="36"/>
      <c r="R3" s="26" t="s">
        <v>77</v>
      </c>
      <c r="S3" s="20">
        <v>278700</v>
      </c>
      <c r="T3" s="225"/>
    </row>
    <row r="4" spans="1:25" x14ac:dyDescent="0.3">
      <c r="A4" s="17" t="s">
        <v>1</v>
      </c>
      <c r="B4" s="18" t="s">
        <v>3</v>
      </c>
      <c r="C4" s="17" t="s">
        <v>2</v>
      </c>
      <c r="D4" s="17">
        <v>2</v>
      </c>
      <c r="E4" s="150">
        <f t="shared" ca="1" si="0"/>
        <v>1.375</v>
      </c>
      <c r="F4" s="20">
        <f t="shared" ca="1" si="1"/>
        <v>1.4848934026733007</v>
      </c>
      <c r="G4" s="120">
        <v>15</v>
      </c>
      <c r="H4" s="21">
        <v>15.14028998</v>
      </c>
      <c r="I4" s="121">
        <f t="shared" si="2"/>
        <v>0.54656446827799998</v>
      </c>
      <c r="J4" s="20">
        <f t="shared" ca="1" si="3"/>
        <v>15.24238930360867</v>
      </c>
      <c r="K4" s="23">
        <v>8379.4693339999994</v>
      </c>
      <c r="L4" s="24">
        <f t="shared" ca="1" si="4"/>
        <v>9547.158025033219</v>
      </c>
      <c r="M4" s="25">
        <f t="shared" ca="1" si="5"/>
        <v>0.87769253551984061</v>
      </c>
      <c r="N4" s="145">
        <f t="shared" ref="N4:N67" si="8">INT((ROW()-3)/5)+2</f>
        <v>2</v>
      </c>
      <c r="O4" s="153">
        <f t="shared" ca="1" si="6"/>
        <v>14.69582483533067</v>
      </c>
      <c r="P4" s="153">
        <f t="shared" ca="1" si="7"/>
        <v>519.67000000000007</v>
      </c>
      <c r="Q4" s="36"/>
      <c r="R4" s="28" t="s">
        <v>19</v>
      </c>
      <c r="S4" s="27">
        <v>1.4</v>
      </c>
      <c r="T4" s="225" t="s">
        <v>85</v>
      </c>
    </row>
    <row r="5" spans="1:25" x14ac:dyDescent="0.3">
      <c r="A5" s="17" t="s">
        <v>1</v>
      </c>
      <c r="B5" s="18" t="s">
        <v>3</v>
      </c>
      <c r="C5" s="17" t="s">
        <v>2</v>
      </c>
      <c r="D5" s="17">
        <v>2</v>
      </c>
      <c r="E5" s="150">
        <f t="shared" ca="1" si="0"/>
        <v>1.375</v>
      </c>
      <c r="F5" s="20">
        <f t="shared" ca="1" si="1"/>
        <v>1.4848934026733007</v>
      </c>
      <c r="G5" s="120">
        <v>20</v>
      </c>
      <c r="H5" s="21">
        <v>19.870780100000001</v>
      </c>
      <c r="I5" s="121">
        <f t="shared" si="2"/>
        <v>0.71733516160999999</v>
      </c>
      <c r="J5" s="20">
        <f t="shared" ca="1" si="3"/>
        <v>15.413159996940671</v>
      </c>
      <c r="K5" s="23">
        <v>9611.1808060000003</v>
      </c>
      <c r="L5" s="24">
        <f t="shared" ca="1" si="4"/>
        <v>10932.86215202327</v>
      </c>
      <c r="M5" s="25">
        <f t="shared" ca="1" si="5"/>
        <v>0.87910930114684793</v>
      </c>
      <c r="N5" s="145">
        <f t="shared" si="8"/>
        <v>2</v>
      </c>
      <c r="O5" s="153">
        <f t="shared" ca="1" si="6"/>
        <v>14.69582483533067</v>
      </c>
      <c r="P5" s="153">
        <f t="shared" ca="1" si="7"/>
        <v>519.67000000000007</v>
      </c>
      <c r="Q5" s="36"/>
      <c r="R5" s="29" t="s">
        <v>48</v>
      </c>
      <c r="S5" s="30">
        <v>528</v>
      </c>
      <c r="T5" s="226" t="s">
        <v>29</v>
      </c>
    </row>
    <row r="6" spans="1:25" x14ac:dyDescent="0.3">
      <c r="A6" s="17" t="s">
        <v>1</v>
      </c>
      <c r="B6" s="18" t="s">
        <v>3</v>
      </c>
      <c r="C6" s="17" t="s">
        <v>2</v>
      </c>
      <c r="D6" s="17">
        <v>2</v>
      </c>
      <c r="E6" s="150">
        <f t="shared" ca="1" si="0"/>
        <v>1.375</v>
      </c>
      <c r="F6" s="20">
        <f t="shared" ca="1" si="1"/>
        <v>1.4848934026733007</v>
      </c>
      <c r="G6" s="120">
        <v>25</v>
      </c>
      <c r="H6" s="21">
        <v>25.265133129999999</v>
      </c>
      <c r="I6" s="121">
        <f t="shared" si="2"/>
        <v>0.91207130599300001</v>
      </c>
      <c r="J6" s="20">
        <f t="shared" ca="1" si="3"/>
        <v>15.607896141323671</v>
      </c>
      <c r="K6" s="23">
        <v>10913.23509</v>
      </c>
      <c r="L6" s="24">
        <f t="shared" ca="1" si="4"/>
        <v>12322.000371965407</v>
      </c>
      <c r="M6" s="25">
        <f t="shared" ca="1" si="5"/>
        <v>0.8856707320695606</v>
      </c>
      <c r="N6" s="145">
        <f t="shared" si="8"/>
        <v>2</v>
      </c>
      <c r="O6" s="153">
        <f t="shared" ca="1" si="6"/>
        <v>14.69582483533067</v>
      </c>
      <c r="P6" s="153">
        <f t="shared" ca="1" si="7"/>
        <v>519.67000000000007</v>
      </c>
      <c r="Q6" s="36"/>
      <c r="R6" s="17" t="s">
        <v>21</v>
      </c>
      <c r="S6" s="30">
        <v>28.964700000000001</v>
      </c>
      <c r="T6" s="226" t="s">
        <v>26</v>
      </c>
    </row>
    <row r="7" spans="1:25" x14ac:dyDescent="0.3">
      <c r="A7" s="17" t="s">
        <v>1</v>
      </c>
      <c r="B7" s="47" t="s">
        <v>3</v>
      </c>
      <c r="C7" s="37" t="s">
        <v>2</v>
      </c>
      <c r="D7" s="37">
        <v>2</v>
      </c>
      <c r="E7" s="150">
        <f t="shared" ca="1" si="0"/>
        <v>1.375</v>
      </c>
      <c r="F7" s="20">
        <f t="shared" ca="1" si="1"/>
        <v>1.4848934026733007</v>
      </c>
      <c r="G7" s="120">
        <v>30</v>
      </c>
      <c r="H7" s="21">
        <v>30.740454079999999</v>
      </c>
      <c r="I7" s="121">
        <f t="shared" si="2"/>
        <v>1.109730392288</v>
      </c>
      <c r="J7" s="20">
        <f t="shared" ca="1" si="3"/>
        <v>15.805555227618671</v>
      </c>
      <c r="K7" s="23">
        <v>12013.2997</v>
      </c>
      <c r="L7" s="24">
        <f t="shared" ca="1" si="4"/>
        <v>13585.213286142671</v>
      </c>
      <c r="M7" s="25">
        <f t="shared" ca="1" si="5"/>
        <v>0.88429231451624901</v>
      </c>
      <c r="N7" s="145">
        <f t="shared" si="8"/>
        <v>2</v>
      </c>
      <c r="O7" s="153">
        <f t="shared" ca="1" si="6"/>
        <v>14.69582483533067</v>
      </c>
      <c r="P7" s="153">
        <f t="shared" ca="1" si="7"/>
        <v>519.67000000000007</v>
      </c>
      <c r="Q7" s="36"/>
      <c r="R7" s="17" t="s">
        <v>24</v>
      </c>
      <c r="S7" s="30">
        <v>1</v>
      </c>
      <c r="T7" s="226" t="s">
        <v>85</v>
      </c>
    </row>
    <row r="8" spans="1:25" x14ac:dyDescent="0.3">
      <c r="A8" s="17" t="s">
        <v>1</v>
      </c>
      <c r="B8" s="18" t="s">
        <v>3</v>
      </c>
      <c r="C8" s="17" t="s">
        <v>2</v>
      </c>
      <c r="D8" s="17">
        <v>6</v>
      </c>
      <c r="E8" s="150">
        <f t="shared" ca="1" si="0"/>
        <v>4.0019999999999998</v>
      </c>
      <c r="F8" s="20">
        <f t="shared" ca="1" si="1"/>
        <v>12.578940126566184</v>
      </c>
      <c r="G8" s="120">
        <v>10</v>
      </c>
      <c r="H8" s="21">
        <v>10.22059125</v>
      </c>
      <c r="I8" s="121">
        <f t="shared" si="2"/>
        <v>0.36896334412499998</v>
      </c>
      <c r="J8" s="20">
        <f t="shared" ca="1" si="3"/>
        <v>15.06478817945567</v>
      </c>
      <c r="K8" s="23">
        <v>52637.924509999997</v>
      </c>
      <c r="L8" s="24">
        <f t="shared" ca="1" si="4"/>
        <v>66478.552429881325</v>
      </c>
      <c r="M8" s="25">
        <f t="shared" ca="1" si="5"/>
        <v>0.79180310921360963</v>
      </c>
      <c r="N8" s="145">
        <f t="shared" si="8"/>
        <v>3</v>
      </c>
      <c r="O8" s="153">
        <f t="shared" ca="1" si="6"/>
        <v>14.69582483533067</v>
      </c>
      <c r="P8" s="153">
        <f t="shared" ca="1" si="7"/>
        <v>519.67000000000007</v>
      </c>
      <c r="Q8" s="36"/>
      <c r="R8" s="17" t="s">
        <v>47</v>
      </c>
      <c r="S8" s="30">
        <v>14.696</v>
      </c>
      <c r="T8" s="226" t="s">
        <v>93</v>
      </c>
      <c r="V8"/>
      <c r="X8"/>
      <c r="Y8"/>
    </row>
    <row r="9" spans="1:25" x14ac:dyDescent="0.3">
      <c r="A9" s="17" t="s">
        <v>1</v>
      </c>
      <c r="B9" s="47" t="s">
        <v>3</v>
      </c>
      <c r="C9" s="37" t="s">
        <v>2</v>
      </c>
      <c r="D9" s="37">
        <v>6</v>
      </c>
      <c r="E9" s="150">
        <f t="shared" ca="1" si="0"/>
        <v>4.0019999999999998</v>
      </c>
      <c r="F9" s="20">
        <f t="shared" ca="1" si="1"/>
        <v>12.578940126566184</v>
      </c>
      <c r="G9" s="120">
        <v>15</v>
      </c>
      <c r="H9" s="21">
        <v>15.01309125</v>
      </c>
      <c r="I9" s="121">
        <f t="shared" si="2"/>
        <v>0.54197259412499998</v>
      </c>
      <c r="J9" s="20">
        <f t="shared" ca="1" si="3"/>
        <v>15.23779742945567</v>
      </c>
      <c r="K9" s="23">
        <v>63071.86937</v>
      </c>
      <c r="L9" s="24">
        <f t="shared" ca="1" si="4"/>
        <v>80537.047509143726</v>
      </c>
      <c r="M9" s="25">
        <f t="shared" ca="1" si="5"/>
        <v>0.78314106762902091</v>
      </c>
      <c r="N9" s="145">
        <f t="shared" si="8"/>
        <v>3</v>
      </c>
      <c r="O9" s="153">
        <f t="shared" ca="1" si="6"/>
        <v>14.69582483533067</v>
      </c>
      <c r="P9" s="153">
        <f t="shared" ca="1" si="7"/>
        <v>519.67000000000007</v>
      </c>
      <c r="Q9" s="36"/>
      <c r="R9" s="17" t="s">
        <v>27</v>
      </c>
      <c r="S9" s="31">
        <v>3.61E-2</v>
      </c>
      <c r="T9" s="226" t="s">
        <v>86</v>
      </c>
    </row>
    <row r="10" spans="1:25" x14ac:dyDescent="0.3">
      <c r="A10" s="17" t="s">
        <v>1</v>
      </c>
      <c r="B10" s="18" t="s">
        <v>3</v>
      </c>
      <c r="C10" s="17" t="s">
        <v>2</v>
      </c>
      <c r="D10" s="17">
        <v>6</v>
      </c>
      <c r="E10" s="150">
        <f t="shared" ca="1" si="0"/>
        <v>4.0019999999999998</v>
      </c>
      <c r="F10" s="20">
        <f t="shared" ca="1" si="1"/>
        <v>12.578940126566184</v>
      </c>
      <c r="G10" s="120">
        <v>20</v>
      </c>
      <c r="H10" s="21">
        <v>20.090591249999999</v>
      </c>
      <c r="I10" s="121">
        <f t="shared" si="2"/>
        <v>0.72527034412500002</v>
      </c>
      <c r="J10" s="20">
        <f t="shared" ca="1" si="3"/>
        <v>15.421095179455671</v>
      </c>
      <c r="K10" s="23">
        <v>73270.263279999999</v>
      </c>
      <c r="L10" s="24">
        <f t="shared" ca="1" si="4"/>
        <v>93124.327992633116</v>
      </c>
      <c r="M10" s="25">
        <f t="shared" ca="1" si="5"/>
        <v>0.78680045117529618</v>
      </c>
      <c r="N10" s="145">
        <f t="shared" si="8"/>
        <v>3</v>
      </c>
      <c r="O10" s="153">
        <f t="shared" ca="1" si="6"/>
        <v>14.69582483533067</v>
      </c>
      <c r="P10" s="153">
        <f t="shared" ca="1" si="7"/>
        <v>519.67000000000007</v>
      </c>
      <c r="Q10" s="36"/>
    </row>
    <row r="11" spans="1:25" x14ac:dyDescent="0.3">
      <c r="A11" s="17" t="s">
        <v>1</v>
      </c>
      <c r="B11" s="18" t="s">
        <v>3</v>
      </c>
      <c r="C11" s="17" t="s">
        <v>2</v>
      </c>
      <c r="D11" s="17">
        <v>6</v>
      </c>
      <c r="E11" s="150">
        <f t="shared" ca="1" si="0"/>
        <v>4.0019999999999998</v>
      </c>
      <c r="F11" s="20">
        <f t="shared" ca="1" si="1"/>
        <v>12.578940126566184</v>
      </c>
      <c r="G11" s="120">
        <v>25</v>
      </c>
      <c r="H11" s="21">
        <v>24.98059125</v>
      </c>
      <c r="I11" s="121">
        <f t="shared" si="2"/>
        <v>0.90179934412499996</v>
      </c>
      <c r="J11" s="20">
        <f t="shared" ca="1" si="3"/>
        <v>15.59762417945567</v>
      </c>
      <c r="K11" s="23">
        <v>82962.875650000002</v>
      </c>
      <c r="L11" s="24">
        <f t="shared" ca="1" si="4"/>
        <v>103796.1911807221</v>
      </c>
      <c r="M11" s="25">
        <f t="shared" ca="1" si="5"/>
        <v>0.79928631972199538</v>
      </c>
      <c r="N11" s="145">
        <f t="shared" si="8"/>
        <v>3</v>
      </c>
      <c r="O11" s="153">
        <f t="shared" ca="1" si="6"/>
        <v>14.69582483533067</v>
      </c>
      <c r="P11" s="153">
        <f t="shared" ca="1" si="7"/>
        <v>519.67000000000007</v>
      </c>
      <c r="Q11" s="36"/>
    </row>
    <row r="12" spans="1:25" x14ac:dyDescent="0.3">
      <c r="A12" s="37" t="s">
        <v>1</v>
      </c>
      <c r="B12" s="47" t="s">
        <v>3</v>
      </c>
      <c r="C12" s="37" t="s">
        <v>2</v>
      </c>
      <c r="D12" s="37">
        <v>6</v>
      </c>
      <c r="E12" s="150">
        <f t="shared" ca="1" si="0"/>
        <v>4.0019999999999998</v>
      </c>
      <c r="F12" s="20">
        <f t="shared" ca="1" si="1"/>
        <v>12.578940126566184</v>
      </c>
      <c r="G12" s="120">
        <v>30</v>
      </c>
      <c r="H12" s="21">
        <v>29.94559125</v>
      </c>
      <c r="I12" s="121">
        <f t="shared" si="2"/>
        <v>1.0810358441250001</v>
      </c>
      <c r="J12" s="20">
        <f t="shared" ca="1" si="3"/>
        <v>15.77686067945567</v>
      </c>
      <c r="K12" s="23">
        <v>90730.96054</v>
      </c>
      <c r="L12" s="24">
        <f t="shared" ca="1" si="4"/>
        <v>113594.39310551678</v>
      </c>
      <c r="M12" s="25">
        <f t="shared" ca="1" si="5"/>
        <v>0.79872745528664302</v>
      </c>
      <c r="N12" s="145">
        <f t="shared" si="8"/>
        <v>3</v>
      </c>
      <c r="O12" s="153">
        <f t="shared" ca="1" si="6"/>
        <v>14.69582483533067</v>
      </c>
      <c r="P12" s="153">
        <f t="shared" ca="1" si="7"/>
        <v>519.67000000000007</v>
      </c>
      <c r="Q12" s="36"/>
    </row>
    <row r="13" spans="1:25" x14ac:dyDescent="0.3">
      <c r="A13" s="37" t="s">
        <v>1</v>
      </c>
      <c r="B13" s="47" t="s">
        <v>3</v>
      </c>
      <c r="C13" s="37" t="s">
        <v>2</v>
      </c>
      <c r="D13" s="37">
        <v>10</v>
      </c>
      <c r="E13" s="151">
        <f t="shared" ca="1" si="0"/>
        <v>6.6890000000000001</v>
      </c>
      <c r="F13" s="20">
        <f t="shared" ca="1" si="1"/>
        <v>35.140850898804445</v>
      </c>
      <c r="G13" s="120">
        <v>10</v>
      </c>
      <c r="H13" s="21">
        <v>10.26541007</v>
      </c>
      <c r="I13" s="121">
        <f t="shared" si="2"/>
        <v>0.37058130352699997</v>
      </c>
      <c r="J13" s="20">
        <f t="shared" ca="1" si="3"/>
        <v>15.066406138857671</v>
      </c>
      <c r="K13" s="23">
        <v>135773.1588</v>
      </c>
      <c r="L13" s="24">
        <f t="shared" ca="1" si="4"/>
        <v>186122.21344061321</v>
      </c>
      <c r="M13" s="25">
        <f t="shared" ca="1" si="5"/>
        <v>0.72948390356061243</v>
      </c>
      <c r="N13" s="145">
        <f t="shared" si="8"/>
        <v>4</v>
      </c>
      <c r="O13" s="153">
        <f t="shared" ca="1" si="6"/>
        <v>14.69582483533067</v>
      </c>
      <c r="P13" s="153">
        <f t="shared" ca="1" si="7"/>
        <v>519.67000000000007</v>
      </c>
      <c r="Q13" s="36"/>
    </row>
    <row r="14" spans="1:25" x14ac:dyDescent="0.3">
      <c r="A14" s="37" t="s">
        <v>1</v>
      </c>
      <c r="B14" s="47" t="s">
        <v>3</v>
      </c>
      <c r="C14" s="37" t="s">
        <v>2</v>
      </c>
      <c r="D14" s="37">
        <v>10</v>
      </c>
      <c r="E14" s="151">
        <f t="shared" ca="1" si="0"/>
        <v>6.6890000000000001</v>
      </c>
      <c r="F14" s="20">
        <f t="shared" ca="1" si="1"/>
        <v>35.140850898804445</v>
      </c>
      <c r="G14" s="120">
        <v>15</v>
      </c>
      <c r="H14" s="21">
        <v>15.16299042</v>
      </c>
      <c r="I14" s="121">
        <f t="shared" si="2"/>
        <v>0.54738395416200003</v>
      </c>
      <c r="J14" s="20">
        <f t="shared" ca="1" si="3"/>
        <v>15.24320878949267</v>
      </c>
      <c r="K14" s="23">
        <v>165474.014</v>
      </c>
      <c r="L14" s="24">
        <f t="shared" ca="1" si="4"/>
        <v>226107.81532165816</v>
      </c>
      <c r="M14" s="25">
        <f t="shared" ca="1" si="5"/>
        <v>0.73183677337556297</v>
      </c>
      <c r="N14" s="145">
        <f t="shared" si="8"/>
        <v>4</v>
      </c>
      <c r="O14" s="153">
        <f t="shared" ca="1" si="6"/>
        <v>14.69582483533067</v>
      </c>
      <c r="P14" s="153">
        <f t="shared" ca="1" si="7"/>
        <v>519.67000000000007</v>
      </c>
      <c r="Q14" s="36"/>
    </row>
    <row r="15" spans="1:25" x14ac:dyDescent="0.3">
      <c r="A15" s="37" t="s">
        <v>1</v>
      </c>
      <c r="B15" s="47" t="s">
        <v>3</v>
      </c>
      <c r="C15" s="37" t="s">
        <v>2</v>
      </c>
      <c r="D15" s="37">
        <v>10</v>
      </c>
      <c r="E15" s="151">
        <f t="shared" ca="1" si="0"/>
        <v>6.6890000000000001</v>
      </c>
      <c r="F15" s="20">
        <f t="shared" ca="1" si="1"/>
        <v>35.140850898804445</v>
      </c>
      <c r="G15" s="120">
        <v>20</v>
      </c>
      <c r="H15" s="21">
        <v>20.044802069999999</v>
      </c>
      <c r="I15" s="121">
        <f t="shared" si="2"/>
        <v>0.72361735472699995</v>
      </c>
      <c r="J15" s="20">
        <f t="shared" ca="1" si="3"/>
        <v>15.419442190057671</v>
      </c>
      <c r="K15" s="23">
        <v>190177.76420000001</v>
      </c>
      <c r="L15" s="24">
        <f t="shared" ca="1" si="4"/>
        <v>259858.93286906925</v>
      </c>
      <c r="M15" s="25">
        <f t="shared" ca="1" si="5"/>
        <v>0.73185001608477196</v>
      </c>
      <c r="N15" s="145">
        <f t="shared" si="8"/>
        <v>4</v>
      </c>
      <c r="O15" s="153">
        <f t="shared" ca="1" si="6"/>
        <v>14.69582483533067</v>
      </c>
      <c r="P15" s="153">
        <f t="shared" ca="1" si="7"/>
        <v>519.67000000000007</v>
      </c>
      <c r="Q15" s="36"/>
    </row>
    <row r="16" spans="1:25" x14ac:dyDescent="0.3">
      <c r="A16" s="37" t="s">
        <v>1</v>
      </c>
      <c r="B16" s="47" t="s">
        <v>3</v>
      </c>
      <c r="C16" s="37" t="s">
        <v>2</v>
      </c>
      <c r="D16" s="37">
        <v>10</v>
      </c>
      <c r="E16" s="151">
        <f t="shared" ca="1" si="0"/>
        <v>6.6890000000000001</v>
      </c>
      <c r="F16" s="20">
        <f t="shared" ca="1" si="1"/>
        <v>35.140850898804445</v>
      </c>
      <c r="G16" s="120">
        <v>25</v>
      </c>
      <c r="H16" s="21">
        <v>24.744007839999998</v>
      </c>
      <c r="I16" s="121">
        <f t="shared" si="2"/>
        <v>0.89325868302399991</v>
      </c>
      <c r="J16" s="20">
        <f t="shared" ca="1" si="3"/>
        <v>15.58908351835467</v>
      </c>
      <c r="K16" s="23">
        <v>211597.3713</v>
      </c>
      <c r="L16" s="24">
        <f t="shared" ca="1" si="4"/>
        <v>288597.35146306554</v>
      </c>
      <c r="M16" s="25">
        <f t="shared" ca="1" si="5"/>
        <v>0.73319235338540545</v>
      </c>
      <c r="N16" s="145">
        <f t="shared" si="8"/>
        <v>4</v>
      </c>
      <c r="O16" s="153">
        <f t="shared" ca="1" si="6"/>
        <v>14.69582483533067</v>
      </c>
      <c r="P16" s="153">
        <f t="shared" ca="1" si="7"/>
        <v>519.67000000000007</v>
      </c>
      <c r="Q16" s="36"/>
    </row>
    <row r="17" spans="1:17" ht="15" thickBot="1" x14ac:dyDescent="0.35">
      <c r="A17" s="49" t="s">
        <v>1</v>
      </c>
      <c r="B17" s="48" t="s">
        <v>3</v>
      </c>
      <c r="C17" s="49" t="s">
        <v>2</v>
      </c>
      <c r="D17" s="49">
        <v>10</v>
      </c>
      <c r="E17" s="149">
        <f t="shared" ca="1" si="0"/>
        <v>6.6890000000000001</v>
      </c>
      <c r="F17" s="14">
        <f t="shared" ca="1" si="1"/>
        <v>35.140850898804445</v>
      </c>
      <c r="G17" s="119">
        <v>30</v>
      </c>
      <c r="H17" s="50">
        <v>30.23216979</v>
      </c>
      <c r="I17" s="124">
        <f t="shared" si="2"/>
        <v>1.091381329419</v>
      </c>
      <c r="J17" s="14">
        <f t="shared" ca="1" si="3"/>
        <v>15.787206164749671</v>
      </c>
      <c r="K17" s="13">
        <v>233629.85339999999</v>
      </c>
      <c r="L17" s="51">
        <f t="shared" ca="1" si="4"/>
        <v>318847.03848228761</v>
      </c>
      <c r="M17" s="15">
        <f t="shared" ca="1" si="5"/>
        <v>0.73273333355102954</v>
      </c>
      <c r="N17" s="144">
        <f t="shared" si="8"/>
        <v>4</v>
      </c>
      <c r="O17" s="156">
        <f t="shared" ca="1" si="6"/>
        <v>14.69582483533067</v>
      </c>
      <c r="P17" s="156">
        <f t="shared" ca="1" si="7"/>
        <v>519.67000000000007</v>
      </c>
      <c r="Q17" s="235"/>
    </row>
    <row r="18" spans="1:17" ht="15" thickTop="1" x14ac:dyDescent="0.3">
      <c r="A18" s="37" t="s">
        <v>1</v>
      </c>
      <c r="B18" s="47" t="s">
        <v>6</v>
      </c>
      <c r="C18" s="37" t="s">
        <v>5</v>
      </c>
      <c r="D18" s="37">
        <v>2</v>
      </c>
      <c r="E18" s="151">
        <f t="shared" ca="1" si="0"/>
        <v>1.375</v>
      </c>
      <c r="F18" s="20">
        <f t="shared" ca="1" si="1"/>
        <v>1.4848934026733007</v>
      </c>
      <c r="G18" s="120">
        <v>10</v>
      </c>
      <c r="H18" s="21">
        <v>10.06057</v>
      </c>
      <c r="I18" s="121">
        <f t="shared" si="2"/>
        <v>0.36318657700000001</v>
      </c>
      <c r="J18" s="20">
        <f t="shared" ca="1" si="3"/>
        <v>15.059011412330671</v>
      </c>
      <c r="K18" s="23">
        <v>7025.8932800000002</v>
      </c>
      <c r="L18" s="24">
        <f t="shared" ca="1" si="4"/>
        <v>7785.9600514927506</v>
      </c>
      <c r="M18" s="25">
        <f t="shared" ca="1" si="5"/>
        <v>0.90237982644837389</v>
      </c>
      <c r="N18" s="145">
        <f t="shared" si="8"/>
        <v>5</v>
      </c>
      <c r="O18" s="153">
        <f t="shared" ca="1" si="6"/>
        <v>14.69582483533067</v>
      </c>
      <c r="P18" s="153">
        <f t="shared" ca="1" si="7"/>
        <v>519.67000000000007</v>
      </c>
      <c r="Q18" s="36"/>
    </row>
    <row r="19" spans="1:17" x14ac:dyDescent="0.3">
      <c r="A19" s="37" t="s">
        <v>1</v>
      </c>
      <c r="B19" s="47" t="s">
        <v>6</v>
      </c>
      <c r="C19" s="37" t="s">
        <v>5</v>
      </c>
      <c r="D19" s="37">
        <v>2</v>
      </c>
      <c r="E19" s="151">
        <f t="shared" ca="1" si="0"/>
        <v>1.375</v>
      </c>
      <c r="F19" s="20">
        <f t="shared" ca="1" si="1"/>
        <v>1.4848934026733007</v>
      </c>
      <c r="G19" s="120">
        <v>15</v>
      </c>
      <c r="H19" s="21">
        <v>15.021269999999999</v>
      </c>
      <c r="I19" s="121">
        <f t="shared" si="2"/>
        <v>0.54226784699999997</v>
      </c>
      <c r="J19" s="20">
        <f t="shared" ca="1" si="3"/>
        <v>15.23809268233067</v>
      </c>
      <c r="K19" s="23">
        <v>8577.7586599999995</v>
      </c>
      <c r="L19" s="24">
        <f t="shared" ca="1" si="4"/>
        <v>9509.6576809756807</v>
      </c>
      <c r="M19" s="25">
        <f t="shared" ca="1" si="5"/>
        <v>0.90200498774630244</v>
      </c>
      <c r="N19" s="145">
        <f t="shared" si="8"/>
        <v>5</v>
      </c>
      <c r="O19" s="153">
        <f t="shared" ca="1" si="6"/>
        <v>14.69582483533067</v>
      </c>
      <c r="P19" s="153">
        <f t="shared" ca="1" si="7"/>
        <v>519.67000000000007</v>
      </c>
      <c r="Q19" s="36"/>
    </row>
    <row r="20" spans="1:17" x14ac:dyDescent="0.3">
      <c r="A20" s="37" t="s">
        <v>1</v>
      </c>
      <c r="B20" s="47" t="s">
        <v>6</v>
      </c>
      <c r="C20" s="37" t="s">
        <v>5</v>
      </c>
      <c r="D20" s="37">
        <v>2</v>
      </c>
      <c r="E20" s="151">
        <f t="shared" ca="1" si="0"/>
        <v>1.375</v>
      </c>
      <c r="F20" s="20">
        <f t="shared" ca="1" si="1"/>
        <v>1.4848934026733007</v>
      </c>
      <c r="G20" s="120">
        <v>20</v>
      </c>
      <c r="H20" s="21">
        <v>20.053699999999999</v>
      </c>
      <c r="I20" s="121">
        <f t="shared" si="2"/>
        <v>0.72393856999999995</v>
      </c>
      <c r="J20" s="20">
        <f t="shared" ca="1" si="3"/>
        <v>15.41976340533067</v>
      </c>
      <c r="K20" s="23">
        <v>9827.09087</v>
      </c>
      <c r="L20" s="24">
        <f t="shared" ca="1" si="4"/>
        <v>10982.891318753738</v>
      </c>
      <c r="M20" s="25">
        <f t="shared" ca="1" si="5"/>
        <v>0.89476355403971253</v>
      </c>
      <c r="N20" s="145">
        <f t="shared" si="8"/>
        <v>5</v>
      </c>
      <c r="O20" s="153">
        <f t="shared" ca="1" si="6"/>
        <v>14.69582483533067</v>
      </c>
      <c r="P20" s="153">
        <f t="shared" ca="1" si="7"/>
        <v>519.67000000000007</v>
      </c>
      <c r="Q20" s="36"/>
    </row>
    <row r="21" spans="1:17" x14ac:dyDescent="0.3">
      <c r="A21" s="37" t="s">
        <v>1</v>
      </c>
      <c r="B21" s="47" t="s">
        <v>6</v>
      </c>
      <c r="C21" s="37" t="s">
        <v>5</v>
      </c>
      <c r="D21" s="37">
        <v>2</v>
      </c>
      <c r="E21" s="151">
        <f t="shared" ca="1" si="0"/>
        <v>1.375</v>
      </c>
      <c r="F21" s="20">
        <f t="shared" ca="1" si="1"/>
        <v>1.4848934026733007</v>
      </c>
      <c r="G21" s="120">
        <v>25</v>
      </c>
      <c r="H21" s="21">
        <v>25.12452</v>
      </c>
      <c r="I21" s="121">
        <f t="shared" si="2"/>
        <v>0.90699517200000002</v>
      </c>
      <c r="J21" s="20">
        <f t="shared" ca="1" si="3"/>
        <v>15.602820007330671</v>
      </c>
      <c r="K21" s="23">
        <v>11170.60608</v>
      </c>
      <c r="L21" s="24">
        <f t="shared" ca="1" si="4"/>
        <v>12287.815408550765</v>
      </c>
      <c r="M21" s="25">
        <f t="shared" ca="1" si="5"/>
        <v>0.90907990628071045</v>
      </c>
      <c r="N21" s="145">
        <f t="shared" si="8"/>
        <v>5</v>
      </c>
      <c r="O21" s="153">
        <f t="shared" ca="1" si="6"/>
        <v>14.69582483533067</v>
      </c>
      <c r="P21" s="153">
        <f t="shared" ca="1" si="7"/>
        <v>519.67000000000007</v>
      </c>
      <c r="Q21" s="36"/>
    </row>
    <row r="22" spans="1:17" x14ac:dyDescent="0.3">
      <c r="A22" s="37" t="s">
        <v>1</v>
      </c>
      <c r="B22" s="47" t="s">
        <v>6</v>
      </c>
      <c r="C22" s="37" t="s">
        <v>5</v>
      </c>
      <c r="D22" s="37">
        <v>2</v>
      </c>
      <c r="E22" s="151">
        <f t="shared" ca="1" si="0"/>
        <v>1.375</v>
      </c>
      <c r="F22" s="20">
        <f t="shared" ca="1" si="1"/>
        <v>1.4848934026733007</v>
      </c>
      <c r="G22" s="120">
        <v>30</v>
      </c>
      <c r="H22" s="21">
        <v>30.232569999999999</v>
      </c>
      <c r="I22" s="121">
        <f t="shared" si="2"/>
        <v>1.091395777</v>
      </c>
      <c r="J22" s="20">
        <f t="shared" ca="1" si="3"/>
        <v>15.787220612330671</v>
      </c>
      <c r="K22" s="23">
        <v>11830.560659999999</v>
      </c>
      <c r="L22" s="24">
        <f t="shared" ca="1" si="4"/>
        <v>13473.122274681851</v>
      </c>
      <c r="M22" s="25">
        <f t="shared" ca="1" si="5"/>
        <v>0.87808604559549741</v>
      </c>
      <c r="N22" s="145">
        <f t="shared" si="8"/>
        <v>5</v>
      </c>
      <c r="O22" s="153">
        <f t="shared" ca="1" si="6"/>
        <v>14.69582483533067</v>
      </c>
      <c r="P22" s="153">
        <f t="shared" ca="1" si="7"/>
        <v>519.67000000000007</v>
      </c>
      <c r="Q22" s="36"/>
    </row>
    <row r="23" spans="1:17" x14ac:dyDescent="0.3">
      <c r="A23" s="37" t="s">
        <v>1</v>
      </c>
      <c r="B23" s="47" t="s">
        <v>6</v>
      </c>
      <c r="C23" s="37" t="s">
        <v>5</v>
      </c>
      <c r="D23" s="37">
        <v>6</v>
      </c>
      <c r="E23" s="150">
        <f t="shared" ca="1" si="0"/>
        <v>4</v>
      </c>
      <c r="F23" s="20">
        <f t="shared" ca="1" si="1"/>
        <v>12.566370614359172</v>
      </c>
      <c r="G23" s="120">
        <v>10</v>
      </c>
      <c r="H23" s="21">
        <v>10.026770000000001</v>
      </c>
      <c r="I23" s="121">
        <f t="shared" si="2"/>
        <v>0.36196639700000005</v>
      </c>
      <c r="J23" s="20">
        <f t="shared" ca="1" si="3"/>
        <v>15.05779123233067</v>
      </c>
      <c r="K23" s="23">
        <v>50333.709280000003</v>
      </c>
      <c r="L23" s="24">
        <f t="shared" ca="1" si="4"/>
        <v>65780.516615116067</v>
      </c>
      <c r="M23" s="25">
        <f t="shared" ca="1" si="5"/>
        <v>0.76517655789333738</v>
      </c>
      <c r="N23" s="145">
        <f t="shared" si="8"/>
        <v>6</v>
      </c>
      <c r="O23" s="153">
        <f t="shared" ca="1" si="6"/>
        <v>14.69582483533067</v>
      </c>
      <c r="P23" s="153">
        <f t="shared" ca="1" si="7"/>
        <v>519.67000000000007</v>
      </c>
      <c r="Q23" s="36"/>
    </row>
    <row r="24" spans="1:17" x14ac:dyDescent="0.3">
      <c r="A24" s="37" t="s">
        <v>1</v>
      </c>
      <c r="B24" s="47" t="s">
        <v>6</v>
      </c>
      <c r="C24" s="37" t="s">
        <v>5</v>
      </c>
      <c r="D24" s="37">
        <v>6</v>
      </c>
      <c r="E24" s="150">
        <f t="shared" ca="1" si="0"/>
        <v>4</v>
      </c>
      <c r="F24" s="20">
        <f t="shared" ca="1" si="1"/>
        <v>12.566370614359172</v>
      </c>
      <c r="G24" s="120">
        <v>15</v>
      </c>
      <c r="H24" s="21">
        <v>15.08853</v>
      </c>
      <c r="I24" s="121">
        <f t="shared" si="2"/>
        <v>0.54469593299999997</v>
      </c>
      <c r="J24" s="20">
        <f t="shared" ca="1" si="3"/>
        <v>15.24052076833067</v>
      </c>
      <c r="K24" s="23">
        <v>61752.671580000002</v>
      </c>
      <c r="L24" s="24">
        <f t="shared" ca="1" si="4"/>
        <v>80657.924396604663</v>
      </c>
      <c r="M24" s="25">
        <f t="shared" ca="1" si="5"/>
        <v>0.76561195991549114</v>
      </c>
      <c r="N24" s="145">
        <f t="shared" si="8"/>
        <v>6</v>
      </c>
      <c r="O24" s="153">
        <f t="shared" ca="1" si="6"/>
        <v>14.69582483533067</v>
      </c>
      <c r="P24" s="153">
        <f t="shared" ca="1" si="7"/>
        <v>519.67000000000007</v>
      </c>
      <c r="Q24" s="36"/>
    </row>
    <row r="25" spans="1:17" x14ac:dyDescent="0.3">
      <c r="A25" s="37" t="s">
        <v>1</v>
      </c>
      <c r="B25" s="47" t="s">
        <v>6</v>
      </c>
      <c r="C25" s="37" t="s">
        <v>5</v>
      </c>
      <c r="D25" s="37">
        <v>6</v>
      </c>
      <c r="E25" s="150">
        <f t="shared" ca="1" si="0"/>
        <v>4</v>
      </c>
      <c r="F25" s="20">
        <f t="shared" ca="1" si="1"/>
        <v>12.566370614359172</v>
      </c>
      <c r="G25" s="120">
        <v>20</v>
      </c>
      <c r="H25" s="21">
        <v>20.044740000000001</v>
      </c>
      <c r="I25" s="121">
        <f t="shared" si="2"/>
        <v>0.723615114</v>
      </c>
      <c r="J25" s="20">
        <f t="shared" ca="1" si="3"/>
        <v>15.41943994933067</v>
      </c>
      <c r="K25" s="23">
        <v>70874.496480000002</v>
      </c>
      <c r="L25" s="24">
        <f t="shared" ca="1" si="4"/>
        <v>92925.428277651517</v>
      </c>
      <c r="M25" s="25">
        <f t="shared" ca="1" si="5"/>
        <v>0.76270293065784289</v>
      </c>
      <c r="N25" s="145">
        <f t="shared" si="8"/>
        <v>6</v>
      </c>
      <c r="O25" s="153">
        <f t="shared" ca="1" si="6"/>
        <v>14.69582483533067</v>
      </c>
      <c r="P25" s="153">
        <f t="shared" ca="1" si="7"/>
        <v>519.67000000000007</v>
      </c>
      <c r="Q25" s="36"/>
    </row>
    <row r="26" spans="1:17" x14ac:dyDescent="0.3">
      <c r="A26" s="37" t="s">
        <v>1</v>
      </c>
      <c r="B26" s="47" t="s">
        <v>6</v>
      </c>
      <c r="C26" s="37" t="s">
        <v>5</v>
      </c>
      <c r="D26" s="37">
        <v>6</v>
      </c>
      <c r="E26" s="150">
        <f t="shared" ca="1" si="0"/>
        <v>4</v>
      </c>
      <c r="F26" s="20">
        <f t="shared" ca="1" si="1"/>
        <v>12.566370614359172</v>
      </c>
      <c r="G26" s="120">
        <v>25</v>
      </c>
      <c r="H26" s="21">
        <v>25.140910000000002</v>
      </c>
      <c r="I26" s="121">
        <f t="shared" si="2"/>
        <v>0.90758685100000003</v>
      </c>
      <c r="J26" s="20">
        <f t="shared" ca="1" si="3"/>
        <v>15.60341168633067</v>
      </c>
      <c r="K26" s="23">
        <v>79572.289999999994</v>
      </c>
      <c r="L26" s="24">
        <f t="shared" ca="1" si="4"/>
        <v>104023.20944857343</v>
      </c>
      <c r="M26" s="25">
        <f t="shared" ca="1" si="5"/>
        <v>0.76494746145415382</v>
      </c>
      <c r="N26" s="145">
        <f t="shared" si="8"/>
        <v>6</v>
      </c>
      <c r="O26" s="153">
        <f t="shared" ca="1" si="6"/>
        <v>14.69582483533067</v>
      </c>
      <c r="P26" s="153">
        <f t="shared" ca="1" si="7"/>
        <v>519.67000000000007</v>
      </c>
      <c r="Q26" s="36"/>
    </row>
    <row r="27" spans="1:17" x14ac:dyDescent="0.3">
      <c r="A27" s="37" t="s">
        <v>1</v>
      </c>
      <c r="B27" s="47" t="s">
        <v>6</v>
      </c>
      <c r="C27" s="37" t="s">
        <v>5</v>
      </c>
      <c r="D27" s="37">
        <v>6</v>
      </c>
      <c r="E27" s="150">
        <f t="shared" ca="1" si="0"/>
        <v>4</v>
      </c>
      <c r="F27" s="20">
        <f t="shared" ca="1" si="1"/>
        <v>12.566370614359172</v>
      </c>
      <c r="G27" s="120">
        <v>30</v>
      </c>
      <c r="H27" s="21">
        <v>30.01614</v>
      </c>
      <c r="I27" s="121">
        <f t="shared" si="2"/>
        <v>1.083582654</v>
      </c>
      <c r="J27" s="20">
        <f t="shared" ca="1" si="3"/>
        <v>15.779407489330671</v>
      </c>
      <c r="K27" s="23">
        <v>86282.644069999995</v>
      </c>
      <c r="L27" s="24">
        <f t="shared" ca="1" si="4"/>
        <v>113613.77506744058</v>
      </c>
      <c r="M27" s="25">
        <f t="shared" ca="1" si="5"/>
        <v>0.75943822849635123</v>
      </c>
      <c r="N27" s="145">
        <f t="shared" si="8"/>
        <v>6</v>
      </c>
      <c r="O27" s="153">
        <f t="shared" ca="1" si="6"/>
        <v>14.69582483533067</v>
      </c>
      <c r="P27" s="153">
        <f t="shared" ca="1" si="7"/>
        <v>519.67000000000007</v>
      </c>
      <c r="Q27" s="36"/>
    </row>
    <row r="28" spans="1:17" x14ac:dyDescent="0.3">
      <c r="A28" s="37" t="s">
        <v>1</v>
      </c>
      <c r="B28" s="47" t="s">
        <v>6</v>
      </c>
      <c r="C28" s="37" t="s">
        <v>5</v>
      </c>
      <c r="D28" s="37">
        <v>10</v>
      </c>
      <c r="E28" s="151">
        <f t="shared" ca="1" si="0"/>
        <v>6.6879999999999997</v>
      </c>
      <c r="F28" s="20">
        <f t="shared" ca="1" si="1"/>
        <v>35.130344627572669</v>
      </c>
      <c r="G28" s="120">
        <v>10</v>
      </c>
      <c r="H28" s="21">
        <v>10.0532</v>
      </c>
      <c r="I28" s="121">
        <f t="shared" si="2"/>
        <v>0.36292052000000002</v>
      </c>
      <c r="J28" s="20">
        <f t="shared" ca="1" si="3"/>
        <v>15.05874535533067</v>
      </c>
      <c r="K28" s="23">
        <v>131778.2708</v>
      </c>
      <c r="L28" s="24">
        <f t="shared" ca="1" si="4"/>
        <v>184136.74105658926</v>
      </c>
      <c r="M28" s="25">
        <f t="shared" ca="1" si="5"/>
        <v>0.71565441010765818</v>
      </c>
      <c r="N28" s="145">
        <f t="shared" si="8"/>
        <v>7</v>
      </c>
      <c r="O28" s="153">
        <f t="shared" ca="1" si="6"/>
        <v>14.69582483533067</v>
      </c>
      <c r="P28" s="153">
        <f t="shared" ca="1" si="7"/>
        <v>519.67000000000007</v>
      </c>
      <c r="Q28" s="36"/>
    </row>
    <row r="29" spans="1:17" x14ac:dyDescent="0.3">
      <c r="A29" s="37" t="s">
        <v>1</v>
      </c>
      <c r="B29" s="47" t="s">
        <v>6</v>
      </c>
      <c r="C29" s="37" t="s">
        <v>5</v>
      </c>
      <c r="D29" s="37">
        <v>10</v>
      </c>
      <c r="E29" s="151">
        <f t="shared" ca="1" si="0"/>
        <v>6.6879999999999997</v>
      </c>
      <c r="F29" s="20">
        <f t="shared" ca="1" si="1"/>
        <v>35.130344627572669</v>
      </c>
      <c r="G29" s="120">
        <v>15</v>
      </c>
      <c r="H29" s="21">
        <v>15.00719</v>
      </c>
      <c r="I29" s="121">
        <f t="shared" si="2"/>
        <v>0.54175955899999995</v>
      </c>
      <c r="J29" s="20">
        <f t="shared" ca="1" si="3"/>
        <v>15.237584394330671</v>
      </c>
      <c r="K29" s="23">
        <v>161984.38389999999</v>
      </c>
      <c r="L29" s="24">
        <f t="shared" ca="1" si="4"/>
        <v>224879.00871929579</v>
      </c>
      <c r="M29" s="25">
        <f t="shared" ca="1" si="5"/>
        <v>0.72031793817712997</v>
      </c>
      <c r="N29" s="145">
        <f t="shared" si="8"/>
        <v>7</v>
      </c>
      <c r="O29" s="153">
        <f t="shared" ca="1" si="6"/>
        <v>14.69582483533067</v>
      </c>
      <c r="P29" s="153">
        <f t="shared" ca="1" si="7"/>
        <v>519.67000000000007</v>
      </c>
      <c r="Q29" s="36"/>
    </row>
    <row r="30" spans="1:17" x14ac:dyDescent="0.3">
      <c r="A30" s="37" t="s">
        <v>1</v>
      </c>
      <c r="B30" s="47" t="s">
        <v>6</v>
      </c>
      <c r="C30" s="37" t="s">
        <v>5</v>
      </c>
      <c r="D30" s="37">
        <v>10</v>
      </c>
      <c r="E30" s="151">
        <f t="shared" ca="1" si="0"/>
        <v>6.6879999999999997</v>
      </c>
      <c r="F30" s="20">
        <f t="shared" ca="1" si="1"/>
        <v>35.130344627572669</v>
      </c>
      <c r="G30" s="120">
        <v>20</v>
      </c>
      <c r="H30" s="21">
        <v>20.072769999999998</v>
      </c>
      <c r="I30" s="121">
        <f t="shared" si="2"/>
        <v>0.72462699699999999</v>
      </c>
      <c r="J30" s="20">
        <f t="shared" ca="1" si="3"/>
        <v>15.42045183233067</v>
      </c>
      <c r="K30" s="23">
        <v>187961.9327</v>
      </c>
      <c r="L30" s="24">
        <f t="shared" ca="1" si="4"/>
        <v>259961.77148683555</v>
      </c>
      <c r="M30" s="25">
        <f t="shared" ca="1" si="5"/>
        <v>0.72303682047157614</v>
      </c>
      <c r="N30" s="145">
        <f t="shared" si="8"/>
        <v>7</v>
      </c>
      <c r="O30" s="153">
        <f t="shared" ca="1" si="6"/>
        <v>14.69582483533067</v>
      </c>
      <c r="P30" s="153">
        <f t="shared" ca="1" si="7"/>
        <v>519.67000000000007</v>
      </c>
      <c r="Q30" s="36"/>
    </row>
    <row r="31" spans="1:17" x14ac:dyDescent="0.3">
      <c r="A31" s="37" t="s">
        <v>1</v>
      </c>
      <c r="B31" s="47" t="s">
        <v>6</v>
      </c>
      <c r="C31" s="37" t="s">
        <v>5</v>
      </c>
      <c r="D31" s="37">
        <v>10</v>
      </c>
      <c r="E31" s="151">
        <f t="shared" ca="1" si="0"/>
        <v>6.6879999999999997</v>
      </c>
      <c r="F31" s="20">
        <f t="shared" ca="1" si="1"/>
        <v>35.130344627572669</v>
      </c>
      <c r="G31" s="120">
        <v>25</v>
      </c>
      <c r="H31" s="21">
        <v>25.09393</v>
      </c>
      <c r="I31" s="121">
        <f t="shared" si="2"/>
        <v>0.90589087300000004</v>
      </c>
      <c r="J31" s="20">
        <f t="shared" ca="1" si="3"/>
        <v>15.601715708330671</v>
      </c>
      <c r="K31" s="23">
        <v>208903.63570000001</v>
      </c>
      <c r="L31" s="24">
        <f t="shared" ca="1" si="4"/>
        <v>290534.98364292714</v>
      </c>
      <c r="M31" s="25">
        <f t="shared" ca="1" si="5"/>
        <v>0.71903091696780463</v>
      </c>
      <c r="N31" s="145">
        <f t="shared" si="8"/>
        <v>7</v>
      </c>
      <c r="O31" s="153">
        <f t="shared" ca="1" si="6"/>
        <v>14.69582483533067</v>
      </c>
      <c r="P31" s="153">
        <f t="shared" ca="1" si="7"/>
        <v>519.67000000000007</v>
      </c>
      <c r="Q31" s="36"/>
    </row>
    <row r="32" spans="1:17" ht="15" thickBot="1" x14ac:dyDescent="0.35">
      <c r="A32" s="37" t="s">
        <v>1</v>
      </c>
      <c r="B32" s="47" t="s">
        <v>6</v>
      </c>
      <c r="C32" s="37" t="s">
        <v>5</v>
      </c>
      <c r="D32" s="37">
        <v>10</v>
      </c>
      <c r="E32" s="151">
        <f t="shared" ca="1" si="0"/>
        <v>6.6879999999999997</v>
      </c>
      <c r="F32" s="20">
        <f t="shared" ca="1" si="1"/>
        <v>35.130344627572669</v>
      </c>
      <c r="G32" s="120">
        <v>30</v>
      </c>
      <c r="H32" s="21">
        <v>30.111260000000001</v>
      </c>
      <c r="I32" s="121">
        <f t="shared" si="2"/>
        <v>1.087016486</v>
      </c>
      <c r="J32" s="20">
        <f t="shared" ca="1" si="3"/>
        <v>15.78284132133067</v>
      </c>
      <c r="K32" s="23">
        <v>226059.96950000001</v>
      </c>
      <c r="L32" s="24">
        <f t="shared" ca="1" si="4"/>
        <v>318117.05067741155</v>
      </c>
      <c r="M32" s="25">
        <f t="shared" ca="1" si="5"/>
        <v>0.71061883988493735</v>
      </c>
      <c r="N32" s="145">
        <f t="shared" si="8"/>
        <v>7</v>
      </c>
      <c r="O32" s="153">
        <f t="shared" ca="1" si="6"/>
        <v>14.69582483533067</v>
      </c>
      <c r="P32" s="153">
        <f t="shared" ca="1" si="7"/>
        <v>519.67000000000007</v>
      </c>
      <c r="Q32" s="36"/>
    </row>
    <row r="33" spans="1:17" ht="15" thickTop="1" x14ac:dyDescent="0.3">
      <c r="A33" s="38" t="s">
        <v>1</v>
      </c>
      <c r="B33" s="39" t="s">
        <v>6</v>
      </c>
      <c r="C33" s="38" t="s">
        <v>7</v>
      </c>
      <c r="D33" s="38">
        <v>2</v>
      </c>
      <c r="E33" s="154">
        <f t="shared" ca="1" si="0"/>
        <v>1.3748</v>
      </c>
      <c r="F33" s="107">
        <f t="shared" ca="1" si="1"/>
        <v>1.4844614650993586</v>
      </c>
      <c r="G33" s="122">
        <v>10</v>
      </c>
      <c r="H33" s="40">
        <v>9.9843867663182202</v>
      </c>
      <c r="I33" s="123">
        <f t="shared" si="2"/>
        <v>0.36043636226408776</v>
      </c>
      <c r="J33" s="107">
        <f t="shared" ca="1" si="3"/>
        <v>15.056261197594758</v>
      </c>
      <c r="K33" s="41">
        <v>6487.5492000000004</v>
      </c>
      <c r="L33" s="108">
        <f t="shared" ca="1" si="4"/>
        <v>7754.2202563136807</v>
      </c>
      <c r="M33" s="109">
        <f t="shared" ca="1" si="5"/>
        <v>0.83664752683774679</v>
      </c>
      <c r="N33" s="147">
        <f t="shared" si="8"/>
        <v>8</v>
      </c>
      <c r="O33" s="159">
        <f t="shared" ca="1" si="6"/>
        <v>14.69582483533067</v>
      </c>
      <c r="P33" s="159">
        <f t="shared" ca="1" si="7"/>
        <v>519.67000000000007</v>
      </c>
      <c r="Q33" s="109"/>
    </row>
    <row r="34" spans="1:17" x14ac:dyDescent="0.3">
      <c r="A34" s="37" t="s">
        <v>1</v>
      </c>
      <c r="B34" s="47" t="s">
        <v>6</v>
      </c>
      <c r="C34" s="37" t="s">
        <v>7</v>
      </c>
      <c r="D34" s="37">
        <v>2</v>
      </c>
      <c r="E34" s="151">
        <f t="shared" ca="1" si="0"/>
        <v>1.3748</v>
      </c>
      <c r="F34" s="20">
        <f t="shared" ca="1" si="1"/>
        <v>1.4844614650993586</v>
      </c>
      <c r="G34" s="120">
        <v>15</v>
      </c>
      <c r="H34" s="21">
        <v>15.030777665096668</v>
      </c>
      <c r="I34" s="121">
        <f t="shared" si="2"/>
        <v>0.54261107370998973</v>
      </c>
      <c r="J34" s="20">
        <f t="shared" ca="1" si="3"/>
        <v>15.23843590904066</v>
      </c>
      <c r="K34" s="23">
        <v>8150.2264800000003</v>
      </c>
      <c r="L34" s="24">
        <f t="shared" ca="1" si="4"/>
        <v>9509.8916916085473</v>
      </c>
      <c r="M34" s="25">
        <f t="shared" ca="1" si="5"/>
        <v>0.85702621484024843</v>
      </c>
      <c r="N34" s="145">
        <f t="shared" si="8"/>
        <v>8</v>
      </c>
      <c r="O34" s="153">
        <f t="shared" ca="1" si="6"/>
        <v>14.69582483533067</v>
      </c>
      <c r="P34" s="153">
        <f t="shared" ca="1" si="7"/>
        <v>519.67000000000007</v>
      </c>
      <c r="Q34" s="25"/>
    </row>
    <row r="35" spans="1:17" x14ac:dyDescent="0.3">
      <c r="A35" s="37" t="s">
        <v>1</v>
      </c>
      <c r="B35" s="47" t="s">
        <v>6</v>
      </c>
      <c r="C35" s="37" t="s">
        <v>7</v>
      </c>
      <c r="D35" s="37">
        <v>2</v>
      </c>
      <c r="E35" s="151">
        <f t="shared" ref="E35:E66" ca="1" si="9">INDIRECT(CONCATENATE("'Vendor Data'!D",N35))</f>
        <v>1.3748</v>
      </c>
      <c r="F35" s="20">
        <f t="shared" ref="F35:F66" ca="1" si="10">PI()*E35^2/4</f>
        <v>1.4844614650993586</v>
      </c>
      <c r="G35" s="120">
        <v>20</v>
      </c>
      <c r="H35" s="21">
        <v>19.988846686569527</v>
      </c>
      <c r="I35" s="121">
        <f t="shared" ref="I35:I66" si="11">IF(H35="","",H35*S$9)</f>
        <v>0.72159736538515995</v>
      </c>
      <c r="J35" s="20">
        <f t="shared" ref="J35:J66" ca="1" si="12">IF(I35="","",I35+O35)</f>
        <v>15.41742220071583</v>
      </c>
      <c r="K35" s="23">
        <v>9432.9036000000015</v>
      </c>
      <c r="L35" s="24">
        <f t="shared" ca="1" si="4"/>
        <v>10961.990582105565</v>
      </c>
      <c r="M35" s="25">
        <f t="shared" ca="1" si="5"/>
        <v>0.86051009890469554</v>
      </c>
      <c r="N35" s="145">
        <f t="shared" si="8"/>
        <v>8</v>
      </c>
      <c r="O35" s="153">
        <f t="shared" ref="O35:O66" ca="1" si="13">INDIRECT(CONCATENATE("'Vendor Data'!F",N35))</f>
        <v>14.69582483533067</v>
      </c>
      <c r="P35" s="153">
        <f t="shared" ref="P35:P66" ca="1" si="14">INDIRECT(CONCATENATE("'Vendor Data'!G",N35))</f>
        <v>519.67000000000007</v>
      </c>
      <c r="Q35" s="25"/>
    </row>
    <row r="36" spans="1:17" x14ac:dyDescent="0.3">
      <c r="A36" s="37" t="s">
        <v>1</v>
      </c>
      <c r="B36" s="47" t="s">
        <v>6</v>
      </c>
      <c r="C36" s="37" t="s">
        <v>7</v>
      </c>
      <c r="D36" s="37">
        <v>2</v>
      </c>
      <c r="E36" s="151">
        <f t="shared" ca="1" si="9"/>
        <v>1.3748</v>
      </c>
      <c r="F36" s="20">
        <f t="shared" ca="1" si="10"/>
        <v>1.4844614650993586</v>
      </c>
      <c r="G36" s="120">
        <v>25</v>
      </c>
      <c r="H36" s="21">
        <v>25.027208323774744</v>
      </c>
      <c r="I36" s="121">
        <f t="shared" si="11"/>
        <v>0.90348222048826821</v>
      </c>
      <c r="J36" s="20">
        <f t="shared" ca="1" si="12"/>
        <v>15.599307055818938</v>
      </c>
      <c r="K36" s="23">
        <v>10735.004520000002</v>
      </c>
      <c r="L36" s="24">
        <f t="shared" ca="1" si="4"/>
        <v>12260.53335260795</v>
      </c>
      <c r="M36" s="25">
        <f t="shared" ca="1" si="5"/>
        <v>0.87557402367952852</v>
      </c>
      <c r="N36" s="145">
        <f t="shared" si="8"/>
        <v>8</v>
      </c>
      <c r="O36" s="153">
        <f t="shared" ca="1" si="13"/>
        <v>14.69582483533067</v>
      </c>
      <c r="P36" s="153">
        <f t="shared" ca="1" si="14"/>
        <v>519.67000000000007</v>
      </c>
      <c r="Q36" s="25"/>
    </row>
    <row r="37" spans="1:17" x14ac:dyDescent="0.3">
      <c r="A37" s="37" t="s">
        <v>1</v>
      </c>
      <c r="B37" s="47" t="s">
        <v>6</v>
      </c>
      <c r="C37" s="37" t="s">
        <v>7</v>
      </c>
      <c r="D37" s="37">
        <v>2</v>
      </c>
      <c r="E37" s="151">
        <f t="shared" ca="1" si="9"/>
        <v>1.3748</v>
      </c>
      <c r="F37" s="20">
        <f t="shared" ca="1" si="10"/>
        <v>1.4844614650993586</v>
      </c>
      <c r="G37" s="120">
        <v>30</v>
      </c>
      <c r="H37" s="21">
        <v>29.925057883448339</v>
      </c>
      <c r="I37" s="121">
        <f t="shared" si="11"/>
        <v>1.0802945895924851</v>
      </c>
      <c r="J37" s="20">
        <f t="shared" ca="1" si="12"/>
        <v>15.776119424923156</v>
      </c>
      <c r="K37" s="23">
        <v>11635.915680000002</v>
      </c>
      <c r="L37" s="24">
        <f t="shared" ca="1" si="4"/>
        <v>13400.88904895242</v>
      </c>
      <c r="M37" s="25">
        <f t="shared" ca="1" si="5"/>
        <v>0.86829430775039584</v>
      </c>
      <c r="N37" s="145">
        <f t="shared" si="8"/>
        <v>8</v>
      </c>
      <c r="O37" s="153">
        <f t="shared" ca="1" si="13"/>
        <v>14.69582483533067</v>
      </c>
      <c r="P37" s="153">
        <f t="shared" ca="1" si="14"/>
        <v>519.67000000000007</v>
      </c>
      <c r="Q37" s="25"/>
    </row>
    <row r="38" spans="1:17" x14ac:dyDescent="0.3">
      <c r="A38" s="37" t="s">
        <v>1</v>
      </c>
      <c r="B38" s="47" t="s">
        <v>6</v>
      </c>
      <c r="C38" s="37" t="s">
        <v>7</v>
      </c>
      <c r="D38" s="37">
        <v>6</v>
      </c>
      <c r="E38" s="150">
        <f t="shared" ca="1" si="9"/>
        <v>4.0015999999999998</v>
      </c>
      <c r="F38" s="20">
        <f t="shared" ca="1" si="10"/>
        <v>12.576425721469956</v>
      </c>
      <c r="G38" s="120">
        <v>10</v>
      </c>
      <c r="H38" s="21">
        <v>9.9161380429457182</v>
      </c>
      <c r="I38" s="121">
        <f t="shared" si="11"/>
        <v>0.35797258335034043</v>
      </c>
      <c r="J38" s="20">
        <f t="shared" ca="1" si="12"/>
        <v>15.053797418681011</v>
      </c>
      <c r="K38" s="23">
        <v>45809.089919999999</v>
      </c>
      <c r="L38" s="24">
        <f t="shared" ca="1" si="4"/>
        <v>65469.590226226617</v>
      </c>
      <c r="M38" s="25">
        <f t="shared" ca="1" si="5"/>
        <v>0.69970026941835395</v>
      </c>
      <c r="N38" s="145">
        <f t="shared" si="8"/>
        <v>9</v>
      </c>
      <c r="O38" s="153">
        <f t="shared" ca="1" si="13"/>
        <v>14.69582483533067</v>
      </c>
      <c r="P38" s="153">
        <f t="shared" ca="1" si="14"/>
        <v>519.67000000000007</v>
      </c>
      <c r="Q38" s="25"/>
    </row>
    <row r="39" spans="1:17" x14ac:dyDescent="0.3">
      <c r="A39" s="37" t="s">
        <v>1</v>
      </c>
      <c r="B39" s="47" t="s">
        <v>6</v>
      </c>
      <c r="C39" s="37" t="s">
        <v>7</v>
      </c>
      <c r="D39" s="37">
        <v>6</v>
      </c>
      <c r="E39" s="150">
        <f t="shared" ca="1" si="9"/>
        <v>4.0015999999999998</v>
      </c>
      <c r="F39" s="20">
        <f t="shared" ca="1" si="10"/>
        <v>12.576425721469956</v>
      </c>
      <c r="G39" s="120">
        <v>15</v>
      </c>
      <c r="H39" s="21">
        <v>15.026763034310051</v>
      </c>
      <c r="I39" s="121">
        <f t="shared" si="11"/>
        <v>0.54246614553859285</v>
      </c>
      <c r="J39" s="20">
        <f t="shared" ca="1" si="12"/>
        <v>15.238290980869262</v>
      </c>
      <c r="K39" s="23">
        <v>54564.985800000002</v>
      </c>
      <c r="L39" s="24">
        <f t="shared" ca="1" si="4"/>
        <v>80557.507310650981</v>
      </c>
      <c r="M39" s="25">
        <f t="shared" ca="1" si="5"/>
        <v>0.67734203330774667</v>
      </c>
      <c r="N39" s="145">
        <f t="shared" si="8"/>
        <v>9</v>
      </c>
      <c r="O39" s="153">
        <f t="shared" ca="1" si="13"/>
        <v>14.69582483533067</v>
      </c>
      <c r="P39" s="153">
        <f t="shared" ca="1" si="14"/>
        <v>519.67000000000007</v>
      </c>
      <c r="Q39" s="25"/>
    </row>
    <row r="40" spans="1:17" x14ac:dyDescent="0.3">
      <c r="A40" s="37" t="s">
        <v>1</v>
      </c>
      <c r="B40" s="47" t="s">
        <v>6</v>
      </c>
      <c r="C40" s="37" t="s">
        <v>7</v>
      </c>
      <c r="D40" s="37">
        <v>6</v>
      </c>
      <c r="E40" s="150">
        <f t="shared" ca="1" si="9"/>
        <v>4.0015999999999998</v>
      </c>
      <c r="F40" s="20">
        <f t="shared" ca="1" si="10"/>
        <v>12.576425721469956</v>
      </c>
      <c r="G40" s="120">
        <v>20</v>
      </c>
      <c r="H40" s="21"/>
      <c r="I40" s="121" t="str">
        <f t="shared" si="11"/>
        <v/>
      </c>
      <c r="J40" s="20" t="str">
        <f t="shared" si="12"/>
        <v/>
      </c>
      <c r="K40" s="23"/>
      <c r="L40" s="24"/>
      <c r="M40" s="25"/>
      <c r="N40" s="145">
        <f t="shared" si="8"/>
        <v>9</v>
      </c>
      <c r="O40" s="153">
        <f t="shared" ca="1" si="13"/>
        <v>14.69582483533067</v>
      </c>
      <c r="P40" s="153">
        <f t="shared" ca="1" si="14"/>
        <v>519.67000000000007</v>
      </c>
      <c r="Q40" s="25"/>
    </row>
    <row r="41" spans="1:17" x14ac:dyDescent="0.3">
      <c r="A41" s="37" t="s">
        <v>1</v>
      </c>
      <c r="B41" s="47" t="s">
        <v>6</v>
      </c>
      <c r="C41" s="37" t="s">
        <v>7</v>
      </c>
      <c r="D41" s="37">
        <v>6</v>
      </c>
      <c r="E41" s="150">
        <f t="shared" ca="1" si="9"/>
        <v>4.0015999999999998</v>
      </c>
      <c r="F41" s="20">
        <f t="shared" ca="1" si="10"/>
        <v>12.576425721469956</v>
      </c>
      <c r="G41" s="120">
        <v>25</v>
      </c>
      <c r="H41" s="21"/>
      <c r="I41" s="121" t="str">
        <f t="shared" si="11"/>
        <v/>
      </c>
      <c r="J41" s="20" t="str">
        <f t="shared" si="12"/>
        <v/>
      </c>
      <c r="K41" s="23"/>
      <c r="L41" s="24"/>
      <c r="M41" s="25"/>
      <c r="N41" s="145">
        <f t="shared" si="8"/>
        <v>9</v>
      </c>
      <c r="O41" s="153">
        <f t="shared" ca="1" si="13"/>
        <v>14.69582483533067</v>
      </c>
      <c r="P41" s="153">
        <f t="shared" ca="1" si="14"/>
        <v>519.67000000000007</v>
      </c>
      <c r="Q41" s="25"/>
    </row>
    <row r="42" spans="1:17" x14ac:dyDescent="0.3">
      <c r="A42" s="37" t="s">
        <v>1</v>
      </c>
      <c r="B42" s="47" t="s">
        <v>6</v>
      </c>
      <c r="C42" s="37" t="s">
        <v>7</v>
      </c>
      <c r="D42" s="37">
        <v>6</v>
      </c>
      <c r="E42" s="150">
        <f t="shared" ca="1" si="9"/>
        <v>4.0015999999999998</v>
      </c>
      <c r="F42" s="20">
        <f t="shared" ca="1" si="10"/>
        <v>12.576425721469956</v>
      </c>
      <c r="G42" s="120">
        <v>30</v>
      </c>
      <c r="H42" s="21"/>
      <c r="I42" s="121" t="str">
        <f t="shared" si="11"/>
        <v/>
      </c>
      <c r="J42" s="20" t="str">
        <f t="shared" si="12"/>
        <v/>
      </c>
      <c r="K42" s="23"/>
      <c r="L42" s="24"/>
      <c r="M42" s="25"/>
      <c r="N42" s="145">
        <f t="shared" si="8"/>
        <v>9</v>
      </c>
      <c r="O42" s="153">
        <f t="shared" ca="1" si="13"/>
        <v>14.69582483533067</v>
      </c>
      <c r="P42" s="153">
        <f t="shared" ca="1" si="14"/>
        <v>519.67000000000007</v>
      </c>
      <c r="Q42" s="25"/>
    </row>
    <row r="43" spans="1:17" x14ac:dyDescent="0.3">
      <c r="A43" s="37" t="s">
        <v>1</v>
      </c>
      <c r="B43" s="47" t="s">
        <v>6</v>
      </c>
      <c r="C43" s="37" t="s">
        <v>7</v>
      </c>
      <c r="D43" s="37">
        <v>10</v>
      </c>
      <c r="E43" s="151">
        <f t="shared" ca="1" si="9"/>
        <v>6.6890000000000001</v>
      </c>
      <c r="F43" s="20">
        <f t="shared" ca="1" si="10"/>
        <v>35.140850898804445</v>
      </c>
      <c r="G43" s="120">
        <v>10</v>
      </c>
      <c r="H43" s="21"/>
      <c r="I43" s="121" t="str">
        <f t="shared" si="11"/>
        <v/>
      </c>
      <c r="J43" s="20" t="str">
        <f t="shared" si="12"/>
        <v/>
      </c>
      <c r="K43" s="23"/>
      <c r="L43" s="24"/>
      <c r="M43" s="25"/>
      <c r="N43" s="145">
        <f t="shared" si="8"/>
        <v>10</v>
      </c>
      <c r="O43" s="153">
        <f t="shared" ca="1" si="13"/>
        <v>14.69582483533067</v>
      </c>
      <c r="P43" s="153">
        <f t="shared" ca="1" si="14"/>
        <v>519.67000000000007</v>
      </c>
      <c r="Q43" s="36"/>
    </row>
    <row r="44" spans="1:17" x14ac:dyDescent="0.3">
      <c r="A44" s="37" t="s">
        <v>1</v>
      </c>
      <c r="B44" s="47" t="s">
        <v>6</v>
      </c>
      <c r="C44" s="37" t="s">
        <v>7</v>
      </c>
      <c r="D44" s="37">
        <v>10</v>
      </c>
      <c r="E44" s="151">
        <f t="shared" ca="1" si="9"/>
        <v>6.6890000000000001</v>
      </c>
      <c r="F44" s="20">
        <f t="shared" ca="1" si="10"/>
        <v>35.140850898804445</v>
      </c>
      <c r="G44" s="120">
        <v>15</v>
      </c>
      <c r="H44" s="21"/>
      <c r="I44" s="121" t="str">
        <f t="shared" si="11"/>
        <v/>
      </c>
      <c r="J44" s="20" t="str">
        <f t="shared" si="12"/>
        <v/>
      </c>
      <c r="K44" s="23"/>
      <c r="L44" s="24"/>
      <c r="M44" s="25"/>
      <c r="N44" s="145">
        <f t="shared" si="8"/>
        <v>10</v>
      </c>
      <c r="O44" s="153">
        <f t="shared" ca="1" si="13"/>
        <v>14.69582483533067</v>
      </c>
      <c r="P44" s="153">
        <f t="shared" ca="1" si="14"/>
        <v>519.67000000000007</v>
      </c>
      <c r="Q44" s="36"/>
    </row>
    <row r="45" spans="1:17" x14ac:dyDescent="0.3">
      <c r="A45" s="37" t="s">
        <v>1</v>
      </c>
      <c r="B45" s="47" t="s">
        <v>6</v>
      </c>
      <c r="C45" s="37" t="s">
        <v>7</v>
      </c>
      <c r="D45" s="37">
        <v>10</v>
      </c>
      <c r="E45" s="151">
        <f t="shared" ca="1" si="9"/>
        <v>6.6890000000000001</v>
      </c>
      <c r="F45" s="20">
        <f t="shared" ca="1" si="10"/>
        <v>35.140850898804445</v>
      </c>
      <c r="G45" s="120">
        <v>20</v>
      </c>
      <c r="H45" s="21"/>
      <c r="I45" s="121" t="str">
        <f t="shared" si="11"/>
        <v/>
      </c>
      <c r="J45" s="20" t="str">
        <f t="shared" si="12"/>
        <v/>
      </c>
      <c r="K45" s="23"/>
      <c r="L45" s="24"/>
      <c r="M45" s="25"/>
      <c r="N45" s="145">
        <f t="shared" si="8"/>
        <v>10</v>
      </c>
      <c r="O45" s="153">
        <f t="shared" ca="1" si="13"/>
        <v>14.69582483533067</v>
      </c>
      <c r="P45" s="153">
        <f t="shared" ca="1" si="14"/>
        <v>519.67000000000007</v>
      </c>
      <c r="Q45" s="36"/>
    </row>
    <row r="46" spans="1:17" x14ac:dyDescent="0.3">
      <c r="A46" s="37" t="s">
        <v>1</v>
      </c>
      <c r="B46" s="47" t="s">
        <v>6</v>
      </c>
      <c r="C46" s="37" t="s">
        <v>7</v>
      </c>
      <c r="D46" s="37">
        <v>10</v>
      </c>
      <c r="E46" s="151">
        <f t="shared" ca="1" si="9"/>
        <v>6.6890000000000001</v>
      </c>
      <c r="F46" s="20">
        <f t="shared" ca="1" si="10"/>
        <v>35.140850898804445</v>
      </c>
      <c r="G46" s="120">
        <v>25</v>
      </c>
      <c r="H46" s="21"/>
      <c r="I46" s="121" t="str">
        <f t="shared" si="11"/>
        <v/>
      </c>
      <c r="J46" s="20" t="str">
        <f t="shared" si="12"/>
        <v/>
      </c>
      <c r="K46" s="23"/>
      <c r="L46" s="24"/>
      <c r="M46" s="25"/>
      <c r="N46" s="145">
        <f t="shared" si="8"/>
        <v>10</v>
      </c>
      <c r="O46" s="153">
        <f t="shared" ca="1" si="13"/>
        <v>14.69582483533067</v>
      </c>
      <c r="P46" s="153">
        <f t="shared" ca="1" si="14"/>
        <v>519.67000000000007</v>
      </c>
      <c r="Q46" s="36"/>
    </row>
    <row r="47" spans="1:17" ht="15" thickBot="1" x14ac:dyDescent="0.35">
      <c r="A47" s="49" t="s">
        <v>1</v>
      </c>
      <c r="B47" s="48" t="s">
        <v>6</v>
      </c>
      <c r="C47" s="49" t="s">
        <v>7</v>
      </c>
      <c r="D47" s="49">
        <v>10</v>
      </c>
      <c r="E47" s="149">
        <f t="shared" ca="1" si="9"/>
        <v>6.6890000000000001</v>
      </c>
      <c r="F47" s="14">
        <f t="shared" ca="1" si="10"/>
        <v>35.140850898804445</v>
      </c>
      <c r="G47" s="119">
        <v>30</v>
      </c>
      <c r="H47" s="50"/>
      <c r="I47" s="124" t="str">
        <f t="shared" si="11"/>
        <v/>
      </c>
      <c r="J47" s="14" t="str">
        <f t="shared" si="12"/>
        <v/>
      </c>
      <c r="K47" s="13"/>
      <c r="L47" s="51"/>
      <c r="M47" s="15"/>
      <c r="N47" s="144">
        <f t="shared" si="8"/>
        <v>10</v>
      </c>
      <c r="O47" s="156">
        <f t="shared" ca="1" si="13"/>
        <v>14.69582483533067</v>
      </c>
      <c r="P47" s="156">
        <f t="shared" ca="1" si="14"/>
        <v>519.67000000000007</v>
      </c>
      <c r="Q47" s="235"/>
    </row>
    <row r="48" spans="1:17" ht="15" thickTop="1" x14ac:dyDescent="0.3">
      <c r="A48" s="37" t="s">
        <v>1</v>
      </c>
      <c r="B48" s="47" t="s">
        <v>3</v>
      </c>
      <c r="C48" s="37" t="s">
        <v>8</v>
      </c>
      <c r="D48" s="37">
        <v>2</v>
      </c>
      <c r="E48" s="151">
        <f t="shared" ca="1" si="9"/>
        <v>1.363</v>
      </c>
      <c r="F48" s="20">
        <f t="shared" ca="1" si="10"/>
        <v>1.459088360616714</v>
      </c>
      <c r="G48" s="120">
        <v>10</v>
      </c>
      <c r="H48" s="21">
        <v>10.220000000000001</v>
      </c>
      <c r="I48" s="121">
        <f t="shared" si="11"/>
        <v>0.36894200000000005</v>
      </c>
      <c r="J48" s="20">
        <f t="shared" ca="1" si="12"/>
        <v>14.769583160786581</v>
      </c>
      <c r="K48" s="23">
        <v>7233.1410699999997</v>
      </c>
      <c r="L48" s="24">
        <f t="shared" ref="L48:L92" ca="1" si="15">S$3*J48*F48*SQRT(S$4/(S$6*S$7*P48*(S$4-1)))*SQRT((O48/J48)^(2/S$4)-(O48/J48)^((S$4+1)/S$4))</f>
        <v>7722.6360550448426</v>
      </c>
      <c r="M48" s="25">
        <f t="shared" ref="M48:M92" ca="1" si="16">K48/L48</f>
        <v>0.93661555697357013</v>
      </c>
      <c r="N48" s="145">
        <f t="shared" si="8"/>
        <v>11</v>
      </c>
      <c r="O48" s="153">
        <f t="shared" ca="1" si="13"/>
        <v>14.400641160786581</v>
      </c>
      <c r="P48" s="153">
        <f t="shared" ca="1" si="14"/>
        <v>507.67</v>
      </c>
      <c r="Q48" s="36"/>
    </row>
    <row r="49" spans="1:17" x14ac:dyDescent="0.3">
      <c r="A49" s="37" t="s">
        <v>1</v>
      </c>
      <c r="B49" s="47" t="s">
        <v>3</v>
      </c>
      <c r="C49" s="37" t="s">
        <v>8</v>
      </c>
      <c r="D49" s="37">
        <v>2</v>
      </c>
      <c r="E49" s="151">
        <f t="shared" ca="1" si="9"/>
        <v>1.363</v>
      </c>
      <c r="F49" s="20">
        <f t="shared" ca="1" si="10"/>
        <v>1.459088360616714</v>
      </c>
      <c r="G49" s="120">
        <v>15</v>
      </c>
      <c r="H49" s="21">
        <v>15.12</v>
      </c>
      <c r="I49" s="121">
        <f t="shared" si="11"/>
        <v>0.54583199999999998</v>
      </c>
      <c r="J49" s="20">
        <f t="shared" ca="1" si="12"/>
        <v>14.946473160786582</v>
      </c>
      <c r="K49" s="23">
        <v>8854.4910500000005</v>
      </c>
      <c r="L49" s="24">
        <f t="shared" ca="1" si="15"/>
        <v>9389.1261249397521</v>
      </c>
      <c r="M49" s="25">
        <f t="shared" ca="1" si="16"/>
        <v>0.94305805803165921</v>
      </c>
      <c r="N49" s="145">
        <f t="shared" si="8"/>
        <v>11</v>
      </c>
      <c r="O49" s="153">
        <f t="shared" ca="1" si="13"/>
        <v>14.400641160786581</v>
      </c>
      <c r="P49" s="153">
        <f t="shared" ca="1" si="14"/>
        <v>507.67</v>
      </c>
      <c r="Q49" s="36"/>
    </row>
    <row r="50" spans="1:17" x14ac:dyDescent="0.3">
      <c r="A50" s="37" t="s">
        <v>1</v>
      </c>
      <c r="B50" s="47" t="s">
        <v>3</v>
      </c>
      <c r="C50" s="37" t="s">
        <v>8</v>
      </c>
      <c r="D50" s="37">
        <v>2</v>
      </c>
      <c r="E50" s="151">
        <f t="shared" ca="1" si="9"/>
        <v>1.363</v>
      </c>
      <c r="F50" s="20">
        <f t="shared" ca="1" si="10"/>
        <v>1.459088360616714</v>
      </c>
      <c r="G50" s="120">
        <v>20</v>
      </c>
      <c r="H50" s="21">
        <v>20.61</v>
      </c>
      <c r="I50" s="121">
        <f t="shared" si="11"/>
        <v>0.74402099999999993</v>
      </c>
      <c r="J50" s="20">
        <f t="shared" ca="1" si="12"/>
        <v>15.144662160786581</v>
      </c>
      <c r="K50" s="23">
        <v>10134.44793</v>
      </c>
      <c r="L50" s="24">
        <f t="shared" ca="1" si="15"/>
        <v>10956.563781580155</v>
      </c>
      <c r="M50" s="25">
        <f t="shared" ca="1" si="16"/>
        <v>0.92496590464226836</v>
      </c>
      <c r="N50" s="145">
        <f t="shared" si="8"/>
        <v>11</v>
      </c>
      <c r="O50" s="153">
        <f t="shared" ca="1" si="13"/>
        <v>14.400641160786581</v>
      </c>
      <c r="P50" s="153">
        <f t="shared" ca="1" si="14"/>
        <v>507.67</v>
      </c>
      <c r="Q50" s="36"/>
    </row>
    <row r="51" spans="1:17" x14ac:dyDescent="0.3">
      <c r="A51" s="37" t="s">
        <v>1</v>
      </c>
      <c r="B51" s="47" t="s">
        <v>3</v>
      </c>
      <c r="C51" s="37" t="s">
        <v>8</v>
      </c>
      <c r="D51" s="37">
        <v>2</v>
      </c>
      <c r="E51" s="151">
        <f t="shared" ca="1" si="9"/>
        <v>1.363</v>
      </c>
      <c r="F51" s="20">
        <f t="shared" ca="1" si="10"/>
        <v>1.459088360616714</v>
      </c>
      <c r="G51" s="120">
        <v>25</v>
      </c>
      <c r="H51" s="21">
        <v>24.8</v>
      </c>
      <c r="I51" s="121">
        <f t="shared" si="11"/>
        <v>0.89528000000000008</v>
      </c>
      <c r="J51" s="20">
        <f t="shared" ca="1" si="12"/>
        <v>15.29592116078658</v>
      </c>
      <c r="K51" s="23">
        <v>11123.22652</v>
      </c>
      <c r="L51" s="24">
        <f t="shared" ca="1" si="15"/>
        <v>12014.285038173804</v>
      </c>
      <c r="M51" s="25">
        <f t="shared" ca="1" si="16"/>
        <v>0.92583341286288923</v>
      </c>
      <c r="N51" s="145">
        <f t="shared" si="8"/>
        <v>11</v>
      </c>
      <c r="O51" s="153">
        <f t="shared" ca="1" si="13"/>
        <v>14.400641160786581</v>
      </c>
      <c r="P51" s="153">
        <f t="shared" ca="1" si="14"/>
        <v>507.67</v>
      </c>
      <c r="Q51" s="36"/>
    </row>
    <row r="52" spans="1:17" x14ac:dyDescent="0.3">
      <c r="A52" s="37" t="s">
        <v>1</v>
      </c>
      <c r="B52" s="47" t="s">
        <v>3</v>
      </c>
      <c r="C52" s="37" t="s">
        <v>8</v>
      </c>
      <c r="D52" s="37">
        <v>2</v>
      </c>
      <c r="E52" s="151">
        <f t="shared" ca="1" si="9"/>
        <v>1.363</v>
      </c>
      <c r="F52" s="20">
        <f t="shared" ca="1" si="10"/>
        <v>1.459088360616714</v>
      </c>
      <c r="G52" s="120">
        <v>30</v>
      </c>
      <c r="H52" s="21">
        <v>30.19</v>
      </c>
      <c r="I52" s="121">
        <f t="shared" si="11"/>
        <v>1.0898590000000001</v>
      </c>
      <c r="J52" s="20">
        <f t="shared" ca="1" si="12"/>
        <v>15.490500160786581</v>
      </c>
      <c r="K52" s="23">
        <v>12618.4511</v>
      </c>
      <c r="L52" s="24">
        <f t="shared" ca="1" si="15"/>
        <v>13249.319910075179</v>
      </c>
      <c r="M52" s="25">
        <f t="shared" ca="1" si="16"/>
        <v>0.95238481564661692</v>
      </c>
      <c r="N52" s="145">
        <f t="shared" si="8"/>
        <v>11</v>
      </c>
      <c r="O52" s="153">
        <f t="shared" ca="1" si="13"/>
        <v>14.400641160786581</v>
      </c>
      <c r="P52" s="153">
        <f t="shared" ca="1" si="14"/>
        <v>507.67</v>
      </c>
      <c r="Q52" s="36"/>
    </row>
    <row r="53" spans="1:17" x14ac:dyDescent="0.3">
      <c r="A53" s="37" t="s">
        <v>1</v>
      </c>
      <c r="B53" s="47" t="s">
        <v>3</v>
      </c>
      <c r="C53" s="37" t="s">
        <v>8</v>
      </c>
      <c r="D53" s="37">
        <v>6</v>
      </c>
      <c r="E53" s="150">
        <f t="shared" ca="1" si="9"/>
        <v>3.97</v>
      </c>
      <c r="F53" s="20">
        <f t="shared" ca="1" si="10"/>
        <v>12.378581913490844</v>
      </c>
      <c r="G53" s="120">
        <v>10</v>
      </c>
      <c r="H53" s="21">
        <v>9.98</v>
      </c>
      <c r="I53" s="121">
        <f t="shared" si="11"/>
        <v>0.36027800000000004</v>
      </c>
      <c r="J53" s="20">
        <f t="shared" ca="1" si="12"/>
        <v>14.849326916889634</v>
      </c>
      <c r="K53" s="23">
        <v>45848.397920000003</v>
      </c>
      <c r="L53" s="24">
        <f t="shared" ca="1" si="15"/>
        <v>63341.710832874916</v>
      </c>
      <c r="M53" s="25">
        <f t="shared" ca="1" si="16"/>
        <v>0.72382632734643904</v>
      </c>
      <c r="N53" s="145">
        <f t="shared" si="8"/>
        <v>12</v>
      </c>
      <c r="O53" s="153">
        <f t="shared" ca="1" si="13"/>
        <v>14.489048916889635</v>
      </c>
      <c r="P53" s="153">
        <f t="shared" ca="1" si="14"/>
        <v>533.67000000000007</v>
      </c>
      <c r="Q53" s="36"/>
    </row>
    <row r="54" spans="1:17" x14ac:dyDescent="0.3">
      <c r="A54" s="37" t="s">
        <v>1</v>
      </c>
      <c r="B54" s="47" t="s">
        <v>3</v>
      </c>
      <c r="C54" s="37" t="s">
        <v>8</v>
      </c>
      <c r="D54" s="37">
        <v>6</v>
      </c>
      <c r="E54" s="150">
        <f t="shared" ca="1" si="9"/>
        <v>3.97</v>
      </c>
      <c r="F54" s="20">
        <f t="shared" ca="1" si="10"/>
        <v>12.378581913490844</v>
      </c>
      <c r="G54" s="120">
        <v>15</v>
      </c>
      <c r="H54" s="21">
        <v>15</v>
      </c>
      <c r="I54" s="121">
        <f t="shared" si="11"/>
        <v>0.54149999999999998</v>
      </c>
      <c r="J54" s="20">
        <f t="shared" ca="1" si="12"/>
        <v>15.030548916889634</v>
      </c>
      <c r="K54" s="23">
        <v>58247.783340000002</v>
      </c>
      <c r="L54" s="24">
        <f t="shared" ca="1" si="15"/>
        <v>77620.391521494385</v>
      </c>
      <c r="M54" s="25">
        <f t="shared" ca="1" si="16"/>
        <v>0.75041857169543158</v>
      </c>
      <c r="N54" s="145">
        <f t="shared" si="8"/>
        <v>12</v>
      </c>
      <c r="O54" s="153">
        <f t="shared" ca="1" si="13"/>
        <v>14.489048916889635</v>
      </c>
      <c r="P54" s="153">
        <f t="shared" ca="1" si="14"/>
        <v>533.67000000000007</v>
      </c>
      <c r="Q54" s="36"/>
    </row>
    <row r="55" spans="1:17" x14ac:dyDescent="0.3">
      <c r="A55" s="37" t="s">
        <v>1</v>
      </c>
      <c r="B55" s="47" t="s">
        <v>3</v>
      </c>
      <c r="C55" s="37" t="s">
        <v>8</v>
      </c>
      <c r="D55" s="37">
        <v>6</v>
      </c>
      <c r="E55" s="150">
        <f t="shared" ca="1" si="9"/>
        <v>3.97</v>
      </c>
      <c r="F55" s="20">
        <f t="shared" ca="1" si="10"/>
        <v>12.378581913490844</v>
      </c>
      <c r="G55" s="120">
        <v>20</v>
      </c>
      <c r="H55" s="21">
        <v>20.059999999999999</v>
      </c>
      <c r="I55" s="121">
        <f t="shared" si="11"/>
        <v>0.72416599999999998</v>
      </c>
      <c r="J55" s="20">
        <f t="shared" ca="1" si="12"/>
        <v>15.213214916889635</v>
      </c>
      <c r="K55" s="23">
        <v>66655.520550000001</v>
      </c>
      <c r="L55" s="24">
        <f t="shared" ca="1" si="15"/>
        <v>89722.160565791535</v>
      </c>
      <c r="M55" s="25">
        <f t="shared" ca="1" si="16"/>
        <v>0.74291033708581711</v>
      </c>
      <c r="N55" s="145">
        <f t="shared" si="8"/>
        <v>12</v>
      </c>
      <c r="O55" s="153">
        <f t="shared" ca="1" si="13"/>
        <v>14.489048916889635</v>
      </c>
      <c r="P55" s="153">
        <f t="shared" ca="1" si="14"/>
        <v>533.67000000000007</v>
      </c>
      <c r="Q55" s="36"/>
    </row>
    <row r="56" spans="1:17" x14ac:dyDescent="0.3">
      <c r="A56" s="37" t="s">
        <v>1</v>
      </c>
      <c r="B56" s="47" t="s">
        <v>3</v>
      </c>
      <c r="C56" s="37" t="s">
        <v>8</v>
      </c>
      <c r="D56" s="37">
        <v>6</v>
      </c>
      <c r="E56" s="150">
        <f t="shared" ca="1" si="9"/>
        <v>3.97</v>
      </c>
      <c r="F56" s="20">
        <f t="shared" ca="1" si="10"/>
        <v>12.378581913490844</v>
      </c>
      <c r="G56" s="120">
        <v>25</v>
      </c>
      <c r="H56" s="21">
        <v>25</v>
      </c>
      <c r="I56" s="121">
        <f t="shared" si="11"/>
        <v>0.90249999999999997</v>
      </c>
      <c r="J56" s="20">
        <f t="shared" ca="1" si="12"/>
        <v>15.391548916889635</v>
      </c>
      <c r="K56" s="23">
        <v>76196.528470000005</v>
      </c>
      <c r="L56" s="24">
        <f t="shared" ca="1" si="15"/>
        <v>100118.17575989466</v>
      </c>
      <c r="M56" s="25">
        <f t="shared" ca="1" si="16"/>
        <v>0.76106588930201835</v>
      </c>
      <c r="N56" s="145">
        <f t="shared" si="8"/>
        <v>12</v>
      </c>
      <c r="O56" s="153">
        <f t="shared" ca="1" si="13"/>
        <v>14.489048916889635</v>
      </c>
      <c r="P56" s="153">
        <f t="shared" ca="1" si="14"/>
        <v>533.67000000000007</v>
      </c>
      <c r="Q56" s="36"/>
    </row>
    <row r="57" spans="1:17" x14ac:dyDescent="0.3">
      <c r="A57" s="37" t="s">
        <v>1</v>
      </c>
      <c r="B57" s="47" t="s">
        <v>3</v>
      </c>
      <c r="C57" s="37" t="s">
        <v>8</v>
      </c>
      <c r="D57" s="37">
        <v>6</v>
      </c>
      <c r="E57" s="150">
        <f t="shared" ca="1" si="9"/>
        <v>3.97</v>
      </c>
      <c r="F57" s="20">
        <f t="shared" ca="1" si="10"/>
        <v>12.378581913490844</v>
      </c>
      <c r="G57" s="120">
        <v>30</v>
      </c>
      <c r="H57" s="21">
        <v>30.01</v>
      </c>
      <c r="I57" s="121">
        <f t="shared" si="11"/>
        <v>1.083361</v>
      </c>
      <c r="J57" s="20">
        <f t="shared" ca="1" si="12"/>
        <v>15.572409916889635</v>
      </c>
      <c r="K57" s="23">
        <v>83778.165949999995</v>
      </c>
      <c r="L57" s="24">
        <f t="shared" ca="1" si="15"/>
        <v>109643.24004961399</v>
      </c>
      <c r="M57" s="25">
        <f t="shared" ca="1" si="16"/>
        <v>0.76409786788579082</v>
      </c>
      <c r="N57" s="145">
        <f t="shared" si="8"/>
        <v>12</v>
      </c>
      <c r="O57" s="153">
        <f t="shared" ca="1" si="13"/>
        <v>14.489048916889635</v>
      </c>
      <c r="P57" s="153">
        <f t="shared" ca="1" si="14"/>
        <v>533.67000000000007</v>
      </c>
      <c r="Q57" s="36"/>
    </row>
    <row r="58" spans="1:17" x14ac:dyDescent="0.3">
      <c r="A58" s="37" t="s">
        <v>1</v>
      </c>
      <c r="B58" s="47" t="s">
        <v>3</v>
      </c>
      <c r="C58" s="37" t="s">
        <v>8</v>
      </c>
      <c r="D58" s="37">
        <v>10</v>
      </c>
      <c r="E58" s="151">
        <f t="shared" ca="1" si="9"/>
        <v>6.67</v>
      </c>
      <c r="F58" s="20">
        <f t="shared" ca="1" si="10"/>
        <v>34.941500351572735</v>
      </c>
      <c r="G58" s="120">
        <v>10</v>
      </c>
      <c r="H58" s="21">
        <v>10.16</v>
      </c>
      <c r="I58" s="121">
        <f t="shared" si="11"/>
        <v>0.36677599999999999</v>
      </c>
      <c r="J58" s="20">
        <f t="shared" ca="1" si="12"/>
        <v>14.806709496832381</v>
      </c>
      <c r="K58" s="23">
        <v>126780.0612</v>
      </c>
      <c r="L58" s="24">
        <f t="shared" ca="1" si="15"/>
        <v>180092.81260705067</v>
      </c>
      <c r="M58" s="25">
        <f t="shared" ca="1" si="16"/>
        <v>0.70397068802864893</v>
      </c>
      <c r="N58" s="145">
        <f t="shared" si="8"/>
        <v>13</v>
      </c>
      <c r="O58" s="153">
        <f t="shared" ca="1" si="13"/>
        <v>14.439933496832381</v>
      </c>
      <c r="P58" s="153">
        <f t="shared" ca="1" si="14"/>
        <v>533.67000000000007</v>
      </c>
      <c r="Q58" s="36"/>
    </row>
    <row r="59" spans="1:17" x14ac:dyDescent="0.3">
      <c r="A59" s="37" t="s">
        <v>1</v>
      </c>
      <c r="B59" s="47" t="s">
        <v>3</v>
      </c>
      <c r="C59" s="37" t="s">
        <v>8</v>
      </c>
      <c r="D59" s="37">
        <v>10</v>
      </c>
      <c r="E59" s="151">
        <f t="shared" ca="1" si="9"/>
        <v>6.67</v>
      </c>
      <c r="F59" s="20">
        <f t="shared" ca="1" si="10"/>
        <v>34.941500351572735</v>
      </c>
      <c r="G59" s="120">
        <v>15</v>
      </c>
      <c r="H59" s="21">
        <v>15.03</v>
      </c>
      <c r="I59" s="121">
        <f t="shared" si="11"/>
        <v>0.54258299999999993</v>
      </c>
      <c r="J59" s="20">
        <f t="shared" ca="1" si="12"/>
        <v>14.982516496832382</v>
      </c>
      <c r="K59" s="23">
        <v>155076.18350000001</v>
      </c>
      <c r="L59" s="24">
        <f t="shared" ca="1" si="15"/>
        <v>218947.43435496005</v>
      </c>
      <c r="M59" s="25">
        <f t="shared" ca="1" si="16"/>
        <v>0.70828043250138639</v>
      </c>
      <c r="N59" s="145">
        <f t="shared" si="8"/>
        <v>13</v>
      </c>
      <c r="O59" s="153">
        <f t="shared" ca="1" si="13"/>
        <v>14.439933496832381</v>
      </c>
      <c r="P59" s="153">
        <f t="shared" ca="1" si="14"/>
        <v>533.67000000000007</v>
      </c>
      <c r="Q59" s="36"/>
    </row>
    <row r="60" spans="1:17" x14ac:dyDescent="0.3">
      <c r="A60" s="37" t="s">
        <v>1</v>
      </c>
      <c r="B60" s="47" t="s">
        <v>3</v>
      </c>
      <c r="C60" s="37" t="s">
        <v>8</v>
      </c>
      <c r="D60" s="37">
        <v>10</v>
      </c>
      <c r="E60" s="151">
        <f t="shared" ca="1" si="9"/>
        <v>6.67</v>
      </c>
      <c r="F60" s="20">
        <f t="shared" ca="1" si="10"/>
        <v>34.941500351572735</v>
      </c>
      <c r="G60" s="120">
        <v>20</v>
      </c>
      <c r="H60" s="21">
        <v>20.09</v>
      </c>
      <c r="I60" s="121">
        <f t="shared" si="11"/>
        <v>0.72524900000000003</v>
      </c>
      <c r="J60" s="20">
        <f t="shared" ca="1" si="12"/>
        <v>15.165182496832381</v>
      </c>
      <c r="K60" s="23">
        <v>180653.29889999999</v>
      </c>
      <c r="L60" s="24">
        <f t="shared" ca="1" si="15"/>
        <v>253019.34687710542</v>
      </c>
      <c r="M60" s="25">
        <f t="shared" ca="1" si="16"/>
        <v>0.71399006095666473</v>
      </c>
      <c r="N60" s="145">
        <f t="shared" si="8"/>
        <v>13</v>
      </c>
      <c r="O60" s="153">
        <f t="shared" ca="1" si="13"/>
        <v>14.439933496832381</v>
      </c>
      <c r="P60" s="153">
        <f t="shared" ca="1" si="14"/>
        <v>533.67000000000007</v>
      </c>
      <c r="Q60" s="36"/>
    </row>
    <row r="61" spans="1:17" x14ac:dyDescent="0.3">
      <c r="A61" s="37" t="s">
        <v>1</v>
      </c>
      <c r="B61" s="47" t="s">
        <v>3</v>
      </c>
      <c r="C61" s="37" t="s">
        <v>8</v>
      </c>
      <c r="D61" s="37">
        <v>10</v>
      </c>
      <c r="E61" s="151">
        <f t="shared" ca="1" si="9"/>
        <v>6.67</v>
      </c>
      <c r="F61" s="20">
        <f t="shared" ca="1" si="10"/>
        <v>34.941500351572735</v>
      </c>
      <c r="G61" s="120">
        <v>25</v>
      </c>
      <c r="H61" s="21">
        <v>25.01</v>
      </c>
      <c r="I61" s="121">
        <f t="shared" si="11"/>
        <v>0.90286100000000002</v>
      </c>
      <c r="J61" s="20">
        <f t="shared" ca="1" si="12"/>
        <v>15.342794496832381</v>
      </c>
      <c r="K61" s="23">
        <v>202775.5882</v>
      </c>
      <c r="L61" s="24">
        <f t="shared" ca="1" si="15"/>
        <v>282182.05925944855</v>
      </c>
      <c r="M61" s="25">
        <f t="shared" ca="1" si="16"/>
        <v>0.71859844219777513</v>
      </c>
      <c r="N61" s="145">
        <f t="shared" si="8"/>
        <v>13</v>
      </c>
      <c r="O61" s="153">
        <f t="shared" ca="1" si="13"/>
        <v>14.439933496832381</v>
      </c>
      <c r="P61" s="153">
        <f t="shared" ca="1" si="14"/>
        <v>533.67000000000007</v>
      </c>
      <c r="Q61" s="36"/>
    </row>
    <row r="62" spans="1:17" ht="15" thickBot="1" x14ac:dyDescent="0.35">
      <c r="A62" s="37" t="s">
        <v>1</v>
      </c>
      <c r="B62" s="47" t="s">
        <v>3</v>
      </c>
      <c r="C62" s="37" t="s">
        <v>8</v>
      </c>
      <c r="D62" s="37">
        <v>10</v>
      </c>
      <c r="E62" s="151">
        <f t="shared" ca="1" si="9"/>
        <v>6.67</v>
      </c>
      <c r="F62" s="20">
        <f t="shared" ca="1" si="10"/>
        <v>34.941500351572735</v>
      </c>
      <c r="G62" s="120">
        <v>30</v>
      </c>
      <c r="H62" s="21">
        <v>30.1</v>
      </c>
      <c r="I62" s="121">
        <f t="shared" si="11"/>
        <v>1.0866100000000001</v>
      </c>
      <c r="J62" s="20">
        <f t="shared" ca="1" si="12"/>
        <v>15.526543496832382</v>
      </c>
      <c r="K62" s="23">
        <v>222638.49</v>
      </c>
      <c r="L62" s="24">
        <f t="shared" ca="1" si="15"/>
        <v>309426.83186033723</v>
      </c>
      <c r="M62" s="25">
        <f t="shared" ca="1" si="16"/>
        <v>0.71951901734394519</v>
      </c>
      <c r="N62" s="145">
        <f t="shared" si="8"/>
        <v>13</v>
      </c>
      <c r="O62" s="153">
        <f t="shared" ca="1" si="13"/>
        <v>14.439933496832381</v>
      </c>
      <c r="P62" s="153">
        <f t="shared" ca="1" si="14"/>
        <v>533.67000000000007</v>
      </c>
      <c r="Q62" s="36"/>
    </row>
    <row r="63" spans="1:17" ht="15" thickTop="1" x14ac:dyDescent="0.3">
      <c r="A63" s="38" t="s">
        <v>1</v>
      </c>
      <c r="B63" s="39" t="s">
        <v>3</v>
      </c>
      <c r="C63" s="38" t="s">
        <v>9</v>
      </c>
      <c r="D63" s="38">
        <v>2</v>
      </c>
      <c r="E63" s="154">
        <f t="shared" ca="1" si="9"/>
        <v>1.3460000000000001</v>
      </c>
      <c r="F63" s="107">
        <f t="shared" ca="1" si="10"/>
        <v>1.4229184189977717</v>
      </c>
      <c r="G63" s="122">
        <v>10</v>
      </c>
      <c r="H63" s="40">
        <v>10.032920000000001</v>
      </c>
      <c r="I63" s="123">
        <f t="shared" si="11"/>
        <v>0.36218841200000002</v>
      </c>
      <c r="J63" s="107">
        <f t="shared" ca="1" si="12"/>
        <v>15.05801324733067</v>
      </c>
      <c r="K63" s="41">
        <v>6514.0312431282719</v>
      </c>
      <c r="L63" s="108">
        <f t="shared" ca="1" si="15"/>
        <v>7450.755817927623</v>
      </c>
      <c r="M63" s="109">
        <f t="shared" ca="1" si="16"/>
        <v>0.87427791251117737</v>
      </c>
      <c r="N63" s="147">
        <f t="shared" si="8"/>
        <v>14</v>
      </c>
      <c r="O63" s="159">
        <f t="shared" ca="1" si="13"/>
        <v>14.69582483533067</v>
      </c>
      <c r="P63" s="159">
        <f t="shared" ca="1" si="14"/>
        <v>519.67000000000007</v>
      </c>
      <c r="Q63" s="240"/>
    </row>
    <row r="64" spans="1:17" x14ac:dyDescent="0.3">
      <c r="A64" s="37" t="s">
        <v>1</v>
      </c>
      <c r="B64" s="47" t="s">
        <v>3</v>
      </c>
      <c r="C64" s="37" t="s">
        <v>9</v>
      </c>
      <c r="D64" s="37">
        <v>2</v>
      </c>
      <c r="E64" s="151">
        <f t="shared" ca="1" si="9"/>
        <v>1.3460000000000001</v>
      </c>
      <c r="F64" s="20">
        <f t="shared" ca="1" si="10"/>
        <v>1.4229184189977717</v>
      </c>
      <c r="G64" s="120">
        <v>15</v>
      </c>
      <c r="H64" s="21">
        <v>15.019270000000001</v>
      </c>
      <c r="I64" s="121">
        <f t="shared" si="11"/>
        <v>0.542195647</v>
      </c>
      <c r="J64" s="20">
        <f t="shared" ca="1" si="12"/>
        <v>15.23802048233067</v>
      </c>
      <c r="K64" s="23">
        <v>8009.3579113219885</v>
      </c>
      <c r="L64" s="24">
        <f t="shared" ca="1" si="15"/>
        <v>9112.1481019112125</v>
      </c>
      <c r="M64" s="25">
        <f t="shared" ca="1" si="16"/>
        <v>0.87897582674738117</v>
      </c>
      <c r="N64" s="145">
        <f t="shared" si="8"/>
        <v>14</v>
      </c>
      <c r="O64" s="153">
        <f t="shared" ca="1" si="13"/>
        <v>14.69582483533067</v>
      </c>
      <c r="P64" s="153">
        <f t="shared" ca="1" si="14"/>
        <v>519.67000000000007</v>
      </c>
      <c r="Q64" s="233"/>
    </row>
    <row r="65" spans="1:17" x14ac:dyDescent="0.3">
      <c r="A65" s="37" t="s">
        <v>1</v>
      </c>
      <c r="B65" s="47" t="s">
        <v>3</v>
      </c>
      <c r="C65" s="37" t="s">
        <v>9</v>
      </c>
      <c r="D65" s="37">
        <v>2</v>
      </c>
      <c r="E65" s="151">
        <f t="shared" ca="1" si="9"/>
        <v>1.3460000000000001</v>
      </c>
      <c r="F65" s="20">
        <f t="shared" ca="1" si="10"/>
        <v>1.4229184189977717</v>
      </c>
      <c r="G65" s="120">
        <v>20</v>
      </c>
      <c r="H65" s="21">
        <v>19.993580000000001</v>
      </c>
      <c r="I65" s="121">
        <f t="shared" si="11"/>
        <v>0.72176823800000001</v>
      </c>
      <c r="J65" s="20">
        <f t="shared" ca="1" si="12"/>
        <v>15.41759307333067</v>
      </c>
      <c r="K65" s="23">
        <v>9272.4120445026165</v>
      </c>
      <c r="L65" s="24">
        <f t="shared" ca="1" si="15"/>
        <v>10508.766216778809</v>
      </c>
      <c r="M65" s="25">
        <f t="shared" ca="1" si="16"/>
        <v>0.88235020679190967</v>
      </c>
      <c r="N65" s="145">
        <f t="shared" si="8"/>
        <v>14</v>
      </c>
      <c r="O65" s="153">
        <f t="shared" ca="1" si="13"/>
        <v>14.69582483533067</v>
      </c>
      <c r="P65" s="153">
        <f t="shared" ca="1" si="14"/>
        <v>519.67000000000007</v>
      </c>
      <c r="Q65" s="233"/>
    </row>
    <row r="66" spans="1:17" x14ac:dyDescent="0.3">
      <c r="A66" s="37" t="s">
        <v>1</v>
      </c>
      <c r="B66" s="47" t="s">
        <v>3</v>
      </c>
      <c r="C66" s="37" t="s">
        <v>9</v>
      </c>
      <c r="D66" s="37">
        <v>2</v>
      </c>
      <c r="E66" s="151">
        <f t="shared" ca="1" si="9"/>
        <v>1.3460000000000001</v>
      </c>
      <c r="F66" s="20">
        <f t="shared" ca="1" si="10"/>
        <v>1.4229184189977717</v>
      </c>
      <c r="G66" s="120">
        <v>25</v>
      </c>
      <c r="H66" s="21">
        <v>25.004010000000001</v>
      </c>
      <c r="I66" s="121">
        <f t="shared" si="11"/>
        <v>0.90264476100000002</v>
      </c>
      <c r="J66" s="20">
        <f t="shared" ca="1" si="12"/>
        <v>15.59846959633067</v>
      </c>
      <c r="K66" s="23">
        <v>10371.373142997383</v>
      </c>
      <c r="L66" s="24">
        <f t="shared" ca="1" si="15"/>
        <v>11746.81014126349</v>
      </c>
      <c r="M66" s="25">
        <f t="shared" ca="1" si="16"/>
        <v>0.88290974471149797</v>
      </c>
      <c r="N66" s="145">
        <f t="shared" si="8"/>
        <v>14</v>
      </c>
      <c r="O66" s="153">
        <f t="shared" ca="1" si="13"/>
        <v>14.69582483533067</v>
      </c>
      <c r="P66" s="153">
        <f t="shared" ca="1" si="14"/>
        <v>519.67000000000007</v>
      </c>
      <c r="Q66" s="233"/>
    </row>
    <row r="67" spans="1:17" x14ac:dyDescent="0.3">
      <c r="A67" s="37" t="s">
        <v>1</v>
      </c>
      <c r="B67" s="47" t="s">
        <v>3</v>
      </c>
      <c r="C67" s="37" t="s">
        <v>9</v>
      </c>
      <c r="D67" s="37">
        <v>2</v>
      </c>
      <c r="E67" s="151">
        <f t="shared" ref="E67:E92" ca="1" si="17">INDIRECT(CONCATENATE("'Vendor Data'!D",N67))</f>
        <v>1.3460000000000001</v>
      </c>
      <c r="F67" s="20">
        <f t="shared" ref="F67:F98" ca="1" si="18">PI()*E67^2/4</f>
        <v>1.4229184189977717</v>
      </c>
      <c r="G67" s="120">
        <v>30</v>
      </c>
      <c r="H67" s="21">
        <v>29.97832</v>
      </c>
      <c r="I67" s="121">
        <f t="shared" ref="I67:I98" si="19">IF(H67="","",H67*S$9)</f>
        <v>1.082217352</v>
      </c>
      <c r="J67" s="20">
        <f t="shared" ref="J67:J98" ca="1" si="20">IF(I67="","",I67+O67)</f>
        <v>15.778042187330671</v>
      </c>
      <c r="K67" s="23">
        <v>11347.842257853403</v>
      </c>
      <c r="L67" s="24">
        <f t="shared" ca="1" si="15"/>
        <v>12856.678868143383</v>
      </c>
      <c r="M67" s="25">
        <f t="shared" ca="1" si="16"/>
        <v>0.88264180619548527</v>
      </c>
      <c r="N67" s="145">
        <f t="shared" si="8"/>
        <v>14</v>
      </c>
      <c r="O67" s="153">
        <f t="shared" ref="O67:O98" ca="1" si="21">INDIRECT(CONCATENATE("'Vendor Data'!F",N67))</f>
        <v>14.69582483533067</v>
      </c>
      <c r="P67" s="153">
        <f t="shared" ref="P67:P92" ca="1" si="22">INDIRECT(CONCATENATE("'Vendor Data'!G",N67))</f>
        <v>519.67000000000007</v>
      </c>
      <c r="Q67" s="233"/>
    </row>
    <row r="68" spans="1:17" x14ac:dyDescent="0.3">
      <c r="A68" s="37" t="s">
        <v>1</v>
      </c>
      <c r="B68" s="47" t="s">
        <v>3</v>
      </c>
      <c r="C68" s="37" t="s">
        <v>9</v>
      </c>
      <c r="D68" s="37">
        <v>6</v>
      </c>
      <c r="E68" s="150">
        <f t="shared" ca="1" si="17"/>
        <v>3.992</v>
      </c>
      <c r="F68" s="20">
        <f t="shared" ca="1" si="18"/>
        <v>12.516155397384193</v>
      </c>
      <c r="G68" s="120">
        <v>10</v>
      </c>
      <c r="H68" s="21">
        <v>10.02088</v>
      </c>
      <c r="I68" s="121">
        <f t="shared" si="19"/>
        <v>0.36175376799999998</v>
      </c>
      <c r="J68" s="20">
        <f t="shared" ca="1" si="20"/>
        <v>15.05757860333067</v>
      </c>
      <c r="K68" s="23">
        <v>45180.474814299741</v>
      </c>
      <c r="L68" s="24">
        <f t="shared" ca="1" si="15"/>
        <v>65498.445301420557</v>
      </c>
      <c r="M68" s="25">
        <f t="shared" ca="1" si="16"/>
        <v>0.68979461430544597</v>
      </c>
      <c r="N68" s="145">
        <f t="shared" ref="N68:N92" si="23">INT((ROW()-3)/5)+2</f>
        <v>15</v>
      </c>
      <c r="O68" s="153">
        <f t="shared" ca="1" si="21"/>
        <v>14.69582483533067</v>
      </c>
      <c r="P68" s="153">
        <f t="shared" ca="1" si="22"/>
        <v>519.67000000000007</v>
      </c>
      <c r="Q68" s="36"/>
    </row>
    <row r="69" spans="1:17" x14ac:dyDescent="0.3">
      <c r="A69" s="37" t="s">
        <v>1</v>
      </c>
      <c r="B69" s="47" t="s">
        <v>3</v>
      </c>
      <c r="C69" s="37" t="s">
        <v>9</v>
      </c>
      <c r="D69" s="37">
        <v>6</v>
      </c>
      <c r="E69" s="150">
        <f t="shared" ca="1" si="17"/>
        <v>3.992</v>
      </c>
      <c r="F69" s="20">
        <f t="shared" ca="1" si="18"/>
        <v>12.516155397384193</v>
      </c>
      <c r="G69" s="120">
        <v>15</v>
      </c>
      <c r="H69" s="21">
        <v>15.031319999999999</v>
      </c>
      <c r="I69" s="121">
        <f t="shared" si="19"/>
        <v>0.54263065199999994</v>
      </c>
      <c r="J69" s="20">
        <f t="shared" ca="1" si="20"/>
        <v>15.23845548733067</v>
      </c>
      <c r="K69" s="23">
        <v>55494.068719731673</v>
      </c>
      <c r="L69" s="24">
        <f t="shared" ca="1" si="15"/>
        <v>80183.572749182189</v>
      </c>
      <c r="M69" s="25">
        <f t="shared" ca="1" si="16"/>
        <v>0.69208775335216866</v>
      </c>
      <c r="N69" s="145">
        <f t="shared" si="23"/>
        <v>15</v>
      </c>
      <c r="O69" s="153">
        <f t="shared" ca="1" si="21"/>
        <v>14.69582483533067</v>
      </c>
      <c r="P69" s="153">
        <f t="shared" ca="1" si="22"/>
        <v>519.67000000000007</v>
      </c>
      <c r="Q69" s="36"/>
    </row>
    <row r="70" spans="1:17" x14ac:dyDescent="0.3">
      <c r="A70" s="37" t="s">
        <v>1</v>
      </c>
      <c r="B70" s="47" t="s">
        <v>3</v>
      </c>
      <c r="C70" s="37" t="s">
        <v>9</v>
      </c>
      <c r="D70" s="37">
        <v>6</v>
      </c>
      <c r="E70" s="150">
        <f t="shared" ca="1" si="17"/>
        <v>3.992</v>
      </c>
      <c r="F70" s="20">
        <f t="shared" ca="1" si="18"/>
        <v>12.516155397384193</v>
      </c>
      <c r="G70" s="120">
        <v>20</v>
      </c>
      <c r="H70" s="21">
        <v>19.993580000000001</v>
      </c>
      <c r="I70" s="121">
        <f t="shared" si="19"/>
        <v>0.72176823800000001</v>
      </c>
      <c r="J70" s="20">
        <f t="shared" ca="1" si="20"/>
        <v>15.41759307333067</v>
      </c>
      <c r="K70" s="23">
        <v>64533.630436845546</v>
      </c>
      <c r="L70" s="24">
        <f t="shared" ca="1" si="15"/>
        <v>92436.326108300069</v>
      </c>
      <c r="M70" s="25">
        <f t="shared" ca="1" si="16"/>
        <v>0.69814144669961009</v>
      </c>
      <c r="N70" s="145">
        <f t="shared" si="23"/>
        <v>15</v>
      </c>
      <c r="O70" s="153">
        <f t="shared" ca="1" si="21"/>
        <v>14.69582483533067</v>
      </c>
      <c r="P70" s="153">
        <f t="shared" ca="1" si="22"/>
        <v>519.67000000000007</v>
      </c>
      <c r="Q70" s="36"/>
    </row>
    <row r="71" spans="1:17" x14ac:dyDescent="0.3">
      <c r="A71" s="37" t="s">
        <v>1</v>
      </c>
      <c r="B71" s="47" t="s">
        <v>3</v>
      </c>
      <c r="C71" s="37" t="s">
        <v>9</v>
      </c>
      <c r="D71" s="37">
        <v>6</v>
      </c>
      <c r="E71" s="150">
        <f t="shared" ca="1" si="17"/>
        <v>3.992</v>
      </c>
      <c r="F71" s="20">
        <f t="shared" ca="1" si="18"/>
        <v>12.516155397384193</v>
      </c>
      <c r="G71" s="120">
        <v>25</v>
      </c>
      <c r="H71" s="21">
        <v>25.028099999999998</v>
      </c>
      <c r="I71" s="121">
        <f t="shared" si="19"/>
        <v>0.90351440999999999</v>
      </c>
      <c r="J71" s="20">
        <f t="shared" ca="1" si="20"/>
        <v>15.59933924533067</v>
      </c>
      <c r="K71" s="23">
        <v>72442.163578615829</v>
      </c>
      <c r="L71" s="24">
        <f t="shared" ca="1" si="15"/>
        <v>103375.84768014507</v>
      </c>
      <c r="M71" s="25">
        <f t="shared" ca="1" si="16"/>
        <v>0.70076488081392985</v>
      </c>
      <c r="N71" s="145">
        <f t="shared" si="23"/>
        <v>15</v>
      </c>
      <c r="O71" s="153">
        <f t="shared" ca="1" si="21"/>
        <v>14.69582483533067</v>
      </c>
      <c r="P71" s="153">
        <f t="shared" ca="1" si="22"/>
        <v>519.67000000000007</v>
      </c>
      <c r="Q71" s="36"/>
    </row>
    <row r="72" spans="1:17" x14ac:dyDescent="0.3">
      <c r="A72" s="37" t="s">
        <v>1</v>
      </c>
      <c r="B72" s="47" t="s">
        <v>3</v>
      </c>
      <c r="C72" s="37" t="s">
        <v>9</v>
      </c>
      <c r="D72" s="37">
        <v>6</v>
      </c>
      <c r="E72" s="150">
        <f t="shared" ca="1" si="17"/>
        <v>3.992</v>
      </c>
      <c r="F72" s="20">
        <f t="shared" ca="1" si="18"/>
        <v>12.516155397384193</v>
      </c>
      <c r="G72" s="120">
        <v>30</v>
      </c>
      <c r="H72" s="21">
        <v>30.01445</v>
      </c>
      <c r="I72" s="121">
        <f t="shared" si="19"/>
        <v>1.083521645</v>
      </c>
      <c r="J72" s="20">
        <f t="shared" ca="1" si="20"/>
        <v>15.77934648033067</v>
      </c>
      <c r="K72" s="23">
        <v>79718.014069044497</v>
      </c>
      <c r="L72" s="24">
        <f t="shared" ca="1" si="15"/>
        <v>113156.60557373203</v>
      </c>
      <c r="M72" s="25">
        <f t="shared" ca="1" si="16"/>
        <v>0.70449280150155102</v>
      </c>
      <c r="N72" s="145">
        <f t="shared" si="23"/>
        <v>15</v>
      </c>
      <c r="O72" s="153">
        <f t="shared" ca="1" si="21"/>
        <v>14.69582483533067</v>
      </c>
      <c r="P72" s="153">
        <f t="shared" ca="1" si="22"/>
        <v>519.67000000000007</v>
      </c>
      <c r="Q72" s="36"/>
    </row>
    <row r="73" spans="1:17" x14ac:dyDescent="0.3">
      <c r="A73" s="37" t="s">
        <v>1</v>
      </c>
      <c r="B73" s="47" t="s">
        <v>3</v>
      </c>
      <c r="C73" s="37" t="s">
        <v>9</v>
      </c>
      <c r="D73" s="37">
        <v>10</v>
      </c>
      <c r="E73" s="151">
        <f t="shared" ca="1" si="17"/>
        <v>6.6929999999999996</v>
      </c>
      <c r="F73" s="20">
        <f t="shared" ca="1" si="18"/>
        <v>35.182891691694778</v>
      </c>
      <c r="G73" s="120">
        <v>10</v>
      </c>
      <c r="H73" s="21">
        <v>10.02088</v>
      </c>
      <c r="I73" s="121">
        <f t="shared" si="19"/>
        <v>0.36175376799999998</v>
      </c>
      <c r="J73" s="110">
        <f t="shared" ca="1" si="20"/>
        <v>15.05757860333067</v>
      </c>
      <c r="K73" s="20">
        <v>122913.77207297117</v>
      </c>
      <c r="L73" s="24">
        <f t="shared" ca="1" si="15"/>
        <v>184116.0191647897</v>
      </c>
      <c r="M73" s="113">
        <f t="shared" ca="1" si="16"/>
        <v>0.66758869016692912</v>
      </c>
      <c r="N73" s="44">
        <f t="shared" si="23"/>
        <v>16</v>
      </c>
      <c r="O73" s="150">
        <f t="shared" ca="1" si="21"/>
        <v>14.69582483533067</v>
      </c>
      <c r="P73" s="150">
        <f t="shared" ca="1" si="22"/>
        <v>519.67000000000007</v>
      </c>
      <c r="Q73" s="36"/>
    </row>
    <row r="74" spans="1:17" x14ac:dyDescent="0.3">
      <c r="A74" s="37" t="s">
        <v>1</v>
      </c>
      <c r="B74" s="47" t="s">
        <v>3</v>
      </c>
      <c r="C74" s="37" t="s">
        <v>9</v>
      </c>
      <c r="D74" s="37">
        <v>10</v>
      </c>
      <c r="E74" s="151">
        <f t="shared" ca="1" si="17"/>
        <v>6.6929999999999996</v>
      </c>
      <c r="F74" s="20">
        <f t="shared" ca="1" si="18"/>
        <v>35.182891691694778</v>
      </c>
      <c r="G74" s="120">
        <v>15</v>
      </c>
      <c r="H74" s="21">
        <v>15.07949</v>
      </c>
      <c r="I74" s="121">
        <f t="shared" si="19"/>
        <v>0.54436958899999999</v>
      </c>
      <c r="J74" s="110">
        <f t="shared" ca="1" si="20"/>
        <v>15.240194424330671</v>
      </c>
      <c r="K74" s="20">
        <v>150457.13462041883</v>
      </c>
      <c r="L74" s="24">
        <f t="shared" ca="1" si="15"/>
        <v>225755.79949250829</v>
      </c>
      <c r="M74" s="113">
        <f t="shared" ca="1" si="16"/>
        <v>0.66645966552638558</v>
      </c>
      <c r="N74" s="44">
        <f t="shared" si="23"/>
        <v>16</v>
      </c>
      <c r="O74" s="150">
        <f t="shared" ca="1" si="21"/>
        <v>14.69582483533067</v>
      </c>
      <c r="P74" s="150">
        <f t="shared" ca="1" si="22"/>
        <v>519.67000000000007</v>
      </c>
      <c r="Q74" s="36"/>
    </row>
    <row r="75" spans="1:17" x14ac:dyDescent="0.3">
      <c r="A75" s="37" t="s">
        <v>1</v>
      </c>
      <c r="B75" s="47" t="s">
        <v>3</v>
      </c>
      <c r="C75" s="37" t="s">
        <v>9</v>
      </c>
      <c r="D75" s="37">
        <v>10</v>
      </c>
      <c r="E75" s="151">
        <f t="shared" ca="1" si="17"/>
        <v>6.6929999999999996</v>
      </c>
      <c r="F75" s="20">
        <f t="shared" ca="1" si="18"/>
        <v>35.182891691694778</v>
      </c>
      <c r="G75" s="120">
        <v>20</v>
      </c>
      <c r="H75" s="21">
        <v>20.04175</v>
      </c>
      <c r="I75" s="121">
        <f t="shared" si="19"/>
        <v>0.72350717500000006</v>
      </c>
      <c r="J75" s="110">
        <f t="shared" ca="1" si="20"/>
        <v>15.41933201033067</v>
      </c>
      <c r="K75" s="20">
        <v>174077.28693717276</v>
      </c>
      <c r="L75" s="24">
        <f t="shared" ca="1" si="15"/>
        <v>260150.07738086642</v>
      </c>
      <c r="M75" s="113">
        <f t="shared" ca="1" si="16"/>
        <v>0.66914178419527859</v>
      </c>
      <c r="N75" s="44">
        <f t="shared" si="23"/>
        <v>16</v>
      </c>
      <c r="O75" s="150">
        <f t="shared" ca="1" si="21"/>
        <v>14.69582483533067</v>
      </c>
      <c r="P75" s="150">
        <f t="shared" ca="1" si="22"/>
        <v>519.67000000000007</v>
      </c>
      <c r="Q75" s="36"/>
    </row>
    <row r="76" spans="1:17" x14ac:dyDescent="0.3">
      <c r="A76" s="37" t="s">
        <v>1</v>
      </c>
      <c r="B76" s="47" t="s">
        <v>3</v>
      </c>
      <c r="C76" s="37" t="s">
        <v>9</v>
      </c>
      <c r="D76" s="37">
        <v>10</v>
      </c>
      <c r="E76" s="151">
        <f t="shared" ca="1" si="17"/>
        <v>6.6929999999999996</v>
      </c>
      <c r="F76" s="20">
        <f t="shared" ca="1" si="18"/>
        <v>35.182891691694778</v>
      </c>
      <c r="G76" s="120">
        <v>25</v>
      </c>
      <c r="H76" s="21">
        <v>24.97993</v>
      </c>
      <c r="I76" s="121">
        <f t="shared" si="19"/>
        <v>0.90177547299999994</v>
      </c>
      <c r="J76" s="110">
        <f t="shared" ca="1" si="20"/>
        <v>15.597600308330671</v>
      </c>
      <c r="K76" s="20">
        <v>194583.1383491492</v>
      </c>
      <c r="L76" s="24">
        <f t="shared" ca="1" si="15"/>
        <v>290310.78885451518</v>
      </c>
      <c r="M76" s="113">
        <f t="shared" ca="1" si="16"/>
        <v>0.67025803318202404</v>
      </c>
      <c r="N76" s="44">
        <f t="shared" si="23"/>
        <v>16</v>
      </c>
      <c r="O76" s="150">
        <f t="shared" ca="1" si="21"/>
        <v>14.69582483533067</v>
      </c>
      <c r="P76" s="150">
        <f t="shared" ca="1" si="22"/>
        <v>519.67000000000007</v>
      </c>
      <c r="Q76" s="36"/>
    </row>
    <row r="77" spans="1:17" ht="15" thickBot="1" x14ac:dyDescent="0.35">
      <c r="A77" s="49" t="s">
        <v>1</v>
      </c>
      <c r="B77" s="48" t="s">
        <v>3</v>
      </c>
      <c r="C77" s="49" t="s">
        <v>9</v>
      </c>
      <c r="D77" s="49">
        <v>10</v>
      </c>
      <c r="E77" s="149">
        <f t="shared" ca="1" si="17"/>
        <v>6.6929999999999996</v>
      </c>
      <c r="F77" s="14">
        <f t="shared" ca="1" si="18"/>
        <v>35.182891691694778</v>
      </c>
      <c r="G77" s="119">
        <v>30</v>
      </c>
      <c r="H77" s="50">
        <v>29.990359999999999</v>
      </c>
      <c r="I77" s="124">
        <f t="shared" si="19"/>
        <v>1.0826519960000001</v>
      </c>
      <c r="J77" s="111">
        <f t="shared" ca="1" si="20"/>
        <v>15.778476831330671</v>
      </c>
      <c r="K77" s="14">
        <v>213794.73483965968</v>
      </c>
      <c r="L77" s="51">
        <f t="shared" ca="1" si="15"/>
        <v>317956.02629436197</v>
      </c>
      <c r="M77" s="115">
        <f t="shared" ca="1" si="16"/>
        <v>0.67240346827623787</v>
      </c>
      <c r="N77" s="43">
        <f t="shared" si="23"/>
        <v>16</v>
      </c>
      <c r="O77" s="158">
        <f t="shared" ca="1" si="21"/>
        <v>14.69582483533067</v>
      </c>
      <c r="P77" s="158">
        <f t="shared" ca="1" si="22"/>
        <v>519.67000000000007</v>
      </c>
      <c r="Q77" s="235"/>
    </row>
    <row r="78" spans="1:17" ht="15" thickTop="1" x14ac:dyDescent="0.3">
      <c r="A78" s="37" t="s">
        <v>1</v>
      </c>
      <c r="B78" s="47" t="s">
        <v>6</v>
      </c>
      <c r="C78" s="37" t="s">
        <v>46</v>
      </c>
      <c r="D78" s="37">
        <v>2</v>
      </c>
      <c r="E78" s="151">
        <f t="shared" ca="1" si="17"/>
        <v>1.3759999999999999</v>
      </c>
      <c r="F78" s="20">
        <f t="shared" ca="1" si="18"/>
        <v>1.4870540330208069</v>
      </c>
      <c r="G78" s="120">
        <v>10</v>
      </c>
      <c r="H78" s="21">
        <v>10</v>
      </c>
      <c r="I78" s="121">
        <f t="shared" si="19"/>
        <v>0.36099999999999999</v>
      </c>
      <c r="J78" s="110">
        <f t="shared" ca="1" si="20"/>
        <v>14.942385906597272</v>
      </c>
      <c r="K78" s="20">
        <v>5940</v>
      </c>
      <c r="L78" s="24">
        <f t="shared" ca="1" si="15"/>
        <v>7619.8118505282446</v>
      </c>
      <c r="M78" s="113">
        <f t="shared" ca="1" si="16"/>
        <v>0.77954680725984182</v>
      </c>
      <c r="N78" s="44">
        <f t="shared" si="23"/>
        <v>17</v>
      </c>
      <c r="O78" s="150">
        <f t="shared" ca="1" si="21"/>
        <v>14.581385906597271</v>
      </c>
      <c r="P78" s="150">
        <f t="shared" ca="1" si="22"/>
        <v>536.67000000000007</v>
      </c>
      <c r="Q78" s="36"/>
    </row>
    <row r="79" spans="1:17" x14ac:dyDescent="0.3">
      <c r="A79" s="37" t="s">
        <v>1</v>
      </c>
      <c r="B79" s="47" t="s">
        <v>6</v>
      </c>
      <c r="C79" s="37" t="s">
        <v>46</v>
      </c>
      <c r="D79" s="37">
        <v>2</v>
      </c>
      <c r="E79" s="151">
        <f t="shared" ca="1" si="17"/>
        <v>1.3759999999999999</v>
      </c>
      <c r="F79" s="20">
        <f t="shared" ca="1" si="18"/>
        <v>1.4870540330208069</v>
      </c>
      <c r="G79" s="120">
        <v>15</v>
      </c>
      <c r="H79" s="21">
        <v>15</v>
      </c>
      <c r="I79" s="121">
        <f t="shared" si="19"/>
        <v>0.54149999999999998</v>
      </c>
      <c r="J79" s="110">
        <f t="shared" ca="1" si="20"/>
        <v>15.12288590659727</v>
      </c>
      <c r="K79" s="20">
        <v>7200</v>
      </c>
      <c r="L79" s="24">
        <f t="shared" ca="1" si="15"/>
        <v>9328.1937754599985</v>
      </c>
      <c r="M79" s="113">
        <f t="shared" ca="1" si="16"/>
        <v>0.77185360567243877</v>
      </c>
      <c r="N79" s="44">
        <f t="shared" si="23"/>
        <v>17</v>
      </c>
      <c r="O79" s="150">
        <f t="shared" ca="1" si="21"/>
        <v>14.581385906597271</v>
      </c>
      <c r="P79" s="150">
        <f t="shared" ca="1" si="22"/>
        <v>536.67000000000007</v>
      </c>
      <c r="Q79" s="36"/>
    </row>
    <row r="80" spans="1:17" x14ac:dyDescent="0.3">
      <c r="A80" s="37" t="s">
        <v>1</v>
      </c>
      <c r="B80" s="47" t="s">
        <v>6</v>
      </c>
      <c r="C80" s="37" t="s">
        <v>46</v>
      </c>
      <c r="D80" s="37">
        <v>2</v>
      </c>
      <c r="E80" s="151">
        <f t="shared" ca="1" si="17"/>
        <v>1.3759999999999999</v>
      </c>
      <c r="F80" s="20">
        <f t="shared" ca="1" si="18"/>
        <v>1.4870540330208069</v>
      </c>
      <c r="G80" s="120">
        <v>20</v>
      </c>
      <c r="H80" s="21">
        <v>20</v>
      </c>
      <c r="I80" s="121">
        <f t="shared" si="19"/>
        <v>0.72199999999999998</v>
      </c>
      <c r="J80" s="110">
        <f t="shared" ca="1" si="20"/>
        <v>15.303385906597271</v>
      </c>
      <c r="K80" s="20">
        <v>8400</v>
      </c>
      <c r="L80" s="24">
        <f t="shared" ca="1" si="15"/>
        <v>10766.499827717802</v>
      </c>
      <c r="M80" s="113">
        <f t="shared" ca="1" si="16"/>
        <v>0.78019784836429673</v>
      </c>
      <c r="N80" s="44">
        <f t="shared" si="23"/>
        <v>17</v>
      </c>
      <c r="O80" s="150">
        <f t="shared" ca="1" si="21"/>
        <v>14.581385906597271</v>
      </c>
      <c r="P80" s="150">
        <f t="shared" ca="1" si="22"/>
        <v>536.67000000000007</v>
      </c>
      <c r="Q80" s="36"/>
    </row>
    <row r="81" spans="1:18" x14ac:dyDescent="0.3">
      <c r="A81" s="37" t="s">
        <v>1</v>
      </c>
      <c r="B81" s="47" t="s">
        <v>6</v>
      </c>
      <c r="C81" s="37" t="s">
        <v>46</v>
      </c>
      <c r="D81" s="37">
        <v>2</v>
      </c>
      <c r="E81" s="151">
        <f t="shared" ca="1" si="17"/>
        <v>1.3759999999999999</v>
      </c>
      <c r="F81" s="20">
        <f t="shared" ca="1" si="18"/>
        <v>1.4870540330208069</v>
      </c>
      <c r="G81" s="120">
        <v>25</v>
      </c>
      <c r="H81" s="21">
        <v>25</v>
      </c>
      <c r="I81" s="121">
        <f t="shared" si="19"/>
        <v>0.90249999999999997</v>
      </c>
      <c r="J81" s="110">
        <f t="shared" ca="1" si="20"/>
        <v>15.483885906597271</v>
      </c>
      <c r="K81" s="20">
        <v>9480</v>
      </c>
      <c r="L81" s="24">
        <f t="shared" ca="1" si="15"/>
        <v>12031.980305553274</v>
      </c>
      <c r="M81" s="113">
        <f t="shared" ca="1" si="16"/>
        <v>0.78790022583602259</v>
      </c>
      <c r="N81" s="44">
        <f t="shared" si="23"/>
        <v>17</v>
      </c>
      <c r="O81" s="150">
        <f t="shared" ca="1" si="21"/>
        <v>14.581385906597271</v>
      </c>
      <c r="P81" s="150">
        <f t="shared" ca="1" si="22"/>
        <v>536.67000000000007</v>
      </c>
      <c r="Q81" s="36"/>
    </row>
    <row r="82" spans="1:18" x14ac:dyDescent="0.3">
      <c r="A82" s="37" t="s">
        <v>1</v>
      </c>
      <c r="B82" s="47" t="s">
        <v>6</v>
      </c>
      <c r="C82" s="37" t="s">
        <v>46</v>
      </c>
      <c r="D82" s="37">
        <v>2</v>
      </c>
      <c r="E82" s="151">
        <f t="shared" ca="1" si="17"/>
        <v>1.3759999999999999</v>
      </c>
      <c r="F82" s="20">
        <f t="shared" ca="1" si="18"/>
        <v>1.4870540330208069</v>
      </c>
      <c r="G82" s="120">
        <v>30</v>
      </c>
      <c r="H82" s="21">
        <v>30</v>
      </c>
      <c r="I82" s="121">
        <f t="shared" si="19"/>
        <v>1.083</v>
      </c>
      <c r="J82" s="110">
        <f t="shared" ca="1" si="20"/>
        <v>15.664385906597271</v>
      </c>
      <c r="K82" s="20">
        <v>10500</v>
      </c>
      <c r="L82" s="24">
        <f t="shared" ca="1" si="15"/>
        <v>13174.534796327758</v>
      </c>
      <c r="M82" s="113">
        <f t="shared" ca="1" si="16"/>
        <v>0.79699208832229484</v>
      </c>
      <c r="N82" s="44">
        <f t="shared" si="23"/>
        <v>17</v>
      </c>
      <c r="O82" s="150">
        <f t="shared" ca="1" si="21"/>
        <v>14.581385906597271</v>
      </c>
      <c r="P82" s="150">
        <f t="shared" ca="1" si="22"/>
        <v>536.67000000000007</v>
      </c>
      <c r="Q82" s="36"/>
    </row>
    <row r="83" spans="1:18" x14ac:dyDescent="0.3">
      <c r="A83" s="37" t="s">
        <v>1</v>
      </c>
      <c r="B83" s="47" t="s">
        <v>6</v>
      </c>
      <c r="C83" s="37" t="s">
        <v>46</v>
      </c>
      <c r="D83" s="37">
        <v>6</v>
      </c>
      <c r="E83" s="151">
        <f t="shared" ca="1" si="17"/>
        <v>4.01</v>
      </c>
      <c r="F83" s="20">
        <f t="shared" ca="1" si="18"/>
        <v>12.629281007247307</v>
      </c>
      <c r="G83" s="120">
        <v>10</v>
      </c>
      <c r="H83" s="21">
        <v>10</v>
      </c>
      <c r="I83" s="121">
        <f t="shared" si="19"/>
        <v>0.36099999999999999</v>
      </c>
      <c r="J83" s="110">
        <f t="shared" ca="1" si="20"/>
        <v>14.999850948064257</v>
      </c>
      <c r="K83" s="20">
        <v>45120</v>
      </c>
      <c r="L83" s="24">
        <f t="shared" ca="1" si="15"/>
        <v>64962.46235978738</v>
      </c>
      <c r="M83" s="113">
        <f t="shared" ca="1" si="16"/>
        <v>0.69455495313751958</v>
      </c>
      <c r="N83" s="44">
        <f t="shared" si="23"/>
        <v>18</v>
      </c>
      <c r="O83" s="150">
        <f t="shared" ca="1" si="21"/>
        <v>14.638850948064256</v>
      </c>
      <c r="P83" s="150">
        <f t="shared" ca="1" si="22"/>
        <v>534.67000000000007</v>
      </c>
      <c r="Q83" s="36"/>
    </row>
    <row r="84" spans="1:18" x14ac:dyDescent="0.3">
      <c r="A84" s="37" t="s">
        <v>1</v>
      </c>
      <c r="B84" s="47" t="s">
        <v>6</v>
      </c>
      <c r="C84" s="37" t="s">
        <v>46</v>
      </c>
      <c r="D84" s="37">
        <v>6</v>
      </c>
      <c r="E84" s="151">
        <f t="shared" ca="1" si="17"/>
        <v>4.01</v>
      </c>
      <c r="F84" s="20">
        <f t="shared" ca="1" si="18"/>
        <v>12.629281007247307</v>
      </c>
      <c r="G84" s="120">
        <v>15</v>
      </c>
      <c r="H84" s="21">
        <v>15</v>
      </c>
      <c r="I84" s="121">
        <f t="shared" si="19"/>
        <v>0.54149999999999998</v>
      </c>
      <c r="J84" s="110">
        <f t="shared" ca="1" si="20"/>
        <v>15.180350948064255</v>
      </c>
      <c r="K84" s="20">
        <v>55560</v>
      </c>
      <c r="L84" s="24">
        <f t="shared" ca="1" si="15"/>
        <v>79527.356249732431</v>
      </c>
      <c r="M84" s="113">
        <f t="shared" ca="1" si="16"/>
        <v>0.69862752416325835</v>
      </c>
      <c r="N84" s="44">
        <f t="shared" si="23"/>
        <v>18</v>
      </c>
      <c r="O84" s="150">
        <f t="shared" ca="1" si="21"/>
        <v>14.638850948064256</v>
      </c>
      <c r="P84" s="150">
        <f t="shared" ca="1" si="22"/>
        <v>534.67000000000007</v>
      </c>
      <c r="Q84" s="36"/>
    </row>
    <row r="85" spans="1:18" x14ac:dyDescent="0.3">
      <c r="A85" s="37" t="s">
        <v>1</v>
      </c>
      <c r="B85" s="47" t="s">
        <v>6</v>
      </c>
      <c r="C85" s="37" t="s">
        <v>46</v>
      </c>
      <c r="D85" s="37">
        <v>6</v>
      </c>
      <c r="E85" s="151">
        <f t="shared" ca="1" si="17"/>
        <v>4.01</v>
      </c>
      <c r="F85" s="20">
        <f t="shared" ca="1" si="18"/>
        <v>12.629281007247307</v>
      </c>
      <c r="G85" s="120">
        <v>20</v>
      </c>
      <c r="H85" s="21">
        <v>20</v>
      </c>
      <c r="I85" s="121">
        <f t="shared" si="19"/>
        <v>0.72199999999999998</v>
      </c>
      <c r="J85" s="110">
        <f t="shared" ca="1" si="20"/>
        <v>15.360850948064256</v>
      </c>
      <c r="K85" s="20">
        <v>64620</v>
      </c>
      <c r="L85" s="24">
        <f t="shared" ca="1" si="15"/>
        <v>91789.769643979511</v>
      </c>
      <c r="M85" s="113">
        <f t="shared" ca="1" si="16"/>
        <v>0.70400002364793413</v>
      </c>
      <c r="N85" s="44">
        <f t="shared" si="23"/>
        <v>18</v>
      </c>
      <c r="O85" s="150">
        <f t="shared" ca="1" si="21"/>
        <v>14.638850948064256</v>
      </c>
      <c r="P85" s="150">
        <f t="shared" ca="1" si="22"/>
        <v>534.67000000000007</v>
      </c>
      <c r="Q85" s="36"/>
    </row>
    <row r="86" spans="1:18" x14ac:dyDescent="0.3">
      <c r="A86" s="37" t="s">
        <v>1</v>
      </c>
      <c r="B86" s="47" t="s">
        <v>6</v>
      </c>
      <c r="C86" s="37" t="s">
        <v>46</v>
      </c>
      <c r="D86" s="37">
        <v>6</v>
      </c>
      <c r="E86" s="151">
        <f t="shared" ca="1" si="17"/>
        <v>4.01</v>
      </c>
      <c r="F86" s="20">
        <f t="shared" ca="1" si="18"/>
        <v>12.629281007247307</v>
      </c>
      <c r="G86" s="120">
        <v>25</v>
      </c>
      <c r="H86" s="21">
        <v>25</v>
      </c>
      <c r="I86" s="121">
        <f t="shared" si="19"/>
        <v>0.90249999999999997</v>
      </c>
      <c r="J86" s="110">
        <f t="shared" ca="1" si="20"/>
        <v>15.541350948064256</v>
      </c>
      <c r="K86" s="20">
        <v>72960</v>
      </c>
      <c r="L86" s="24">
        <f t="shared" ca="1" si="15"/>
        <v>102578.79909924297</v>
      </c>
      <c r="M86" s="113">
        <f t="shared" ca="1" si="16"/>
        <v>0.71125808296325088</v>
      </c>
      <c r="N86" s="44">
        <f t="shared" si="23"/>
        <v>18</v>
      </c>
      <c r="O86" s="150">
        <f t="shared" ca="1" si="21"/>
        <v>14.638850948064256</v>
      </c>
      <c r="P86" s="150">
        <f t="shared" ca="1" si="22"/>
        <v>534.67000000000007</v>
      </c>
      <c r="Q86" s="36"/>
    </row>
    <row r="87" spans="1:18" x14ac:dyDescent="0.3">
      <c r="A87" s="37" t="s">
        <v>1</v>
      </c>
      <c r="B87" s="47" t="s">
        <v>6</v>
      </c>
      <c r="C87" s="37" t="s">
        <v>46</v>
      </c>
      <c r="D87" s="37">
        <v>6</v>
      </c>
      <c r="E87" s="151">
        <f t="shared" ca="1" si="17"/>
        <v>4.01</v>
      </c>
      <c r="F87" s="20">
        <f t="shared" ca="1" si="18"/>
        <v>12.629281007247307</v>
      </c>
      <c r="G87" s="120">
        <v>30</v>
      </c>
      <c r="H87" s="21">
        <v>30</v>
      </c>
      <c r="I87" s="121">
        <f t="shared" si="19"/>
        <v>1.083</v>
      </c>
      <c r="J87" s="110">
        <f t="shared" ca="1" si="20"/>
        <v>15.721850948064256</v>
      </c>
      <c r="K87" s="20">
        <v>79680</v>
      </c>
      <c r="L87" s="24">
        <f t="shared" ca="1" si="15"/>
        <v>112319.85713585002</v>
      </c>
      <c r="M87" s="113">
        <f t="shared" ca="1" si="16"/>
        <v>0.70940261171831476</v>
      </c>
      <c r="N87" s="44">
        <f t="shared" si="23"/>
        <v>18</v>
      </c>
      <c r="O87" s="150">
        <f t="shared" ca="1" si="21"/>
        <v>14.638850948064256</v>
      </c>
      <c r="P87" s="150">
        <f t="shared" ca="1" si="22"/>
        <v>534.67000000000007</v>
      </c>
      <c r="Q87" s="36"/>
    </row>
    <row r="88" spans="1:18" x14ac:dyDescent="0.3">
      <c r="A88" s="37" t="s">
        <v>1</v>
      </c>
      <c r="B88" s="47" t="s">
        <v>6</v>
      </c>
      <c r="C88" s="37" t="s">
        <v>46</v>
      </c>
      <c r="D88" s="37">
        <v>10</v>
      </c>
      <c r="E88" s="151">
        <f t="shared" ca="1" si="17"/>
        <v>6.6879999999999997</v>
      </c>
      <c r="F88" s="20">
        <f t="shared" ca="1" si="18"/>
        <v>35.130344627572669</v>
      </c>
      <c r="G88" s="120">
        <v>10</v>
      </c>
      <c r="H88" s="21">
        <v>10</v>
      </c>
      <c r="I88" s="121">
        <f t="shared" si="19"/>
        <v>0.36099999999999999</v>
      </c>
      <c r="J88" s="110">
        <f t="shared" ca="1" si="20"/>
        <v>15.229219959731628</v>
      </c>
      <c r="K88" s="20">
        <v>117720</v>
      </c>
      <c r="L88" s="24">
        <f t="shared" ca="1" si="15"/>
        <v>184725.66996082998</v>
      </c>
      <c r="M88" s="113">
        <f t="shared" ca="1" si="16"/>
        <v>0.63726930872662069</v>
      </c>
      <c r="N88" s="44">
        <f t="shared" si="23"/>
        <v>19</v>
      </c>
      <c r="O88" s="150">
        <f t="shared" ca="1" si="21"/>
        <v>14.868219959731627</v>
      </c>
      <c r="P88" s="150">
        <f t="shared" ca="1" si="22"/>
        <v>519.67000000000007</v>
      </c>
      <c r="Q88" s="36"/>
    </row>
    <row r="89" spans="1:18" x14ac:dyDescent="0.3">
      <c r="A89" s="37" t="s">
        <v>1</v>
      </c>
      <c r="B89" s="47" t="s">
        <v>6</v>
      </c>
      <c r="C89" s="37" t="s">
        <v>46</v>
      </c>
      <c r="D89" s="37">
        <v>10</v>
      </c>
      <c r="E89" s="151">
        <f t="shared" ca="1" si="17"/>
        <v>6.6879999999999997</v>
      </c>
      <c r="F89" s="20">
        <f t="shared" ca="1" si="18"/>
        <v>35.130344627572669</v>
      </c>
      <c r="G89" s="120">
        <v>15</v>
      </c>
      <c r="H89" s="21">
        <v>15</v>
      </c>
      <c r="I89" s="121">
        <f t="shared" si="19"/>
        <v>0.54149999999999998</v>
      </c>
      <c r="J89" s="110">
        <f t="shared" ca="1" si="20"/>
        <v>15.409719959731627</v>
      </c>
      <c r="K89" s="20">
        <v>143700</v>
      </c>
      <c r="L89" s="24">
        <f t="shared" ca="1" si="15"/>
        <v>226143.58669384959</v>
      </c>
      <c r="M89" s="113">
        <f t="shared" ca="1" si="16"/>
        <v>0.63543698983840424</v>
      </c>
      <c r="N89" s="44">
        <f t="shared" si="23"/>
        <v>19</v>
      </c>
      <c r="O89" s="150">
        <f t="shared" ca="1" si="21"/>
        <v>14.868219959731627</v>
      </c>
      <c r="P89" s="150">
        <f t="shared" ca="1" si="22"/>
        <v>519.67000000000007</v>
      </c>
      <c r="Q89" s="36"/>
    </row>
    <row r="90" spans="1:18" x14ac:dyDescent="0.3">
      <c r="A90" s="37" t="s">
        <v>1</v>
      </c>
      <c r="B90" s="47" t="s">
        <v>6</v>
      </c>
      <c r="C90" s="37" t="s">
        <v>46</v>
      </c>
      <c r="D90" s="37">
        <v>10</v>
      </c>
      <c r="E90" s="151">
        <f t="shared" ca="1" si="17"/>
        <v>6.6879999999999997</v>
      </c>
      <c r="F90" s="20">
        <f t="shared" ca="1" si="18"/>
        <v>35.130344627572669</v>
      </c>
      <c r="G90" s="120">
        <v>20</v>
      </c>
      <c r="H90" s="21">
        <v>20</v>
      </c>
      <c r="I90" s="121">
        <f t="shared" si="19"/>
        <v>0.72199999999999998</v>
      </c>
      <c r="J90" s="110">
        <f t="shared" ca="1" si="20"/>
        <v>15.590219959731627</v>
      </c>
      <c r="K90" s="20">
        <v>168660</v>
      </c>
      <c r="L90" s="24">
        <f t="shared" ca="1" si="15"/>
        <v>261014.70176103408</v>
      </c>
      <c r="M90" s="113">
        <f t="shared" ca="1" si="16"/>
        <v>0.6461704986810004</v>
      </c>
      <c r="N90" s="44">
        <f t="shared" si="23"/>
        <v>19</v>
      </c>
      <c r="O90" s="150">
        <f t="shared" ca="1" si="21"/>
        <v>14.868219959731627</v>
      </c>
      <c r="P90" s="150">
        <f t="shared" ca="1" si="22"/>
        <v>519.67000000000007</v>
      </c>
      <c r="Q90" s="36"/>
    </row>
    <row r="91" spans="1:18" x14ac:dyDescent="0.3">
      <c r="A91" s="37" t="s">
        <v>1</v>
      </c>
      <c r="B91" s="47" t="s">
        <v>6</v>
      </c>
      <c r="C91" s="37" t="s">
        <v>46</v>
      </c>
      <c r="D91" s="37">
        <v>10</v>
      </c>
      <c r="E91" s="151">
        <f t="shared" ca="1" si="17"/>
        <v>6.6879999999999997</v>
      </c>
      <c r="F91" s="20">
        <f t="shared" ca="1" si="18"/>
        <v>35.130344627572669</v>
      </c>
      <c r="G91" s="120">
        <v>25</v>
      </c>
      <c r="H91" s="21">
        <v>25</v>
      </c>
      <c r="I91" s="121">
        <f t="shared" si="19"/>
        <v>0.90249999999999997</v>
      </c>
      <c r="J91" s="110">
        <f t="shared" ca="1" si="20"/>
        <v>15.770719959731627</v>
      </c>
      <c r="K91" s="20">
        <v>190440</v>
      </c>
      <c r="L91" s="24">
        <f t="shared" ca="1" si="15"/>
        <v>291696.52759824746</v>
      </c>
      <c r="M91" s="113">
        <f t="shared" ca="1" si="16"/>
        <v>0.65287030177572869</v>
      </c>
      <c r="N91" s="44">
        <f t="shared" si="23"/>
        <v>19</v>
      </c>
      <c r="O91" s="150">
        <f t="shared" ca="1" si="21"/>
        <v>14.868219959731627</v>
      </c>
      <c r="P91" s="150">
        <f t="shared" ca="1" si="22"/>
        <v>519.67000000000007</v>
      </c>
      <c r="Q91" s="36"/>
    </row>
    <row r="92" spans="1:18" ht="15" thickBot="1" x14ac:dyDescent="0.35">
      <c r="A92" s="49" t="s">
        <v>1</v>
      </c>
      <c r="B92" s="48" t="s">
        <v>6</v>
      </c>
      <c r="C92" s="49" t="s">
        <v>46</v>
      </c>
      <c r="D92" s="49">
        <v>10</v>
      </c>
      <c r="E92" s="149">
        <f t="shared" ca="1" si="17"/>
        <v>6.6879999999999997</v>
      </c>
      <c r="F92" s="14">
        <f t="shared" ca="1" si="18"/>
        <v>35.130344627572669</v>
      </c>
      <c r="G92" s="119">
        <v>30</v>
      </c>
      <c r="H92" s="50">
        <v>30</v>
      </c>
      <c r="I92" s="124">
        <f t="shared" si="19"/>
        <v>1.083</v>
      </c>
      <c r="J92" s="111">
        <f t="shared" ca="1" si="20"/>
        <v>15.951219959731628</v>
      </c>
      <c r="K92" s="14">
        <v>209520</v>
      </c>
      <c r="L92" s="51">
        <f t="shared" ca="1" si="15"/>
        <v>319398.70326205384</v>
      </c>
      <c r="M92" s="115">
        <f t="shared" ca="1" si="16"/>
        <v>0.65598262566550636</v>
      </c>
      <c r="N92" s="43">
        <f t="shared" si="23"/>
        <v>19</v>
      </c>
      <c r="O92" s="158">
        <f t="shared" ca="1" si="21"/>
        <v>14.868219959731627</v>
      </c>
      <c r="P92" s="158">
        <f t="shared" ca="1" si="22"/>
        <v>519.67000000000007</v>
      </c>
      <c r="Q92" s="235"/>
    </row>
    <row r="93" spans="1:18" ht="15" thickTop="1" x14ac:dyDescent="0.3">
      <c r="E93" s="151"/>
      <c r="I93" s="22"/>
    </row>
    <row r="94" spans="1:18" x14ac:dyDescent="0.3">
      <c r="E94" s="151"/>
      <c r="I94" s="22"/>
    </row>
    <row r="95" spans="1:18" x14ac:dyDescent="0.3">
      <c r="E95" s="151"/>
      <c r="I95" s="22"/>
    </row>
    <row r="96" spans="1:18" x14ac:dyDescent="0.3">
      <c r="E96" s="151"/>
      <c r="I96" s="22"/>
      <c r="R96" s="37"/>
    </row>
    <row r="97" spans="9:18" x14ac:dyDescent="0.3">
      <c r="I97" s="22"/>
      <c r="R97" s="37"/>
    </row>
    <row r="98" spans="9:18" x14ac:dyDescent="0.3">
      <c r="I98" s="22"/>
    </row>
    <row r="99" spans="9:18" x14ac:dyDescent="0.3">
      <c r="I99" s="22"/>
    </row>
    <row r="100" spans="9:18" x14ac:dyDescent="0.3">
      <c r="I100" s="22"/>
    </row>
    <row r="101" spans="9:18" x14ac:dyDescent="0.3">
      <c r="I101" s="22"/>
    </row>
    <row r="102" spans="9:18" x14ac:dyDescent="0.3">
      <c r="I102" s="22"/>
    </row>
    <row r="103" spans="9:18" x14ac:dyDescent="0.3">
      <c r="I103" s="22"/>
    </row>
    <row r="104" spans="9:18" x14ac:dyDescent="0.3">
      <c r="I104" s="22"/>
    </row>
    <row r="105" spans="9:18" x14ac:dyDescent="0.3">
      <c r="I105" s="22"/>
    </row>
    <row r="106" spans="9:18" x14ac:dyDescent="0.3">
      <c r="I106" s="22"/>
    </row>
    <row r="107" spans="9:18" x14ac:dyDescent="0.3">
      <c r="I107" s="22"/>
    </row>
    <row r="108" spans="9:18" x14ac:dyDescent="0.3">
      <c r="I108" s="22"/>
    </row>
    <row r="109" spans="9:18" x14ac:dyDescent="0.3">
      <c r="I109" s="22"/>
    </row>
    <row r="110" spans="9:18" x14ac:dyDescent="0.3">
      <c r="I110" s="22"/>
    </row>
    <row r="111" spans="9:18" x14ac:dyDescent="0.3">
      <c r="I111" s="22"/>
    </row>
    <row r="112" spans="9:18" x14ac:dyDescent="0.3">
      <c r="I112" s="22"/>
    </row>
    <row r="113" spans="9:9" x14ac:dyDescent="0.3">
      <c r="I113" s="22"/>
    </row>
    <row r="114" spans="9:9" x14ac:dyDescent="0.3">
      <c r="I114" s="22"/>
    </row>
    <row r="115" spans="9:9" x14ac:dyDescent="0.3">
      <c r="I115" s="22"/>
    </row>
    <row r="116" spans="9:9" x14ac:dyDescent="0.3">
      <c r="I116" s="22"/>
    </row>
    <row r="117" spans="9:9" x14ac:dyDescent="0.3">
      <c r="I117" s="22"/>
    </row>
    <row r="118" spans="9:9" x14ac:dyDescent="0.3">
      <c r="I118" s="22"/>
    </row>
    <row r="119" spans="9:9" x14ac:dyDescent="0.3">
      <c r="I119" s="22"/>
    </row>
    <row r="120" spans="9:9" x14ac:dyDescent="0.3">
      <c r="I120" s="22"/>
    </row>
    <row r="121" spans="9:9" x14ac:dyDescent="0.3">
      <c r="I121" s="22"/>
    </row>
    <row r="153" spans="18:25" x14ac:dyDescent="0.3">
      <c r="R153" s="30"/>
      <c r="T153" s="227"/>
      <c r="U153" s="1"/>
      <c r="V153"/>
      <c r="W153" s="1"/>
      <c r="Y153"/>
    </row>
    <row r="154" spans="18:25" x14ac:dyDescent="0.3">
      <c r="R154" s="30"/>
      <c r="T154" s="227"/>
      <c r="U154" s="1"/>
      <c r="V154"/>
      <c r="W154" s="1"/>
      <c r="Y154"/>
    </row>
    <row r="155" spans="18:25" x14ac:dyDescent="0.3">
      <c r="R155" s="30"/>
      <c r="T155" s="227"/>
      <c r="U155" s="1"/>
      <c r="V155"/>
      <c r="W155" s="1"/>
      <c r="Y155"/>
    </row>
    <row r="156" spans="18:25" x14ac:dyDescent="0.3">
      <c r="R156" s="30"/>
      <c r="T156" s="227"/>
      <c r="U156" s="1"/>
      <c r="V156"/>
      <c r="W156" s="1"/>
      <c r="Y156"/>
    </row>
    <row r="157" spans="18:25" x14ac:dyDescent="0.3">
      <c r="R157" s="30"/>
      <c r="T157" s="227"/>
      <c r="U157" s="1"/>
      <c r="V157"/>
      <c r="W157" s="1"/>
      <c r="Y157"/>
    </row>
    <row r="158" spans="18:25" x14ac:dyDescent="0.3">
      <c r="R158" s="30"/>
      <c r="T158" s="227"/>
      <c r="U158" s="1"/>
      <c r="V158"/>
      <c r="W158" s="1"/>
      <c r="Y158"/>
    </row>
    <row r="159" spans="18:25" x14ac:dyDescent="0.3">
      <c r="R159" s="30"/>
      <c r="T159" s="227"/>
      <c r="U159" s="1"/>
      <c r="V159"/>
      <c r="W159" s="1"/>
      <c r="Y159"/>
    </row>
    <row r="160" spans="18:25" x14ac:dyDescent="0.3">
      <c r="R160" s="30"/>
      <c r="T160" s="227"/>
      <c r="U160" s="1"/>
      <c r="V160"/>
      <c r="W160" s="1"/>
      <c r="Y160"/>
    </row>
    <row r="161" spans="18:25" x14ac:dyDescent="0.3">
      <c r="R161" s="30"/>
      <c r="T161" s="227"/>
      <c r="U161" s="1"/>
      <c r="V161"/>
      <c r="W161" s="1"/>
      <c r="Y161"/>
    </row>
    <row r="162" spans="18:25" x14ac:dyDescent="0.3">
      <c r="R162" s="30"/>
      <c r="T162" s="227"/>
      <c r="U162" s="1"/>
      <c r="V162"/>
      <c r="W162" s="1"/>
      <c r="Y162"/>
    </row>
    <row r="163" spans="18:25" x14ac:dyDescent="0.3">
      <c r="R163" s="30"/>
      <c r="T163" s="227"/>
      <c r="U163" s="1"/>
      <c r="V163"/>
      <c r="W163" s="1"/>
      <c r="Y163"/>
    </row>
    <row r="164" spans="18:25" x14ac:dyDescent="0.3">
      <c r="R164" s="30"/>
      <c r="T164" s="227"/>
      <c r="U164" s="1"/>
      <c r="V164"/>
      <c r="W164" s="1"/>
      <c r="Y164"/>
    </row>
    <row r="165" spans="18:25" x14ac:dyDescent="0.3">
      <c r="R165" s="30"/>
      <c r="T165" s="227"/>
      <c r="U165" s="1"/>
      <c r="V165"/>
      <c r="W165" s="1"/>
      <c r="Y165"/>
    </row>
    <row r="166" spans="18:25" x14ac:dyDescent="0.3">
      <c r="R166" s="30"/>
      <c r="T166" s="227"/>
      <c r="U166" s="1"/>
      <c r="V166"/>
      <c r="W166" s="1"/>
      <c r="Y166"/>
    </row>
    <row r="167" spans="18:25" x14ac:dyDescent="0.3">
      <c r="R167" s="30"/>
      <c r="T167" s="227"/>
      <c r="U167" s="1"/>
      <c r="V167"/>
      <c r="W167" s="1"/>
      <c r="Y167"/>
    </row>
    <row r="168" spans="18:25" x14ac:dyDescent="0.3">
      <c r="R168" s="30"/>
      <c r="T168" s="227"/>
      <c r="U168" s="1"/>
      <c r="V168"/>
      <c r="W168" s="1"/>
      <c r="Y168"/>
    </row>
    <row r="169" spans="18:25" x14ac:dyDescent="0.3">
      <c r="R169" s="30"/>
      <c r="T169" s="227"/>
      <c r="U169" s="1"/>
      <c r="V169"/>
      <c r="W169" s="1"/>
      <c r="Y169"/>
    </row>
    <row r="170" spans="18:25" x14ac:dyDescent="0.3">
      <c r="R170" s="30"/>
      <c r="T170" s="227"/>
      <c r="U170" s="1"/>
      <c r="V170"/>
      <c r="W170" s="1"/>
      <c r="Y170"/>
    </row>
    <row r="171" spans="18:25" x14ac:dyDescent="0.3">
      <c r="R171" s="30"/>
      <c r="T171" s="227"/>
      <c r="U171" s="1"/>
      <c r="V171"/>
      <c r="W171" s="1"/>
      <c r="Y171"/>
    </row>
    <row r="172" spans="18:25" x14ac:dyDescent="0.3">
      <c r="R172" s="30"/>
      <c r="T172" s="227"/>
      <c r="U172" s="1"/>
      <c r="V172"/>
      <c r="W172" s="1"/>
      <c r="Y172"/>
    </row>
    <row r="173" spans="18:25" x14ac:dyDescent="0.3">
      <c r="R173" s="30"/>
      <c r="T173" s="227"/>
      <c r="U173" s="1"/>
      <c r="V173"/>
      <c r="W173" s="1"/>
      <c r="Y173"/>
    </row>
    <row r="174" spans="18:25" x14ac:dyDescent="0.3">
      <c r="R174" s="30"/>
      <c r="T174" s="227"/>
      <c r="U174" s="1"/>
      <c r="V174"/>
      <c r="W174" s="1"/>
      <c r="Y174"/>
    </row>
    <row r="175" spans="18:25" x14ac:dyDescent="0.3">
      <c r="R175" s="30"/>
      <c r="T175" s="227"/>
      <c r="U175" s="1"/>
      <c r="V175"/>
      <c r="W175" s="1"/>
      <c r="Y175"/>
    </row>
    <row r="176" spans="18:25" x14ac:dyDescent="0.3">
      <c r="R176" s="30"/>
      <c r="T176" s="227"/>
      <c r="U176" s="1"/>
      <c r="V176"/>
      <c r="W176" s="1"/>
      <c r="Y176"/>
    </row>
    <row r="177" spans="18:25" x14ac:dyDescent="0.3">
      <c r="R177" s="30"/>
      <c r="T177" s="227"/>
      <c r="U177" s="1"/>
      <c r="V177"/>
      <c r="W177" s="1"/>
      <c r="Y177"/>
    </row>
    <row r="178" spans="18:25" x14ac:dyDescent="0.3">
      <c r="R178" s="30"/>
      <c r="T178" s="227"/>
      <c r="U178" s="1"/>
      <c r="V178"/>
      <c r="W178" s="1"/>
      <c r="Y178"/>
    </row>
    <row r="179" spans="18:25" x14ac:dyDescent="0.3">
      <c r="R179" s="30"/>
      <c r="T179" s="227"/>
      <c r="U179" s="1"/>
      <c r="V179"/>
      <c r="W179" s="1"/>
      <c r="Y179"/>
    </row>
    <row r="180" spans="18:25" x14ac:dyDescent="0.3">
      <c r="R180" s="30"/>
      <c r="T180" s="227"/>
      <c r="U180" s="1"/>
      <c r="V180"/>
      <c r="W180" s="1"/>
      <c r="Y180"/>
    </row>
    <row r="181" spans="18:25" x14ac:dyDescent="0.3">
      <c r="R181" s="30"/>
      <c r="T181" s="227"/>
      <c r="U181" s="1"/>
      <c r="V181"/>
      <c r="W181" s="1"/>
      <c r="Y181"/>
    </row>
    <row r="182" spans="18:25" x14ac:dyDescent="0.3">
      <c r="R182" s="30"/>
      <c r="T182" s="227"/>
      <c r="U182" s="1"/>
      <c r="V182"/>
      <c r="W182" s="1"/>
      <c r="Y182"/>
    </row>
  </sheetData>
  <sortState xmlns:xlrd2="http://schemas.microsoft.com/office/spreadsheetml/2017/richdata2" ref="A3:Q92">
    <sortCondition ref="C3:C92"/>
    <sortCondition ref="D3:D92"/>
    <sortCondition ref="G3:G92"/>
  </sortState>
  <mergeCells count="2">
    <mergeCell ref="D1:E1"/>
    <mergeCell ref="G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171E-39B1-49C6-B016-629EF4777938}">
  <dimension ref="A1:T127"/>
  <sheetViews>
    <sheetView zoomScale="130" zoomScaleNormal="130" workbookViewId="0">
      <pane ySplit="2" topLeftCell="A3" activePane="bottomLeft" state="frozen"/>
      <selection activeCell="C1" sqref="C1"/>
      <selection pane="bottomLeft" activeCell="Q7" sqref="Q7"/>
    </sheetView>
  </sheetViews>
  <sheetFormatPr defaultRowHeight="14.4" x14ac:dyDescent="0.3"/>
  <cols>
    <col min="1" max="1" width="3.88671875" style="17" customWidth="1"/>
    <col min="2" max="2" width="6.6640625" style="18" bestFit="1" customWidth="1"/>
    <col min="3" max="3" width="7.5546875" style="17" customWidth="1"/>
    <col min="4" max="4" width="9.44140625" style="17" bestFit="1" customWidth="1"/>
    <col min="5" max="5" width="8.109375" style="19" bestFit="1" customWidth="1"/>
    <col min="6" max="6" width="8.21875" style="33" bestFit="1" customWidth="1"/>
    <col min="7" max="7" width="8.21875" style="45" customWidth="1"/>
    <col min="8" max="8" width="5.77734375" style="34" bestFit="1" customWidth="1"/>
    <col min="9" max="9" width="7.109375" style="33" bestFit="1" customWidth="1"/>
    <col min="10" max="10" width="7.77734375" style="20" bestFit="1" customWidth="1"/>
    <col min="11" max="11" width="10.44140625" style="33" bestFit="1" customWidth="1"/>
    <col min="12" max="12" width="10.44140625" style="29" customWidth="1"/>
    <col min="13" max="13" width="8.77734375" style="35" bestFit="1" customWidth="1"/>
    <col min="14" max="14" width="11.33203125" style="45" customWidth="1"/>
    <col min="15" max="15" width="11.5546875" style="35" bestFit="1" customWidth="1"/>
    <col min="16" max="16" width="9.77734375" style="35" customWidth="1"/>
    <col min="17" max="17" width="9.88671875" style="17" bestFit="1" customWidth="1"/>
    <col min="18" max="18" width="14" style="30" bestFit="1" customWidth="1"/>
    <col min="19" max="19" width="9.5546875" style="30" bestFit="1" customWidth="1"/>
    <col min="20" max="20" width="25.44140625" style="1" bestFit="1" customWidth="1"/>
  </cols>
  <sheetData>
    <row r="1" spans="1:20" ht="28.8" x14ac:dyDescent="0.3">
      <c r="A1" s="5" t="s">
        <v>11</v>
      </c>
      <c r="B1" s="5" t="s">
        <v>0</v>
      </c>
      <c r="C1" s="5" t="s">
        <v>10</v>
      </c>
      <c r="D1" s="241" t="s">
        <v>28</v>
      </c>
      <c r="E1" s="241"/>
      <c r="F1" s="117" t="s">
        <v>17</v>
      </c>
      <c r="G1" s="245" t="s">
        <v>14</v>
      </c>
      <c r="H1" s="243"/>
      <c r="I1" s="246"/>
      <c r="J1" s="6" t="s">
        <v>12</v>
      </c>
      <c r="K1" s="7" t="s">
        <v>15</v>
      </c>
      <c r="L1" s="8" t="s">
        <v>16</v>
      </c>
      <c r="M1" s="9" t="s">
        <v>30</v>
      </c>
      <c r="N1" s="160" t="s">
        <v>96</v>
      </c>
      <c r="O1" s="46" t="s">
        <v>13</v>
      </c>
      <c r="P1" s="46" t="s">
        <v>45</v>
      </c>
      <c r="Q1" s="5"/>
      <c r="R1" s="10"/>
      <c r="S1" s="10"/>
    </row>
    <row r="2" spans="1:20" ht="15" thickBot="1" x14ac:dyDescent="0.35">
      <c r="A2" s="11" t="s">
        <v>34</v>
      </c>
      <c r="B2" s="12" t="s">
        <v>35</v>
      </c>
      <c r="C2" s="11" t="s">
        <v>36</v>
      </c>
      <c r="D2" s="11" t="s">
        <v>95</v>
      </c>
      <c r="E2" s="149" t="s">
        <v>37</v>
      </c>
      <c r="F2" s="11" t="s">
        <v>38</v>
      </c>
      <c r="G2" s="119" t="s">
        <v>44</v>
      </c>
      <c r="H2" s="232" t="s">
        <v>39</v>
      </c>
      <c r="I2" s="111" t="s">
        <v>40</v>
      </c>
      <c r="J2" s="14" t="s">
        <v>98</v>
      </c>
      <c r="K2" s="13" t="s">
        <v>41</v>
      </c>
      <c r="L2" s="11" t="s">
        <v>42</v>
      </c>
      <c r="M2" s="15" t="s">
        <v>43</v>
      </c>
      <c r="N2" s="144" t="s">
        <v>78</v>
      </c>
      <c r="O2" s="156" t="s">
        <v>99</v>
      </c>
      <c r="P2" s="156" t="s">
        <v>20</v>
      </c>
      <c r="Q2" s="15" t="s">
        <v>76</v>
      </c>
      <c r="R2" s="16" t="s">
        <v>18</v>
      </c>
      <c r="S2" s="11" t="s">
        <v>25</v>
      </c>
      <c r="T2" s="11" t="s">
        <v>22</v>
      </c>
    </row>
    <row r="3" spans="1:20" ht="15" thickTop="1" x14ac:dyDescent="0.3">
      <c r="A3" s="17" t="s">
        <v>4</v>
      </c>
      <c r="B3" s="18" t="s">
        <v>3</v>
      </c>
      <c r="C3" s="17" t="s">
        <v>2</v>
      </c>
      <c r="D3" s="17">
        <v>2</v>
      </c>
      <c r="E3" s="19">
        <f ca="1">INDIRECT(CONCATENATE("'Vendor Data'!D",N3))</f>
        <v>1.375</v>
      </c>
      <c r="F3" s="20">
        <f ca="1">PI()*E3^2/4</f>
        <v>1.4848934026733007</v>
      </c>
      <c r="G3" s="145">
        <v>1</v>
      </c>
      <c r="H3" s="207"/>
      <c r="I3" s="161" t="str">
        <f t="shared" ref="I3:I34" si="0">IF(H3="","",H3*S$9)</f>
        <v/>
      </c>
      <c r="J3" s="26" t="str">
        <f>IF(I3="","",S$8-I3)</f>
        <v/>
      </c>
      <c r="K3" s="23"/>
      <c r="L3" s="24"/>
      <c r="M3" s="25"/>
      <c r="N3" s="145">
        <f>INT((ROW()-3)/5)+22</f>
        <v>22</v>
      </c>
      <c r="O3" s="25">
        <f ca="1">INDIRECT(CONCATENATE("'Vendor Data'!F",N3))</f>
        <v>14.69582483533067</v>
      </c>
      <c r="P3" s="25">
        <f ca="1">INDIRECT(CONCATENATE("'Vendor Data'!G",N3))</f>
        <v>519.67000000000007</v>
      </c>
      <c r="Q3" s="25"/>
      <c r="R3" s="165" t="s">
        <v>77</v>
      </c>
      <c r="S3" s="20">
        <v>278700</v>
      </c>
      <c r="T3" s="37"/>
    </row>
    <row r="4" spans="1:20" x14ac:dyDescent="0.3">
      <c r="A4" s="17" t="s">
        <v>4</v>
      </c>
      <c r="B4" s="18" t="s">
        <v>3</v>
      </c>
      <c r="C4" s="17" t="s">
        <v>2</v>
      </c>
      <c r="D4" s="17">
        <v>2</v>
      </c>
      <c r="E4" s="19">
        <f t="shared" ref="E4:E67" ca="1" si="1">INDIRECT(CONCATENATE("'Vendor Data'!D",N4))</f>
        <v>1.375</v>
      </c>
      <c r="F4" s="20">
        <f ca="1">PI()*E4^2/4</f>
        <v>1.4848934026733007</v>
      </c>
      <c r="G4" s="145">
        <v>2</v>
      </c>
      <c r="H4" s="207">
        <v>2.2785650730000002</v>
      </c>
      <c r="I4" s="161">
        <f t="shared" si="0"/>
        <v>8.2318385339887168E-2</v>
      </c>
      <c r="J4" s="26">
        <f ca="1">IF(I4="","",O4-I4)</f>
        <v>14.613506449990783</v>
      </c>
      <c r="K4" s="23">
        <v>3151.005216</v>
      </c>
      <c r="L4" s="24">
        <f ca="1">S$3*O4*F4*SQRT(S$4/(S$6*S$7*P4*(S$4-1)))*SQRT((J4/O4)^(2/S$4)-(J4/O4)^((S$4+1)/S$4))</f>
        <v>3698.8963103952001</v>
      </c>
      <c r="M4" s="25">
        <f t="shared" ref="M4:M47" ca="1" si="2">K4/L4</f>
        <v>0.85187714160696171</v>
      </c>
      <c r="N4" s="145">
        <f t="shared" ref="N4:N67" si="3">INT((ROW()-3)/5)+22</f>
        <v>22</v>
      </c>
      <c r="O4" s="25">
        <f t="shared" ref="O4:O67" ca="1" si="4">INDIRECT(CONCATENATE("'Vendor Data'!F",N4))</f>
        <v>14.69582483533067</v>
      </c>
      <c r="P4" s="25">
        <f t="shared" ref="P4:P67" ca="1" si="5">INDIRECT(CONCATENATE("'Vendor Data'!G",N4))</f>
        <v>519.67000000000007</v>
      </c>
      <c r="Q4" s="25"/>
      <c r="R4" s="28" t="s">
        <v>19</v>
      </c>
      <c r="S4" s="27">
        <v>1.4</v>
      </c>
      <c r="T4" s="37" t="s">
        <v>23</v>
      </c>
    </row>
    <row r="5" spans="1:20" x14ac:dyDescent="0.3">
      <c r="A5" s="17" t="s">
        <v>4</v>
      </c>
      <c r="B5" s="18" t="s">
        <v>3</v>
      </c>
      <c r="C5" s="17" t="s">
        <v>2</v>
      </c>
      <c r="D5" s="17">
        <v>2</v>
      </c>
      <c r="E5" s="19">
        <f t="shared" ca="1" si="1"/>
        <v>1.375</v>
      </c>
      <c r="F5" s="20">
        <f ca="1">PI()*E5^2/4</f>
        <v>1.4848934026733007</v>
      </c>
      <c r="G5" s="145">
        <v>3</v>
      </c>
      <c r="H5" s="207">
        <v>3.0367122480000002</v>
      </c>
      <c r="I5" s="161">
        <f t="shared" si="0"/>
        <v>0.10970818957919619</v>
      </c>
      <c r="J5" s="26">
        <f t="shared" ref="J5:J68" ca="1" si="6">IF(I5="","",O5-I5)</f>
        <v>14.586116645751474</v>
      </c>
      <c r="K5" s="23">
        <v>3654.204933</v>
      </c>
      <c r="L5" s="24">
        <f t="shared" ref="L5:L47" ca="1" si="7">S$3*O5*F5*SQRT(S$4/(S$6*S$7*P5*(S$4-1)))*SQRT((J5/O5)^(2/S$4)-(J5/O5)^((S$4+1)/S$4))</f>
        <v>4265.8598225205751</v>
      </c>
      <c r="M5" s="25">
        <f t="shared" ca="1" si="2"/>
        <v>0.85661627081802105</v>
      </c>
      <c r="N5" s="145">
        <f t="shared" si="3"/>
        <v>22</v>
      </c>
      <c r="O5" s="25">
        <f t="shared" ca="1" si="4"/>
        <v>14.69582483533067</v>
      </c>
      <c r="P5" s="25">
        <f t="shared" ca="1" si="5"/>
        <v>519.67000000000007</v>
      </c>
      <c r="Q5" s="36"/>
      <c r="R5" s="29" t="s">
        <v>48</v>
      </c>
      <c r="S5" s="30">
        <v>528</v>
      </c>
      <c r="T5" s="17" t="s">
        <v>29</v>
      </c>
    </row>
    <row r="6" spans="1:20" x14ac:dyDescent="0.3">
      <c r="A6" s="17" t="s">
        <v>4</v>
      </c>
      <c r="B6" s="18" t="s">
        <v>3</v>
      </c>
      <c r="C6" s="17" t="s">
        <v>2</v>
      </c>
      <c r="D6" s="17">
        <v>2</v>
      </c>
      <c r="E6" s="19">
        <f t="shared" ca="1" si="1"/>
        <v>1.375</v>
      </c>
      <c r="F6" s="20">
        <f ca="1">PI()*E6^2/4</f>
        <v>1.4848934026733007</v>
      </c>
      <c r="G6" s="145">
        <v>4</v>
      </c>
      <c r="H6" s="207">
        <v>4.0489071230000002</v>
      </c>
      <c r="I6" s="161">
        <f t="shared" si="0"/>
        <v>0.14627604921447329</v>
      </c>
      <c r="J6" s="26">
        <f t="shared" ca="1" si="6"/>
        <v>14.549548786116198</v>
      </c>
      <c r="K6" s="23">
        <v>4124.9379319999998</v>
      </c>
      <c r="L6" s="24">
        <f t="shared" ca="1" si="7"/>
        <v>4919.1412061783049</v>
      </c>
      <c r="M6" s="25">
        <f t="shared" ca="1" si="2"/>
        <v>0.8385483886535301</v>
      </c>
      <c r="N6" s="145">
        <f t="shared" si="3"/>
        <v>22</v>
      </c>
      <c r="O6" s="25">
        <f t="shared" ca="1" si="4"/>
        <v>14.69582483533067</v>
      </c>
      <c r="P6" s="25">
        <f t="shared" ca="1" si="5"/>
        <v>519.67000000000007</v>
      </c>
      <c r="Q6" s="36"/>
      <c r="R6" s="17" t="s">
        <v>21</v>
      </c>
      <c r="S6" s="30">
        <v>28.964700000000001</v>
      </c>
      <c r="T6" s="17" t="s">
        <v>26</v>
      </c>
    </row>
    <row r="7" spans="1:20" x14ac:dyDescent="0.3">
      <c r="A7" s="53" t="s">
        <v>4</v>
      </c>
      <c r="B7" s="52" t="s">
        <v>3</v>
      </c>
      <c r="C7" s="53" t="s">
        <v>2</v>
      </c>
      <c r="D7" s="53">
        <v>2</v>
      </c>
      <c r="E7" s="187">
        <f t="shared" ca="1" si="1"/>
        <v>1.375</v>
      </c>
      <c r="F7" s="54">
        <f ca="1">PI()*E7^2/4</f>
        <v>1.4848934026733007</v>
      </c>
      <c r="G7" s="146">
        <v>5</v>
      </c>
      <c r="H7" s="208">
        <v>4.9875149150000002</v>
      </c>
      <c r="I7" s="188">
        <f t="shared" si="0"/>
        <v>0.18018540682748568</v>
      </c>
      <c r="J7" s="189">
        <f t="shared" ca="1" si="6"/>
        <v>14.515639428503185</v>
      </c>
      <c r="K7" s="55">
        <v>4571.6877990000003</v>
      </c>
      <c r="L7" s="56">
        <f t="shared" ca="1" si="7"/>
        <v>5452.7951781127194</v>
      </c>
      <c r="M7" s="57">
        <f t="shared" ca="1" si="2"/>
        <v>0.83841179609139815</v>
      </c>
      <c r="N7" s="146">
        <f t="shared" si="3"/>
        <v>22</v>
      </c>
      <c r="O7" s="57">
        <f t="shared" ca="1" si="4"/>
        <v>14.69582483533067</v>
      </c>
      <c r="P7" s="57">
        <f t="shared" ca="1" si="5"/>
        <v>519.67000000000007</v>
      </c>
      <c r="Q7" s="36"/>
      <c r="R7" s="17" t="s">
        <v>24</v>
      </c>
      <c r="S7" s="30">
        <v>1</v>
      </c>
      <c r="T7" s="17" t="s">
        <v>23</v>
      </c>
    </row>
    <row r="8" spans="1:20" x14ac:dyDescent="0.3">
      <c r="A8" s="17" t="s">
        <v>4</v>
      </c>
      <c r="B8" s="18" t="s">
        <v>3</v>
      </c>
      <c r="C8" s="17" t="s">
        <v>2</v>
      </c>
      <c r="D8" s="17">
        <v>6</v>
      </c>
      <c r="E8" s="19">
        <f t="shared" ca="1" si="1"/>
        <v>4.0019999999999998</v>
      </c>
      <c r="F8" s="20">
        <v>12.566370614359172</v>
      </c>
      <c r="G8" s="145">
        <v>1</v>
      </c>
      <c r="H8" s="207">
        <v>1.005520634</v>
      </c>
      <c r="I8" s="161">
        <f t="shared" si="0"/>
        <v>3.6326737382944008E-2</v>
      </c>
      <c r="J8" s="26">
        <f t="shared" ca="1" si="6"/>
        <v>14.659498097947726</v>
      </c>
      <c r="K8" s="23">
        <v>15397.499620000001</v>
      </c>
      <c r="L8" s="24">
        <f t="shared" ca="1" si="7"/>
        <v>20829.689744382809</v>
      </c>
      <c r="M8" s="25">
        <f t="shared" ca="1" si="2"/>
        <v>0.73920926374586449</v>
      </c>
      <c r="N8" s="145">
        <f t="shared" si="3"/>
        <v>23</v>
      </c>
      <c r="O8" s="25">
        <f t="shared" ca="1" si="4"/>
        <v>14.69582483533067</v>
      </c>
      <c r="P8" s="25">
        <f t="shared" ca="1" si="5"/>
        <v>519.67000000000007</v>
      </c>
      <c r="Q8" s="36"/>
      <c r="R8" s="17" t="s">
        <v>92</v>
      </c>
      <c r="S8" s="30">
        <v>14.696</v>
      </c>
      <c r="T8" s="17" t="s">
        <v>94</v>
      </c>
    </row>
    <row r="9" spans="1:20" x14ac:dyDescent="0.3">
      <c r="A9" s="17" t="s">
        <v>4</v>
      </c>
      <c r="B9" s="18" t="s">
        <v>3</v>
      </c>
      <c r="C9" s="17" t="s">
        <v>2</v>
      </c>
      <c r="D9" s="17">
        <v>6</v>
      </c>
      <c r="E9" s="19">
        <f t="shared" ca="1" si="1"/>
        <v>4.0019999999999998</v>
      </c>
      <c r="F9" s="20">
        <v>12.566370614359172</v>
      </c>
      <c r="G9" s="145">
        <v>2</v>
      </c>
      <c r="H9" s="207">
        <v>2.6537276329999999</v>
      </c>
      <c r="I9" s="161">
        <f t="shared" si="0"/>
        <v>9.5871992627704364E-2</v>
      </c>
      <c r="J9" s="26">
        <f t="shared" ca="1" si="6"/>
        <v>14.599952842702965</v>
      </c>
      <c r="K9" s="23">
        <v>26654.668849999998</v>
      </c>
      <c r="L9" s="24">
        <f t="shared" ca="1" si="7"/>
        <v>33765.114088340219</v>
      </c>
      <c r="M9" s="25">
        <f t="shared" ca="1" si="2"/>
        <v>0.78941444652794457</v>
      </c>
      <c r="N9" s="145">
        <f t="shared" si="3"/>
        <v>23</v>
      </c>
      <c r="O9" s="25">
        <f t="shared" ca="1" si="4"/>
        <v>14.69582483533067</v>
      </c>
      <c r="P9" s="25">
        <f t="shared" ca="1" si="5"/>
        <v>519.67000000000007</v>
      </c>
      <c r="Q9" s="36"/>
      <c r="R9" s="17" t="s">
        <v>27</v>
      </c>
      <c r="S9" s="31">
        <v>3.6127291827353997E-2</v>
      </c>
      <c r="T9" s="17" t="s">
        <v>91</v>
      </c>
    </row>
    <row r="10" spans="1:20" x14ac:dyDescent="0.3">
      <c r="A10" s="17" t="s">
        <v>4</v>
      </c>
      <c r="B10" s="18" t="s">
        <v>3</v>
      </c>
      <c r="C10" s="17" t="s">
        <v>2</v>
      </c>
      <c r="D10" s="17">
        <v>6</v>
      </c>
      <c r="E10" s="19">
        <f t="shared" ca="1" si="1"/>
        <v>4.0019999999999998</v>
      </c>
      <c r="F10" s="20">
        <v>12.566370614359172</v>
      </c>
      <c r="G10" s="145">
        <v>3</v>
      </c>
      <c r="H10" s="207">
        <v>3.015116473</v>
      </c>
      <c r="I10" s="161">
        <f t="shared" si="0"/>
        <v>0.1089279927135333</v>
      </c>
      <c r="J10" s="26">
        <f t="shared" ca="1" si="6"/>
        <v>14.586896842617136</v>
      </c>
      <c r="K10" s="23">
        <v>28117.80387</v>
      </c>
      <c r="L10" s="24">
        <f t="shared" ca="1" si="7"/>
        <v>35973.595230575535</v>
      </c>
      <c r="M10" s="25">
        <f t="shared" ca="1" si="2"/>
        <v>0.78162340154707266</v>
      </c>
      <c r="N10" s="145">
        <f t="shared" si="3"/>
        <v>23</v>
      </c>
      <c r="O10" s="25">
        <f t="shared" ca="1" si="4"/>
        <v>14.69582483533067</v>
      </c>
      <c r="P10" s="25">
        <f t="shared" ca="1" si="5"/>
        <v>519.67000000000007</v>
      </c>
    </row>
    <row r="11" spans="1:20" x14ac:dyDescent="0.3">
      <c r="A11" s="17" t="s">
        <v>4</v>
      </c>
      <c r="B11" s="18" t="s">
        <v>3</v>
      </c>
      <c r="C11" s="17" t="s">
        <v>2</v>
      </c>
      <c r="D11" s="17">
        <v>6</v>
      </c>
      <c r="E11" s="19">
        <f t="shared" ca="1" si="1"/>
        <v>4.0019999999999998</v>
      </c>
      <c r="F11" s="20">
        <v>12.566370614359172</v>
      </c>
      <c r="G11" s="145">
        <v>4</v>
      </c>
      <c r="H11" s="207">
        <v>4.0575369349999999</v>
      </c>
      <c r="I11" s="161">
        <f t="shared" si="0"/>
        <v>0.14658782095101247</v>
      </c>
      <c r="J11" s="26">
        <f t="shared" ca="1" si="6"/>
        <v>14.549237014379658</v>
      </c>
      <c r="K11" s="23">
        <v>33827.674630000001</v>
      </c>
      <c r="L11" s="24">
        <f t="shared" ca="1" si="7"/>
        <v>41673.61931520974</v>
      </c>
      <c r="M11" s="25">
        <f t="shared" ca="1" si="2"/>
        <v>0.81172874316807464</v>
      </c>
      <c r="N11" s="145">
        <f t="shared" si="3"/>
        <v>23</v>
      </c>
      <c r="O11" s="25">
        <f t="shared" ca="1" si="4"/>
        <v>14.69582483533067</v>
      </c>
      <c r="P11" s="25">
        <f t="shared" ca="1" si="5"/>
        <v>519.67000000000007</v>
      </c>
    </row>
    <row r="12" spans="1:20" x14ac:dyDescent="0.3">
      <c r="A12" s="53" t="s">
        <v>4</v>
      </c>
      <c r="B12" s="52" t="s">
        <v>3</v>
      </c>
      <c r="C12" s="53" t="s">
        <v>2</v>
      </c>
      <c r="D12" s="53">
        <v>6</v>
      </c>
      <c r="E12" s="187">
        <f t="shared" ca="1" si="1"/>
        <v>4.0019999999999998</v>
      </c>
      <c r="F12" s="54">
        <v>12.566370614359172</v>
      </c>
      <c r="G12" s="146">
        <v>5</v>
      </c>
      <c r="H12" s="208">
        <v>4.979437763</v>
      </c>
      <c r="I12" s="188">
        <f t="shared" si="0"/>
        <v>0.17989360120004777</v>
      </c>
      <c r="J12" s="189">
        <f t="shared" ca="1" si="6"/>
        <v>14.515931234130623</v>
      </c>
      <c r="K12" s="55">
        <v>38295.504439999997</v>
      </c>
      <c r="L12" s="56">
        <f t="shared" ca="1" si="7"/>
        <v>46109.084861367301</v>
      </c>
      <c r="M12" s="57">
        <f t="shared" ca="1" si="2"/>
        <v>0.83054141185278774</v>
      </c>
      <c r="N12" s="146">
        <f t="shared" si="3"/>
        <v>23</v>
      </c>
      <c r="O12" s="57">
        <f t="shared" ca="1" si="4"/>
        <v>14.69582483533067</v>
      </c>
      <c r="P12" s="57">
        <f t="shared" ca="1" si="5"/>
        <v>519.67000000000007</v>
      </c>
    </row>
    <row r="13" spans="1:20" x14ac:dyDescent="0.3">
      <c r="A13" s="17" t="s">
        <v>4</v>
      </c>
      <c r="B13" s="18" t="s">
        <v>3</v>
      </c>
      <c r="C13" s="17" t="s">
        <v>2</v>
      </c>
      <c r="D13" s="17">
        <v>10</v>
      </c>
      <c r="E13" s="19">
        <f t="shared" ca="1" si="1"/>
        <v>6.6890000000000001</v>
      </c>
      <c r="F13" s="33">
        <v>35.140850898804445</v>
      </c>
      <c r="G13" s="145">
        <v>1</v>
      </c>
      <c r="H13" s="207">
        <v>1.020442096</v>
      </c>
      <c r="I13" s="161">
        <f t="shared" si="0"/>
        <v>3.6865809395108785E-2</v>
      </c>
      <c r="J13" s="26">
        <f t="shared" ca="1" si="6"/>
        <v>14.658959025935562</v>
      </c>
      <c r="K13" s="23">
        <v>44657.512710000003</v>
      </c>
      <c r="L13" s="24">
        <f t="shared" ca="1" si="7"/>
        <v>58678.005411681472</v>
      </c>
      <c r="M13" s="25">
        <f t="shared" ca="1" si="2"/>
        <v>0.76106050975464301</v>
      </c>
      <c r="N13" s="145">
        <f t="shared" si="3"/>
        <v>24</v>
      </c>
      <c r="O13" s="25">
        <f t="shared" ca="1" si="4"/>
        <v>14.69582483533067</v>
      </c>
      <c r="P13" s="25">
        <f t="shared" ca="1" si="5"/>
        <v>519.67000000000007</v>
      </c>
    </row>
    <row r="14" spans="1:20" x14ac:dyDescent="0.3">
      <c r="A14" s="17" t="s">
        <v>4</v>
      </c>
      <c r="B14" s="18" t="s">
        <v>3</v>
      </c>
      <c r="C14" s="17" t="s">
        <v>2</v>
      </c>
      <c r="D14" s="17">
        <v>10</v>
      </c>
      <c r="E14" s="19">
        <f t="shared" ca="1" si="1"/>
        <v>6.6890000000000001</v>
      </c>
      <c r="F14" s="33">
        <v>35.140850898804445</v>
      </c>
      <c r="G14" s="145">
        <v>2</v>
      </c>
      <c r="H14" s="207">
        <v>2.015632466</v>
      </c>
      <c r="I14" s="161">
        <f t="shared" si="0"/>
        <v>7.2819342315871186E-2</v>
      </c>
      <c r="J14" s="26">
        <f t="shared" ca="1" si="6"/>
        <v>14.6230054930148</v>
      </c>
      <c r="K14" s="23">
        <v>63407.910129999997</v>
      </c>
      <c r="L14" s="24">
        <f t="shared" ca="1" si="7"/>
        <v>82359.812058510375</v>
      </c>
      <c r="M14" s="25">
        <f t="shared" ca="1" si="2"/>
        <v>0.76988896095286741</v>
      </c>
      <c r="N14" s="145">
        <f t="shared" si="3"/>
        <v>24</v>
      </c>
      <c r="O14" s="25">
        <f t="shared" ca="1" si="4"/>
        <v>14.69582483533067</v>
      </c>
      <c r="P14" s="25">
        <f t="shared" ca="1" si="5"/>
        <v>519.67000000000007</v>
      </c>
    </row>
    <row r="15" spans="1:20" x14ac:dyDescent="0.3">
      <c r="A15" s="17" t="s">
        <v>4</v>
      </c>
      <c r="B15" s="18" t="s">
        <v>3</v>
      </c>
      <c r="C15" s="17" t="s">
        <v>2</v>
      </c>
      <c r="D15" s="17">
        <v>10</v>
      </c>
      <c r="E15" s="19">
        <f t="shared" ca="1" si="1"/>
        <v>6.6890000000000001</v>
      </c>
      <c r="F15" s="33">
        <v>35.140850898804445</v>
      </c>
      <c r="G15" s="145">
        <v>3</v>
      </c>
      <c r="H15" s="207">
        <v>2.9879942310000001</v>
      </c>
      <c r="I15" s="161">
        <f t="shared" si="0"/>
        <v>0.1079481395617872</v>
      </c>
      <c r="J15" s="26">
        <f t="shared" ca="1" si="6"/>
        <v>14.587876695768884</v>
      </c>
      <c r="K15" s="23">
        <v>79432.739369999996</v>
      </c>
      <c r="L15" s="24">
        <f t="shared" ca="1" si="7"/>
        <v>100147.40945843763</v>
      </c>
      <c r="M15" s="25">
        <f t="shared" ca="1" si="2"/>
        <v>0.79315820348768518</v>
      </c>
      <c r="N15" s="145">
        <f t="shared" si="3"/>
        <v>24</v>
      </c>
      <c r="O15" s="25">
        <f t="shared" ca="1" si="4"/>
        <v>14.69582483533067</v>
      </c>
      <c r="P15" s="25">
        <f t="shared" ca="1" si="5"/>
        <v>519.67000000000007</v>
      </c>
    </row>
    <row r="16" spans="1:20" x14ac:dyDescent="0.3">
      <c r="A16" s="17" t="s">
        <v>4</v>
      </c>
      <c r="B16" s="18" t="s">
        <v>3</v>
      </c>
      <c r="C16" s="17" t="s">
        <v>2</v>
      </c>
      <c r="D16" s="17">
        <v>10</v>
      </c>
      <c r="E16" s="19">
        <f t="shared" ca="1" si="1"/>
        <v>6.6890000000000001</v>
      </c>
      <c r="F16" s="33">
        <v>35.140850898804445</v>
      </c>
      <c r="G16" s="145">
        <v>4</v>
      </c>
      <c r="H16" s="207">
        <v>3.9919844960000002</v>
      </c>
      <c r="I16" s="161">
        <f t="shared" si="0"/>
        <v>0.14421958885726466</v>
      </c>
      <c r="J16" s="26">
        <f t="shared" ca="1" si="6"/>
        <v>14.551605246473406</v>
      </c>
      <c r="K16" s="23">
        <v>92708.887369999997</v>
      </c>
      <c r="L16" s="24">
        <f t="shared" ca="1" si="7"/>
        <v>115601.82912674005</v>
      </c>
      <c r="M16" s="25">
        <f t="shared" ca="1" si="2"/>
        <v>0.80196730510516945</v>
      </c>
      <c r="N16" s="145">
        <f t="shared" si="3"/>
        <v>24</v>
      </c>
      <c r="O16" s="25">
        <f t="shared" ca="1" si="4"/>
        <v>14.69582483533067</v>
      </c>
      <c r="P16" s="25">
        <f t="shared" ca="1" si="5"/>
        <v>519.67000000000007</v>
      </c>
    </row>
    <row r="17" spans="1:16" x14ac:dyDescent="0.3">
      <c r="A17" s="53" t="s">
        <v>4</v>
      </c>
      <c r="B17" s="52" t="s">
        <v>3</v>
      </c>
      <c r="C17" s="53" t="s">
        <v>2</v>
      </c>
      <c r="D17" s="53">
        <v>10</v>
      </c>
      <c r="E17" s="187">
        <f t="shared" ca="1" si="1"/>
        <v>6.6890000000000001</v>
      </c>
      <c r="F17" s="54">
        <v>35.140850898804445</v>
      </c>
      <c r="G17" s="146">
        <v>5</v>
      </c>
      <c r="H17" s="208">
        <v>4.9847517029999997</v>
      </c>
      <c r="I17" s="188">
        <f t="shared" si="0"/>
        <v>0.18008557946118081</v>
      </c>
      <c r="J17" s="189">
        <f t="shared" ca="1" si="6"/>
        <v>14.515739255869489</v>
      </c>
      <c r="K17" s="55">
        <v>105958.4743</v>
      </c>
      <c r="L17" s="56">
        <f t="shared" ca="1" si="7"/>
        <v>129008.23786536869</v>
      </c>
      <c r="M17" s="57">
        <f t="shared" ca="1" si="2"/>
        <v>0.82133107197834043</v>
      </c>
      <c r="N17" s="146">
        <f t="shared" si="3"/>
        <v>24</v>
      </c>
      <c r="O17" s="57">
        <f t="shared" ca="1" si="4"/>
        <v>14.69582483533067</v>
      </c>
      <c r="P17" s="57">
        <f t="shared" ca="1" si="5"/>
        <v>519.67000000000007</v>
      </c>
    </row>
    <row r="18" spans="1:16" x14ac:dyDescent="0.3">
      <c r="A18" s="17" t="s">
        <v>4</v>
      </c>
      <c r="B18" s="18" t="s">
        <v>6</v>
      </c>
      <c r="C18" s="17" t="s">
        <v>5</v>
      </c>
      <c r="D18" s="17">
        <v>2</v>
      </c>
      <c r="E18" s="19">
        <f t="shared" ca="1" si="1"/>
        <v>1.375</v>
      </c>
      <c r="F18" s="20">
        <f ca="1">PI()*E18^2/4</f>
        <v>1.4848934026733007</v>
      </c>
      <c r="G18" s="145">
        <v>1</v>
      </c>
      <c r="H18" s="207">
        <v>1.0025900000000001</v>
      </c>
      <c r="I18" s="161">
        <f t="shared" si="0"/>
        <v>3.6220861513186847E-2</v>
      </c>
      <c r="J18" s="26">
        <f t="shared" ca="1" si="6"/>
        <v>14.659603973817484</v>
      </c>
      <c r="K18" s="23">
        <v>2192.7301000000002</v>
      </c>
      <c r="L18" s="24">
        <f t="shared" ca="1" si="7"/>
        <v>2457.74084074237</v>
      </c>
      <c r="M18" s="25">
        <f t="shared" ca="1" si="2"/>
        <v>0.89217303291329841</v>
      </c>
      <c r="N18" s="145">
        <f t="shared" si="3"/>
        <v>25</v>
      </c>
      <c r="O18" s="25">
        <f t="shared" ca="1" si="4"/>
        <v>14.69582483533067</v>
      </c>
      <c r="P18" s="25">
        <f t="shared" ca="1" si="5"/>
        <v>519.67000000000007</v>
      </c>
    </row>
    <row r="19" spans="1:16" x14ac:dyDescent="0.3">
      <c r="A19" s="17" t="s">
        <v>4</v>
      </c>
      <c r="B19" s="18" t="s">
        <v>6</v>
      </c>
      <c r="C19" s="17" t="s">
        <v>5</v>
      </c>
      <c r="D19" s="17">
        <v>2</v>
      </c>
      <c r="E19" s="19">
        <f t="shared" ca="1" si="1"/>
        <v>1.375</v>
      </c>
      <c r="F19" s="20">
        <f ca="1">PI()*E19^2/4</f>
        <v>1.4848934026733007</v>
      </c>
      <c r="G19" s="145">
        <v>2</v>
      </c>
      <c r="H19" s="207">
        <v>1.99274</v>
      </c>
      <c r="I19" s="161">
        <f t="shared" si="0"/>
        <v>7.19922995160414E-2</v>
      </c>
      <c r="J19" s="26">
        <f t="shared" ca="1" si="6"/>
        <v>14.623832535814628</v>
      </c>
      <c r="K19" s="23">
        <v>2911.8427999999999</v>
      </c>
      <c r="L19" s="24">
        <f t="shared" ca="1" si="7"/>
        <v>3460.438704621723</v>
      </c>
      <c r="M19" s="25">
        <f t="shared" ca="1" si="2"/>
        <v>0.84146637133348889</v>
      </c>
      <c r="N19" s="145">
        <f t="shared" si="3"/>
        <v>25</v>
      </c>
      <c r="O19" s="25">
        <f t="shared" ca="1" si="4"/>
        <v>14.69582483533067</v>
      </c>
      <c r="P19" s="25">
        <f t="shared" ca="1" si="5"/>
        <v>519.67000000000007</v>
      </c>
    </row>
    <row r="20" spans="1:16" x14ac:dyDescent="0.3">
      <c r="A20" s="17" t="s">
        <v>4</v>
      </c>
      <c r="B20" s="18" t="s">
        <v>6</v>
      </c>
      <c r="C20" s="17" t="s">
        <v>5</v>
      </c>
      <c r="D20" s="17">
        <v>2</v>
      </c>
      <c r="E20" s="19">
        <f t="shared" ca="1" si="1"/>
        <v>1.375</v>
      </c>
      <c r="F20" s="20">
        <f ca="1">PI()*E20^2/4</f>
        <v>1.4848934026733007</v>
      </c>
      <c r="G20" s="145">
        <v>3</v>
      </c>
      <c r="H20" s="207">
        <v>3.0009100000000002</v>
      </c>
      <c r="I20" s="161">
        <f t="shared" si="0"/>
        <v>0.10841475131762489</v>
      </c>
      <c r="J20" s="26">
        <f t="shared" ca="1" si="6"/>
        <v>14.587410084013046</v>
      </c>
      <c r="K20" s="23">
        <v>3626.1089000000002</v>
      </c>
      <c r="L20" s="24">
        <f t="shared" ca="1" si="7"/>
        <v>4240.8399881556988</v>
      </c>
      <c r="M20" s="25">
        <f t="shared" ca="1" si="2"/>
        <v>0.85504496989450451</v>
      </c>
      <c r="N20" s="145">
        <f t="shared" si="3"/>
        <v>25</v>
      </c>
      <c r="O20" s="25">
        <f t="shared" ca="1" si="4"/>
        <v>14.69582483533067</v>
      </c>
      <c r="P20" s="25">
        <f t="shared" ca="1" si="5"/>
        <v>519.67000000000007</v>
      </c>
    </row>
    <row r="21" spans="1:16" x14ac:dyDescent="0.3">
      <c r="A21" s="17" t="s">
        <v>4</v>
      </c>
      <c r="B21" s="18" t="s">
        <v>6</v>
      </c>
      <c r="C21" s="17" t="s">
        <v>5</v>
      </c>
      <c r="D21" s="17">
        <v>2</v>
      </c>
      <c r="E21" s="19">
        <f t="shared" ca="1" si="1"/>
        <v>1.375</v>
      </c>
      <c r="F21" s="20">
        <f ca="1">PI()*E21^2/4</f>
        <v>1.4848934026733007</v>
      </c>
      <c r="G21" s="145">
        <v>4</v>
      </c>
      <c r="H21" s="207">
        <v>3.99675</v>
      </c>
      <c r="I21" s="161">
        <f t="shared" si="0"/>
        <v>0.14439175361097709</v>
      </c>
      <c r="J21" s="26">
        <f t="shared" ca="1" si="6"/>
        <v>14.551433081719694</v>
      </c>
      <c r="K21" s="23">
        <v>3995.0309499999998</v>
      </c>
      <c r="L21" s="24">
        <f t="shared" ca="1" si="7"/>
        <v>4887.6941795496459</v>
      </c>
      <c r="M21" s="25">
        <f t="shared" ca="1" si="2"/>
        <v>0.81736516304874529</v>
      </c>
      <c r="N21" s="145">
        <f t="shared" si="3"/>
        <v>25</v>
      </c>
      <c r="O21" s="25">
        <f t="shared" ca="1" si="4"/>
        <v>14.69582483533067</v>
      </c>
      <c r="P21" s="25">
        <f t="shared" ca="1" si="5"/>
        <v>519.67000000000007</v>
      </c>
    </row>
    <row r="22" spans="1:16" x14ac:dyDescent="0.3">
      <c r="A22" s="17" t="s">
        <v>4</v>
      </c>
      <c r="B22" s="18" t="s">
        <v>6</v>
      </c>
      <c r="C22" s="17" t="s">
        <v>5</v>
      </c>
      <c r="D22" s="17">
        <v>2</v>
      </c>
      <c r="E22" s="19">
        <f t="shared" ca="1" si="1"/>
        <v>1.375</v>
      </c>
      <c r="F22" s="20">
        <f ca="1">PI()*E22^2/4</f>
        <v>1.4848934026733007</v>
      </c>
      <c r="G22" s="145">
        <v>5</v>
      </c>
      <c r="H22" s="207">
        <v>5.0053599999999996</v>
      </c>
      <c r="I22" s="161">
        <f t="shared" si="0"/>
        <v>0.18083010142096459</v>
      </c>
      <c r="J22" s="26">
        <f t="shared" ca="1" si="6"/>
        <v>14.514994733909706</v>
      </c>
      <c r="K22" s="23">
        <v>4574.7717000000002</v>
      </c>
      <c r="L22" s="24">
        <f t="shared" ca="1" si="7"/>
        <v>5462.4112986866803</v>
      </c>
      <c r="M22" s="25">
        <f t="shared" ca="1" si="2"/>
        <v>0.8375004095901577</v>
      </c>
      <c r="N22" s="145">
        <f t="shared" si="3"/>
        <v>25</v>
      </c>
      <c r="O22" s="25">
        <f t="shared" ca="1" si="4"/>
        <v>14.69582483533067</v>
      </c>
      <c r="P22" s="25">
        <f t="shared" ca="1" si="5"/>
        <v>519.67000000000007</v>
      </c>
    </row>
    <row r="23" spans="1:16" x14ac:dyDescent="0.3">
      <c r="A23" s="17" t="s">
        <v>4</v>
      </c>
      <c r="B23" s="190" t="s">
        <v>6</v>
      </c>
      <c r="C23" s="191" t="s">
        <v>5</v>
      </c>
      <c r="D23" s="191">
        <v>6</v>
      </c>
      <c r="E23" s="192">
        <f t="shared" ca="1" si="1"/>
        <v>4</v>
      </c>
      <c r="F23" s="193">
        <v>12.566370614359172</v>
      </c>
      <c r="G23" s="200">
        <v>1</v>
      </c>
      <c r="H23" s="209">
        <v>1.0009999999999999</v>
      </c>
      <c r="I23" s="195">
        <f t="shared" si="0"/>
        <v>3.6163419119181348E-2</v>
      </c>
      <c r="J23" s="196">
        <f t="shared" ca="1" si="6"/>
        <v>14.659661416211488</v>
      </c>
      <c r="K23" s="197">
        <v>15352.16597</v>
      </c>
      <c r="L23" s="198">
        <f t="shared" ca="1" si="7"/>
        <v>20782.937849719645</v>
      </c>
      <c r="M23" s="199">
        <f t="shared" ca="1" si="2"/>
        <v>0.73869084731960044</v>
      </c>
      <c r="N23" s="200">
        <f t="shared" si="3"/>
        <v>26</v>
      </c>
      <c r="O23" s="199">
        <f t="shared" ca="1" si="4"/>
        <v>14.69582483533067</v>
      </c>
      <c r="P23" s="199">
        <f t="shared" ca="1" si="5"/>
        <v>519.67000000000007</v>
      </c>
    </row>
    <row r="24" spans="1:16" x14ac:dyDescent="0.3">
      <c r="A24" s="17" t="s">
        <v>4</v>
      </c>
      <c r="B24" s="47" t="s">
        <v>6</v>
      </c>
      <c r="C24" s="37" t="s">
        <v>5</v>
      </c>
      <c r="D24" s="37">
        <v>6</v>
      </c>
      <c r="E24" s="32">
        <f t="shared" ca="1" si="1"/>
        <v>4</v>
      </c>
      <c r="F24" s="20">
        <v>12.566370614359172</v>
      </c>
      <c r="G24" s="145">
        <v>2</v>
      </c>
      <c r="H24" s="207">
        <v>2.0032299999999998</v>
      </c>
      <c r="I24" s="161">
        <f t="shared" si="0"/>
        <v>7.2371274807310343E-2</v>
      </c>
      <c r="J24" s="26">
        <f t="shared" ca="1" si="6"/>
        <v>14.623453560523361</v>
      </c>
      <c r="K24" s="23">
        <v>21157.490119999999</v>
      </c>
      <c r="L24" s="24">
        <f t="shared" ca="1" si="7"/>
        <v>29361.60584054677</v>
      </c>
      <c r="M24" s="25">
        <f t="shared" ca="1" si="2"/>
        <v>0.72058354828749394</v>
      </c>
      <c r="N24" s="145">
        <f t="shared" si="3"/>
        <v>26</v>
      </c>
      <c r="O24" s="25">
        <f t="shared" ca="1" si="4"/>
        <v>14.69582483533067</v>
      </c>
      <c r="P24" s="25">
        <f t="shared" ca="1" si="5"/>
        <v>519.67000000000007</v>
      </c>
    </row>
    <row r="25" spans="1:16" x14ac:dyDescent="0.3">
      <c r="A25" s="17" t="s">
        <v>4</v>
      </c>
      <c r="B25" s="47" t="s">
        <v>6</v>
      </c>
      <c r="C25" s="37" t="s">
        <v>5</v>
      </c>
      <c r="D25" s="37">
        <v>6</v>
      </c>
      <c r="E25" s="32">
        <f t="shared" ca="1" si="1"/>
        <v>4</v>
      </c>
      <c r="F25" s="20">
        <v>12.566370614359172</v>
      </c>
      <c r="G25" s="145">
        <v>3</v>
      </c>
      <c r="H25" s="207">
        <v>3.0209999999999999</v>
      </c>
      <c r="I25" s="161">
        <f t="shared" si="0"/>
        <v>0.10914054861043643</v>
      </c>
      <c r="J25" s="26">
        <f t="shared" ca="1" si="6"/>
        <v>14.586684286720233</v>
      </c>
      <c r="K25" s="23">
        <v>25503.182239999998</v>
      </c>
      <c r="L25" s="24">
        <f t="shared" ca="1" si="7"/>
        <v>36008.395296190407</v>
      </c>
      <c r="M25" s="25">
        <f t="shared" ca="1" si="2"/>
        <v>0.70825656156630135</v>
      </c>
      <c r="N25" s="145">
        <f t="shared" si="3"/>
        <v>26</v>
      </c>
      <c r="O25" s="25">
        <f t="shared" ca="1" si="4"/>
        <v>14.69582483533067</v>
      </c>
      <c r="P25" s="25">
        <f t="shared" ca="1" si="5"/>
        <v>519.67000000000007</v>
      </c>
    </row>
    <row r="26" spans="1:16" x14ac:dyDescent="0.3">
      <c r="A26" s="17" t="s">
        <v>4</v>
      </c>
      <c r="B26" s="47" t="s">
        <v>6</v>
      </c>
      <c r="C26" s="37" t="s">
        <v>5</v>
      </c>
      <c r="D26" s="37">
        <v>6</v>
      </c>
      <c r="E26" s="32">
        <f t="shared" ca="1" si="1"/>
        <v>4</v>
      </c>
      <c r="F26" s="20">
        <v>12.566370614359172</v>
      </c>
      <c r="G26" s="145">
        <v>4</v>
      </c>
      <c r="H26" s="207">
        <v>4.0094399999999997</v>
      </c>
      <c r="I26" s="161">
        <f t="shared" si="0"/>
        <v>0.1448502089442662</v>
      </c>
      <c r="J26" s="26">
        <f t="shared" ca="1" si="6"/>
        <v>14.550974626386404</v>
      </c>
      <c r="K26" s="23">
        <v>29200.125820000001</v>
      </c>
      <c r="L26" s="24">
        <f t="shared" ca="1" si="7"/>
        <v>41428.541393740285</v>
      </c>
      <c r="M26" s="25">
        <f t="shared" ca="1" si="2"/>
        <v>0.70483113422892663</v>
      </c>
      <c r="N26" s="145">
        <f t="shared" si="3"/>
        <v>26</v>
      </c>
      <c r="O26" s="25">
        <f t="shared" ca="1" si="4"/>
        <v>14.69582483533067</v>
      </c>
      <c r="P26" s="25">
        <f t="shared" ca="1" si="5"/>
        <v>519.67000000000007</v>
      </c>
    </row>
    <row r="27" spans="1:16" x14ac:dyDescent="0.3">
      <c r="A27" s="17" t="s">
        <v>4</v>
      </c>
      <c r="B27" s="52" t="s">
        <v>6</v>
      </c>
      <c r="C27" s="53" t="s">
        <v>5</v>
      </c>
      <c r="D27" s="53">
        <v>6</v>
      </c>
      <c r="E27" s="187">
        <f t="shared" ca="1" si="1"/>
        <v>4</v>
      </c>
      <c r="F27" s="54">
        <v>12.566370614359172</v>
      </c>
      <c r="G27" s="146">
        <v>5</v>
      </c>
      <c r="H27" s="208">
        <v>5.0009600000000001</v>
      </c>
      <c r="I27" s="188">
        <f t="shared" si="0"/>
        <v>0.18067114133692425</v>
      </c>
      <c r="J27" s="189">
        <f t="shared" ca="1" si="6"/>
        <v>14.515153693993746</v>
      </c>
      <c r="K27" s="55">
        <v>32629.813310000001</v>
      </c>
      <c r="L27" s="56">
        <f t="shared" ca="1" si="7"/>
        <v>46207.297120119358</v>
      </c>
      <c r="M27" s="57">
        <f t="shared" ca="1" si="2"/>
        <v>0.7061614797588428</v>
      </c>
      <c r="N27" s="146">
        <f t="shared" si="3"/>
        <v>26</v>
      </c>
      <c r="O27" s="57">
        <f t="shared" ca="1" si="4"/>
        <v>14.69582483533067</v>
      </c>
      <c r="P27" s="57">
        <f t="shared" ca="1" si="5"/>
        <v>519.67000000000007</v>
      </c>
    </row>
    <row r="28" spans="1:16" x14ac:dyDescent="0.3">
      <c r="A28" s="17" t="s">
        <v>4</v>
      </c>
      <c r="B28" s="18" t="s">
        <v>6</v>
      </c>
      <c r="C28" s="17" t="s">
        <v>5</v>
      </c>
      <c r="D28" s="17">
        <v>10</v>
      </c>
      <c r="E28" s="19">
        <f t="shared" ca="1" si="1"/>
        <v>6.6879999999999997</v>
      </c>
      <c r="F28" s="33">
        <v>35.140850898804445</v>
      </c>
      <c r="G28" s="145">
        <v>1</v>
      </c>
      <c r="H28" s="207">
        <v>1.0016099999999999</v>
      </c>
      <c r="I28" s="161">
        <f t="shared" si="0"/>
        <v>3.6185456767196034E-2</v>
      </c>
      <c r="J28" s="26">
        <f t="shared" ca="1" si="6"/>
        <v>14.659639378563474</v>
      </c>
      <c r="K28" s="23">
        <v>42200.127630000003</v>
      </c>
      <c r="L28" s="24">
        <f t="shared" ca="1" si="7"/>
        <v>58135.48306525073</v>
      </c>
      <c r="M28" s="25">
        <f t="shared" ca="1" si="2"/>
        <v>0.7258927836315554</v>
      </c>
      <c r="N28" s="145">
        <f t="shared" si="3"/>
        <v>27</v>
      </c>
      <c r="O28" s="25">
        <f t="shared" ca="1" si="4"/>
        <v>14.69582483533067</v>
      </c>
      <c r="P28" s="25">
        <f t="shared" ca="1" si="5"/>
        <v>519.67000000000007</v>
      </c>
    </row>
    <row r="29" spans="1:16" x14ac:dyDescent="0.3">
      <c r="A29" s="17" t="s">
        <v>4</v>
      </c>
      <c r="B29" s="18" t="s">
        <v>6</v>
      </c>
      <c r="C29" s="17" t="s">
        <v>5</v>
      </c>
      <c r="D29" s="17">
        <v>10</v>
      </c>
      <c r="E29" s="19">
        <f t="shared" ca="1" si="1"/>
        <v>6.6879999999999997</v>
      </c>
      <c r="F29" s="33">
        <v>35.140850898804445</v>
      </c>
      <c r="G29" s="145">
        <v>2</v>
      </c>
      <c r="H29" s="207">
        <v>2.0027599999999999</v>
      </c>
      <c r="I29" s="161">
        <f t="shared" si="0"/>
        <v>7.2354294980151487E-2</v>
      </c>
      <c r="J29" s="26">
        <f t="shared" ca="1" si="6"/>
        <v>14.623470540350519</v>
      </c>
      <c r="K29" s="23">
        <v>57898.826370000002</v>
      </c>
      <c r="L29" s="24">
        <f t="shared" ca="1" si="7"/>
        <v>82097.802098756758</v>
      </c>
      <c r="M29" s="25">
        <f t="shared" ca="1" si="2"/>
        <v>0.70524210015211586</v>
      </c>
      <c r="N29" s="145">
        <f t="shared" si="3"/>
        <v>27</v>
      </c>
      <c r="O29" s="25">
        <f t="shared" ca="1" si="4"/>
        <v>14.69582483533067</v>
      </c>
      <c r="P29" s="25">
        <f t="shared" ca="1" si="5"/>
        <v>519.67000000000007</v>
      </c>
    </row>
    <row r="30" spans="1:16" x14ac:dyDescent="0.3">
      <c r="A30" s="17" t="s">
        <v>4</v>
      </c>
      <c r="B30" s="18" t="s">
        <v>6</v>
      </c>
      <c r="C30" s="17" t="s">
        <v>5</v>
      </c>
      <c r="D30" s="17">
        <v>10</v>
      </c>
      <c r="E30" s="19">
        <f t="shared" ca="1" si="1"/>
        <v>6.6879999999999997</v>
      </c>
      <c r="F30" s="33">
        <v>35.140850898804445</v>
      </c>
      <c r="G30" s="145">
        <v>3</v>
      </c>
      <c r="H30" s="207">
        <v>2.9982099999999998</v>
      </c>
      <c r="I30" s="161">
        <f t="shared" si="0"/>
        <v>0.10831720762969102</v>
      </c>
      <c r="J30" s="26">
        <f t="shared" ca="1" si="6"/>
        <v>14.58750762770098</v>
      </c>
      <c r="K30" s="23">
        <v>70508.600609999994</v>
      </c>
      <c r="L30" s="24">
        <f t="shared" ca="1" si="7"/>
        <v>100317.10192400495</v>
      </c>
      <c r="M30" s="25">
        <f t="shared" ca="1" si="2"/>
        <v>0.7028572322933897</v>
      </c>
      <c r="N30" s="145">
        <f t="shared" si="3"/>
        <v>27</v>
      </c>
      <c r="O30" s="25">
        <f t="shared" ca="1" si="4"/>
        <v>14.69582483533067</v>
      </c>
      <c r="P30" s="25">
        <f t="shared" ca="1" si="5"/>
        <v>519.67000000000007</v>
      </c>
    </row>
    <row r="31" spans="1:16" x14ac:dyDescent="0.3">
      <c r="A31" s="17" t="s">
        <v>4</v>
      </c>
      <c r="B31" s="18" t="s">
        <v>6</v>
      </c>
      <c r="C31" s="17" t="s">
        <v>5</v>
      </c>
      <c r="D31" s="17">
        <v>10</v>
      </c>
      <c r="E31" s="19">
        <f t="shared" ca="1" si="1"/>
        <v>6.6879999999999997</v>
      </c>
      <c r="F31" s="33">
        <v>35.140850898804445</v>
      </c>
      <c r="G31" s="145">
        <v>4</v>
      </c>
      <c r="H31" s="207">
        <v>4.0160799999999997</v>
      </c>
      <c r="I31" s="161">
        <f t="shared" si="0"/>
        <v>0.14509009416199983</v>
      </c>
      <c r="J31" s="26">
        <f t="shared" ca="1" si="6"/>
        <v>14.55073474116867</v>
      </c>
      <c r="K31" s="23">
        <v>82903.455910000004</v>
      </c>
      <c r="L31" s="24">
        <f t="shared" ca="1" si="7"/>
        <v>115946.47032147713</v>
      </c>
      <c r="M31" s="25">
        <f t="shared" ca="1" si="2"/>
        <v>0.71501491748855361</v>
      </c>
      <c r="N31" s="145">
        <f t="shared" si="3"/>
        <v>27</v>
      </c>
      <c r="O31" s="25">
        <f t="shared" ca="1" si="4"/>
        <v>14.69582483533067</v>
      </c>
      <c r="P31" s="25">
        <f t="shared" ca="1" si="5"/>
        <v>519.67000000000007</v>
      </c>
    </row>
    <row r="32" spans="1:16" x14ac:dyDescent="0.3">
      <c r="A32" s="17" t="s">
        <v>4</v>
      </c>
      <c r="B32" s="18" t="s">
        <v>6</v>
      </c>
      <c r="C32" s="17" t="s">
        <v>5</v>
      </c>
      <c r="D32" s="17">
        <v>10</v>
      </c>
      <c r="E32" s="19">
        <f t="shared" ca="1" si="1"/>
        <v>6.6879999999999997</v>
      </c>
      <c r="F32" s="33">
        <v>35.140850898804445</v>
      </c>
      <c r="G32" s="145">
        <v>5</v>
      </c>
      <c r="H32" s="207">
        <v>5.00603</v>
      </c>
      <c r="I32" s="161">
        <f t="shared" si="0"/>
        <v>0.18085430670648892</v>
      </c>
      <c r="J32" s="26">
        <f t="shared" ca="1" si="6"/>
        <v>14.514970528624181</v>
      </c>
      <c r="K32" s="23">
        <v>92418.349069999997</v>
      </c>
      <c r="L32" s="24">
        <f t="shared" ca="1" si="7"/>
        <v>129279.6208156996</v>
      </c>
      <c r="M32" s="25">
        <f t="shared" ca="1" si="2"/>
        <v>0.71487175230619793</v>
      </c>
      <c r="N32" s="145">
        <f t="shared" si="3"/>
        <v>27</v>
      </c>
      <c r="O32" s="25">
        <f t="shared" ca="1" si="4"/>
        <v>14.69582483533067</v>
      </c>
      <c r="P32" s="25">
        <f t="shared" ca="1" si="5"/>
        <v>519.67000000000007</v>
      </c>
    </row>
    <row r="33" spans="1:16" x14ac:dyDescent="0.3">
      <c r="A33" s="191" t="s">
        <v>4</v>
      </c>
      <c r="B33" s="190" t="s">
        <v>6</v>
      </c>
      <c r="C33" s="191" t="s">
        <v>7</v>
      </c>
      <c r="D33" s="191">
        <v>2</v>
      </c>
      <c r="E33" s="192">
        <f t="shared" ca="1" si="1"/>
        <v>1.3748</v>
      </c>
      <c r="F33" s="193">
        <f ca="1">PI()*E33^2/4</f>
        <v>1.4844614650993586</v>
      </c>
      <c r="G33" s="200">
        <v>1</v>
      </c>
      <c r="H33" s="209">
        <v>0.99964306586780738</v>
      </c>
      <c r="I33" s="195">
        <f t="shared" si="0"/>
        <v>3.611439676379713E-2</v>
      </c>
      <c r="J33" s="196">
        <f t="shared" ca="1" si="6"/>
        <v>14.659710438566874</v>
      </c>
      <c r="K33" s="197">
        <v>2390.80519</v>
      </c>
      <c r="L33" s="198">
        <f t="shared" ca="1" si="7"/>
        <v>2453.4218088386251</v>
      </c>
      <c r="M33" s="199">
        <f t="shared" ca="1" si="2"/>
        <v>0.97447784208445354</v>
      </c>
      <c r="N33" s="200">
        <f t="shared" si="3"/>
        <v>28</v>
      </c>
      <c r="O33" s="199">
        <f t="shared" ca="1" si="4"/>
        <v>14.69582483533067</v>
      </c>
      <c r="P33" s="199">
        <f t="shared" ca="1" si="5"/>
        <v>519.67000000000007</v>
      </c>
    </row>
    <row r="34" spans="1:16" x14ac:dyDescent="0.3">
      <c r="A34" s="37" t="s">
        <v>4</v>
      </c>
      <c r="B34" s="47" t="s">
        <v>6</v>
      </c>
      <c r="C34" s="37" t="s">
        <v>7</v>
      </c>
      <c r="D34" s="37">
        <v>2</v>
      </c>
      <c r="E34" s="32">
        <f t="shared" ca="1" si="1"/>
        <v>1.3748</v>
      </c>
      <c r="F34" s="20">
        <f ca="1">PI()*E34^2/4</f>
        <v>1.4844614650993586</v>
      </c>
      <c r="G34" s="145">
        <v>2</v>
      </c>
      <c r="H34" s="207">
        <v>2.0101256348594823</v>
      </c>
      <c r="I34" s="161">
        <f t="shared" si="0"/>
        <v>7.2620395420213743E-2</v>
      </c>
      <c r="J34" s="26">
        <f t="shared" ca="1" si="6"/>
        <v>14.623204439910456</v>
      </c>
      <c r="K34" s="23">
        <v>3112.6376599999999</v>
      </c>
      <c r="L34" s="24">
        <f t="shared" ca="1" si="7"/>
        <v>3474.4102447135951</v>
      </c>
      <c r="M34" s="25">
        <f t="shared" ca="1" si="2"/>
        <v>0.89587510995166975</v>
      </c>
      <c r="N34" s="145">
        <f t="shared" si="3"/>
        <v>28</v>
      </c>
      <c r="O34" s="25">
        <f t="shared" ca="1" si="4"/>
        <v>14.69582483533067</v>
      </c>
      <c r="P34" s="25">
        <f t="shared" ca="1" si="5"/>
        <v>519.67000000000007</v>
      </c>
    </row>
    <row r="35" spans="1:16" x14ac:dyDescent="0.3">
      <c r="A35" s="37" t="s">
        <v>4</v>
      </c>
      <c r="B35" s="47" t="s">
        <v>6</v>
      </c>
      <c r="C35" s="37" t="s">
        <v>7</v>
      </c>
      <c r="D35" s="37">
        <v>2</v>
      </c>
      <c r="E35" s="32">
        <f t="shared" ca="1" si="1"/>
        <v>1.3748</v>
      </c>
      <c r="F35" s="20">
        <f ca="1">PI()*E35^2/4</f>
        <v>1.4844614650993586</v>
      </c>
      <c r="G35" s="145">
        <v>3</v>
      </c>
      <c r="H35" s="207">
        <v>2.9908999360301864</v>
      </c>
      <c r="I35" s="161">
        <f t="shared" ref="I35:I66" si="8">IF(H35="","",H35*S$9)</f>
        <v>0.10805311481537695</v>
      </c>
      <c r="J35" s="26">
        <f t="shared" ca="1" si="6"/>
        <v>14.587771720515294</v>
      </c>
      <c r="K35" s="23">
        <v>3715.10644</v>
      </c>
      <c r="L35" s="24">
        <f t="shared" ca="1" si="7"/>
        <v>4232.5857366465043</v>
      </c>
      <c r="M35" s="25">
        <f t="shared" ca="1" si="2"/>
        <v>0.87773920509959824</v>
      </c>
      <c r="N35" s="145">
        <f t="shared" si="3"/>
        <v>28</v>
      </c>
      <c r="O35" s="25">
        <f t="shared" ca="1" si="4"/>
        <v>14.69582483533067</v>
      </c>
      <c r="P35" s="25">
        <f t="shared" ca="1" si="5"/>
        <v>519.67000000000007</v>
      </c>
    </row>
    <row r="36" spans="1:16" x14ac:dyDescent="0.3">
      <c r="A36" s="37" t="s">
        <v>4</v>
      </c>
      <c r="B36" s="47" t="s">
        <v>6</v>
      </c>
      <c r="C36" s="37" t="s">
        <v>7</v>
      </c>
      <c r="D36" s="37">
        <v>2</v>
      </c>
      <c r="E36" s="32">
        <f t="shared" ca="1" si="1"/>
        <v>1.3748</v>
      </c>
      <c r="F36" s="20">
        <f ca="1">PI()*E36^2/4</f>
        <v>1.4844614650993586</v>
      </c>
      <c r="G36" s="145">
        <v>4</v>
      </c>
      <c r="H36" s="207">
        <v>3.9825137403247584</v>
      </c>
      <c r="I36" s="161">
        <f t="shared" si="8"/>
        <v>0.14387743610315964</v>
      </c>
      <c r="J36" s="26">
        <f t="shared" ca="1" si="6"/>
        <v>14.55194739922751</v>
      </c>
      <c r="K36" s="23">
        <v>4227.1695900000004</v>
      </c>
      <c r="L36" s="24">
        <f t="shared" ca="1" si="7"/>
        <v>4877.6547135988258</v>
      </c>
      <c r="M36" s="25">
        <f t="shared" ca="1" si="2"/>
        <v>0.86663977632830735</v>
      </c>
      <c r="N36" s="145">
        <f t="shared" si="3"/>
        <v>28</v>
      </c>
      <c r="O36" s="25">
        <f t="shared" ca="1" si="4"/>
        <v>14.69582483533067</v>
      </c>
      <c r="P36" s="25">
        <f t="shared" ca="1" si="5"/>
        <v>519.67000000000007</v>
      </c>
    </row>
    <row r="37" spans="1:16" x14ac:dyDescent="0.3">
      <c r="A37" s="37" t="s">
        <v>4</v>
      </c>
      <c r="B37" s="47" t="s">
        <v>6</v>
      </c>
      <c r="C37" s="37" t="s">
        <v>7</v>
      </c>
      <c r="D37" s="37">
        <v>2</v>
      </c>
      <c r="E37" s="32">
        <f t="shared" ca="1" si="1"/>
        <v>1.3748</v>
      </c>
      <c r="F37" s="20">
        <f ca="1">PI()*E37^2/4</f>
        <v>1.4844614650993586</v>
      </c>
      <c r="G37" s="145">
        <v>5</v>
      </c>
      <c r="H37" s="207">
        <v>5.0022299601256544</v>
      </c>
      <c r="I37" s="161">
        <f t="shared" si="8"/>
        <v>0.18071702155699287</v>
      </c>
      <c r="J37" s="26">
        <f t="shared" ca="1" si="6"/>
        <v>14.515107813773678</v>
      </c>
      <c r="K37" s="23">
        <v>4777.7257600000003</v>
      </c>
      <c r="L37" s="24">
        <f t="shared" ca="1" si="7"/>
        <v>5459.1374571101233</v>
      </c>
      <c r="M37" s="25">
        <f t="shared" ca="1" si="2"/>
        <v>0.87517960438555464</v>
      </c>
      <c r="N37" s="145">
        <f t="shared" si="3"/>
        <v>28</v>
      </c>
      <c r="O37" s="25">
        <f t="shared" ca="1" si="4"/>
        <v>14.69582483533067</v>
      </c>
      <c r="P37" s="25">
        <f t="shared" ca="1" si="5"/>
        <v>519.67000000000007</v>
      </c>
    </row>
    <row r="38" spans="1:16" x14ac:dyDescent="0.3">
      <c r="A38" s="191" t="s">
        <v>4</v>
      </c>
      <c r="B38" s="190" t="s">
        <v>6</v>
      </c>
      <c r="C38" s="191" t="s">
        <v>7</v>
      </c>
      <c r="D38" s="191">
        <v>6</v>
      </c>
      <c r="E38" s="192">
        <f t="shared" ca="1" si="1"/>
        <v>4.0015999999999998</v>
      </c>
      <c r="F38" s="193">
        <v>12.566370614359172</v>
      </c>
      <c r="G38" s="200">
        <v>1</v>
      </c>
      <c r="H38" s="209">
        <v>0.99964306586780738</v>
      </c>
      <c r="I38" s="195">
        <f t="shared" si="8"/>
        <v>3.611439676379713E-2</v>
      </c>
      <c r="J38" s="196">
        <f t="shared" ca="1" si="6"/>
        <v>14.659710438566874</v>
      </c>
      <c r="K38" s="197">
        <v>12996.288</v>
      </c>
      <c r="L38" s="198">
        <f t="shared" ca="1" si="7"/>
        <v>20768.883833002736</v>
      </c>
      <c r="M38" s="199">
        <f t="shared" ca="1" si="2"/>
        <v>0.62575765286665463</v>
      </c>
      <c r="N38" s="200">
        <f t="shared" si="3"/>
        <v>29</v>
      </c>
      <c r="O38" s="199">
        <f t="shared" ca="1" si="4"/>
        <v>14.69582483533067</v>
      </c>
      <c r="P38" s="199">
        <f t="shared" ca="1" si="5"/>
        <v>519.67000000000007</v>
      </c>
    </row>
    <row r="39" spans="1:16" x14ac:dyDescent="0.3">
      <c r="A39" s="37" t="s">
        <v>4</v>
      </c>
      <c r="B39" s="47" t="s">
        <v>6</v>
      </c>
      <c r="C39" s="37" t="s">
        <v>7</v>
      </c>
      <c r="D39" s="37">
        <v>6</v>
      </c>
      <c r="E39" s="32">
        <f t="shared" ca="1" si="1"/>
        <v>4.0015999999999998</v>
      </c>
      <c r="F39" s="20">
        <v>12.566370614359172</v>
      </c>
      <c r="G39" s="145">
        <v>2</v>
      </c>
      <c r="H39" s="207">
        <v>1.9952715009489967</v>
      </c>
      <c r="I39" s="161">
        <f t="shared" si="8"/>
        <v>7.2083755789587034E-2</v>
      </c>
      <c r="J39" s="26">
        <f t="shared" ca="1" si="6"/>
        <v>14.623741079541084</v>
      </c>
      <c r="K39" s="23">
        <v>21009.488400000002</v>
      </c>
      <c r="L39" s="24">
        <f t="shared" ca="1" si="7"/>
        <v>29303.532169230624</v>
      </c>
      <c r="M39" s="25">
        <f t="shared" ca="1" si="2"/>
        <v>0.71696095469543575</v>
      </c>
      <c r="N39" s="145">
        <f t="shared" si="3"/>
        <v>29</v>
      </c>
      <c r="O39" s="25">
        <f t="shared" ca="1" si="4"/>
        <v>14.69582483533067</v>
      </c>
      <c r="P39" s="25">
        <f t="shared" ca="1" si="5"/>
        <v>519.67000000000007</v>
      </c>
    </row>
    <row r="40" spans="1:16" x14ac:dyDescent="0.3">
      <c r="A40" s="17" t="s">
        <v>4</v>
      </c>
      <c r="B40" s="18" t="s">
        <v>6</v>
      </c>
      <c r="C40" s="17" t="s">
        <v>7</v>
      </c>
      <c r="D40" s="17">
        <v>6</v>
      </c>
      <c r="E40" s="19">
        <f t="shared" ca="1" si="1"/>
        <v>4.0015999999999998</v>
      </c>
      <c r="F40" s="20">
        <v>12.566370614359172</v>
      </c>
      <c r="G40" s="145">
        <v>3</v>
      </c>
      <c r="H40" s="207">
        <v>3.0029438283900398</v>
      </c>
      <c r="I40" s="161">
        <f t="shared" si="8"/>
        <v>0.10848822802939861</v>
      </c>
      <c r="J40" s="26">
        <f t="shared" ca="1" si="6"/>
        <v>14.587336607301271</v>
      </c>
      <c r="K40" s="23">
        <v>23809.694040000002</v>
      </c>
      <c r="L40" s="24">
        <f t="shared" ca="1" si="7"/>
        <v>35901.485520630267</v>
      </c>
      <c r="M40" s="25">
        <f t="shared" ca="1" si="2"/>
        <v>0.66319523258496105</v>
      </c>
      <c r="N40" s="145">
        <f t="shared" si="3"/>
        <v>29</v>
      </c>
      <c r="O40" s="25">
        <f t="shared" ca="1" si="4"/>
        <v>14.69582483533067</v>
      </c>
      <c r="P40" s="25">
        <f t="shared" ca="1" si="5"/>
        <v>519.67000000000007</v>
      </c>
    </row>
    <row r="41" spans="1:16" x14ac:dyDescent="0.3">
      <c r="A41" s="17" t="s">
        <v>4</v>
      </c>
      <c r="B41" s="18" t="s">
        <v>6</v>
      </c>
      <c r="C41" s="17" t="s">
        <v>7</v>
      </c>
      <c r="D41" s="17">
        <v>6</v>
      </c>
      <c r="E41" s="19">
        <f t="shared" ca="1" si="1"/>
        <v>4.0015999999999998</v>
      </c>
      <c r="F41" s="20">
        <v>12.566370614359172</v>
      </c>
      <c r="G41" s="145">
        <v>4</v>
      </c>
      <c r="H41" s="207">
        <v>3.9945576326846113</v>
      </c>
      <c r="I41" s="161">
        <f t="shared" si="8"/>
        <v>0.14431254931718129</v>
      </c>
      <c r="J41" s="26">
        <f t="shared" ca="1" si="6"/>
        <v>14.551512286013489</v>
      </c>
      <c r="K41" s="23">
        <v>26637.446160000003</v>
      </c>
      <c r="L41" s="24">
        <f t="shared" ca="1" si="7"/>
        <v>41352.401133947526</v>
      </c>
      <c r="M41" s="25">
        <f t="shared" ca="1" si="2"/>
        <v>0.64415718143468237</v>
      </c>
      <c r="N41" s="145">
        <f t="shared" si="3"/>
        <v>29</v>
      </c>
      <c r="O41" s="25">
        <f t="shared" ca="1" si="4"/>
        <v>14.69582483533067</v>
      </c>
      <c r="P41" s="25">
        <f t="shared" ca="1" si="5"/>
        <v>519.67000000000007</v>
      </c>
    </row>
    <row r="42" spans="1:16" x14ac:dyDescent="0.3">
      <c r="A42" s="17" t="s">
        <v>4</v>
      </c>
      <c r="B42" s="18" t="s">
        <v>6</v>
      </c>
      <c r="C42" s="17" t="s">
        <v>7</v>
      </c>
      <c r="D42" s="17">
        <v>6</v>
      </c>
      <c r="E42" s="19">
        <f t="shared" ca="1" si="1"/>
        <v>4.0015999999999998</v>
      </c>
      <c r="F42" s="20">
        <v>12.566370614359172</v>
      </c>
      <c r="G42" s="145">
        <v>5</v>
      </c>
      <c r="H42" s="207">
        <v>5.0062445909122726</v>
      </c>
      <c r="I42" s="161">
        <f t="shared" si="8"/>
        <v>0.1808620592950001</v>
      </c>
      <c r="J42" s="26">
        <f t="shared" ca="1" si="6"/>
        <v>14.51496277603567</v>
      </c>
      <c r="K42" s="23">
        <v>29268.488160000001</v>
      </c>
      <c r="L42" s="24">
        <f t="shared" ca="1" si="7"/>
        <v>46231.378603253121</v>
      </c>
      <c r="M42" s="25">
        <f t="shared" ca="1" si="2"/>
        <v>0.63308707298511091</v>
      </c>
      <c r="N42" s="145">
        <f t="shared" si="3"/>
        <v>29</v>
      </c>
      <c r="O42" s="25">
        <f t="shared" ca="1" si="4"/>
        <v>14.69582483533067</v>
      </c>
      <c r="P42" s="25">
        <f t="shared" ca="1" si="5"/>
        <v>519.67000000000007</v>
      </c>
    </row>
    <row r="43" spans="1:16" x14ac:dyDescent="0.3">
      <c r="A43" s="191" t="s">
        <v>4</v>
      </c>
      <c r="B43" s="190" t="s">
        <v>6</v>
      </c>
      <c r="C43" s="191" t="s">
        <v>7</v>
      </c>
      <c r="D43" s="191">
        <v>10</v>
      </c>
      <c r="E43" s="192">
        <f t="shared" ca="1" si="1"/>
        <v>6.6890000000000001</v>
      </c>
      <c r="F43" s="193">
        <v>35.140850898804445</v>
      </c>
      <c r="G43" s="200">
        <v>1</v>
      </c>
      <c r="H43" s="209">
        <v>1.0036576966544251</v>
      </c>
      <c r="I43" s="195">
        <f t="shared" si="8"/>
        <v>3.6259434501804348E-2</v>
      </c>
      <c r="J43" s="196">
        <f t="shared" ca="1" si="6"/>
        <v>14.659565400828866</v>
      </c>
      <c r="K43" s="197">
        <v>33991.65</v>
      </c>
      <c r="L43" s="198">
        <f t="shared" ca="1" si="7"/>
        <v>58194.721612073459</v>
      </c>
      <c r="M43" s="199">
        <f t="shared" ca="1" si="2"/>
        <v>0.58410194358499812</v>
      </c>
      <c r="N43" s="200">
        <f t="shared" si="3"/>
        <v>30</v>
      </c>
      <c r="O43" s="199">
        <f t="shared" ca="1" si="4"/>
        <v>14.69582483533067</v>
      </c>
      <c r="P43" s="199">
        <f t="shared" ca="1" si="5"/>
        <v>519.67000000000007</v>
      </c>
    </row>
    <row r="44" spans="1:16" x14ac:dyDescent="0.3">
      <c r="A44" s="37" t="s">
        <v>4</v>
      </c>
      <c r="B44" s="47" t="s">
        <v>6</v>
      </c>
      <c r="C44" s="37" t="s">
        <v>7</v>
      </c>
      <c r="D44" s="37">
        <v>10</v>
      </c>
      <c r="E44" s="32">
        <f t="shared" ca="1" si="1"/>
        <v>6.6890000000000001</v>
      </c>
      <c r="F44" s="20">
        <v>35.140850898804445</v>
      </c>
      <c r="G44" s="145">
        <v>2</v>
      </c>
      <c r="H44" s="207">
        <v>1.983227608589144</v>
      </c>
      <c r="I44" s="161">
        <f t="shared" si="8"/>
        <v>7.1648642575565399E-2</v>
      </c>
      <c r="J44" s="26">
        <f t="shared" ca="1" si="6"/>
        <v>14.624176192755105</v>
      </c>
      <c r="K44" s="23">
        <v>47464.704000000005</v>
      </c>
      <c r="L44" s="24">
        <f t="shared" ca="1" si="7"/>
        <v>81698.594710796679</v>
      </c>
      <c r="M44" s="25">
        <f t="shared" ca="1" si="2"/>
        <v>0.58097332234439791</v>
      </c>
      <c r="N44" s="145">
        <f t="shared" si="3"/>
        <v>30</v>
      </c>
      <c r="O44" s="25">
        <f t="shared" ca="1" si="4"/>
        <v>14.69582483533067</v>
      </c>
      <c r="P44" s="25">
        <f t="shared" ca="1" si="5"/>
        <v>519.67000000000007</v>
      </c>
    </row>
    <row r="45" spans="1:16" x14ac:dyDescent="0.3">
      <c r="A45" s="37" t="s">
        <v>4</v>
      </c>
      <c r="B45" s="47" t="s">
        <v>6</v>
      </c>
      <c r="C45" s="37" t="s">
        <v>7</v>
      </c>
      <c r="D45" s="37">
        <v>10</v>
      </c>
      <c r="E45" s="32">
        <f t="shared" ca="1" si="1"/>
        <v>6.6890000000000001</v>
      </c>
      <c r="F45" s="20">
        <v>35.140850898804445</v>
      </c>
      <c r="G45" s="145">
        <v>3</v>
      </c>
      <c r="H45" s="207">
        <v>2.998929197603422</v>
      </c>
      <c r="I45" s="161">
        <f t="shared" si="8"/>
        <v>0.10834319029139139</v>
      </c>
      <c r="J45" s="26">
        <f t="shared" ca="1" si="6"/>
        <v>14.587481645039279</v>
      </c>
      <c r="K45" s="23">
        <v>57776.976000000002</v>
      </c>
      <c r="L45" s="24">
        <f t="shared" ca="1" si="7"/>
        <v>100329.03723419436</v>
      </c>
      <c r="M45" s="25">
        <f t="shared" ca="1" si="2"/>
        <v>0.57587491710035399</v>
      </c>
      <c r="N45" s="145">
        <f t="shared" si="3"/>
        <v>30</v>
      </c>
      <c r="O45" s="25">
        <f t="shared" ca="1" si="4"/>
        <v>14.69582483533067</v>
      </c>
      <c r="P45" s="25">
        <f t="shared" ca="1" si="5"/>
        <v>519.67000000000007</v>
      </c>
    </row>
    <row r="46" spans="1:16" x14ac:dyDescent="0.3">
      <c r="A46" s="37" t="s">
        <v>4</v>
      </c>
      <c r="B46" s="47" t="s">
        <v>6</v>
      </c>
      <c r="C46" s="37" t="s">
        <v>7</v>
      </c>
      <c r="D46" s="37">
        <v>10</v>
      </c>
      <c r="E46" s="32">
        <f t="shared" ca="1" si="1"/>
        <v>6.6890000000000001</v>
      </c>
      <c r="F46" s="20">
        <v>35.140850898804445</v>
      </c>
      <c r="G46" s="145">
        <v>4</v>
      </c>
      <c r="H46" s="207">
        <v>4.0547770944838772</v>
      </c>
      <c r="I46" s="161">
        <f t="shared" si="8"/>
        <v>0.14648811538728956</v>
      </c>
      <c r="J46" s="26">
        <f t="shared" ca="1" si="6"/>
        <v>14.549336719943382</v>
      </c>
      <c r="K46" s="23">
        <v>66605.97600000001</v>
      </c>
      <c r="L46" s="24">
        <f t="shared" ca="1" si="7"/>
        <v>116497.73354819334</v>
      </c>
      <c r="M46" s="25">
        <f t="shared" ca="1" si="2"/>
        <v>0.57173623873503199</v>
      </c>
      <c r="N46" s="145">
        <f t="shared" si="3"/>
        <v>30</v>
      </c>
      <c r="O46" s="25">
        <f t="shared" ca="1" si="4"/>
        <v>14.69582483533067</v>
      </c>
      <c r="P46" s="25">
        <f t="shared" ca="1" si="5"/>
        <v>519.67000000000007</v>
      </c>
    </row>
    <row r="47" spans="1:16" x14ac:dyDescent="0.3">
      <c r="A47" s="53" t="s">
        <v>4</v>
      </c>
      <c r="B47" s="52" t="s">
        <v>6</v>
      </c>
      <c r="C47" s="53" t="s">
        <v>7</v>
      </c>
      <c r="D47" s="53">
        <v>10</v>
      </c>
      <c r="E47" s="187">
        <f t="shared" ca="1" si="1"/>
        <v>6.6890000000000001</v>
      </c>
      <c r="F47" s="54">
        <v>35.140850898804445</v>
      </c>
      <c r="G47" s="146">
        <v>5</v>
      </c>
      <c r="H47" s="208">
        <v>4.9781421754059485</v>
      </c>
      <c r="I47" s="188">
        <f t="shared" si="8"/>
        <v>0.17984679512894958</v>
      </c>
      <c r="J47" s="189">
        <f t="shared" ca="1" si="6"/>
        <v>14.515978040201722</v>
      </c>
      <c r="K47" s="55">
        <v>74225.049839999992</v>
      </c>
      <c r="L47" s="56">
        <f t="shared" ca="1" si="7"/>
        <v>128923.81743774586</v>
      </c>
      <c r="M47" s="57">
        <f t="shared" ca="1" si="2"/>
        <v>0.57572798661381119</v>
      </c>
      <c r="N47" s="146">
        <f t="shared" si="3"/>
        <v>30</v>
      </c>
      <c r="O47" s="57">
        <f t="shared" ca="1" si="4"/>
        <v>14.69582483533067</v>
      </c>
      <c r="P47" s="57">
        <f t="shared" ca="1" si="5"/>
        <v>519.67000000000007</v>
      </c>
    </row>
    <row r="48" spans="1:16" x14ac:dyDescent="0.3">
      <c r="A48" s="17" t="s">
        <v>4</v>
      </c>
      <c r="B48" s="18" t="s">
        <v>3</v>
      </c>
      <c r="C48" s="17" t="s">
        <v>8</v>
      </c>
      <c r="D48" s="17">
        <v>2</v>
      </c>
      <c r="E48" s="19">
        <f t="shared" ca="1" si="1"/>
        <v>1.363</v>
      </c>
      <c r="F48" s="20">
        <f t="shared" ref="F48:F92" ca="1" si="9">PI()*E48^2/4</f>
        <v>1.459088360616714</v>
      </c>
      <c r="G48" s="145">
        <v>1</v>
      </c>
      <c r="H48" s="207"/>
      <c r="I48" s="161" t="str">
        <f t="shared" si="8"/>
        <v/>
      </c>
      <c r="J48" s="26" t="str">
        <f t="shared" si="6"/>
        <v/>
      </c>
      <c r="K48" s="23"/>
      <c r="L48" s="24"/>
      <c r="M48" s="25"/>
      <c r="N48" s="145">
        <f t="shared" si="3"/>
        <v>31</v>
      </c>
      <c r="O48" s="25">
        <f t="shared" ca="1" si="4"/>
        <v>14.400641160786581</v>
      </c>
      <c r="P48" s="25">
        <f t="shared" ca="1" si="5"/>
        <v>507.67</v>
      </c>
    </row>
    <row r="49" spans="1:16" x14ac:dyDescent="0.3">
      <c r="A49" s="17" t="s">
        <v>4</v>
      </c>
      <c r="B49" s="18" t="s">
        <v>3</v>
      </c>
      <c r="C49" s="17" t="s">
        <v>8</v>
      </c>
      <c r="D49" s="17">
        <v>2</v>
      </c>
      <c r="E49" s="19">
        <f t="shared" ca="1" si="1"/>
        <v>1.363</v>
      </c>
      <c r="F49" s="20">
        <f t="shared" ca="1" si="9"/>
        <v>1.459088360616714</v>
      </c>
      <c r="G49" s="145">
        <v>2</v>
      </c>
      <c r="H49" s="207"/>
      <c r="I49" s="161" t="str">
        <f t="shared" si="8"/>
        <v/>
      </c>
      <c r="J49" s="26" t="str">
        <f t="shared" si="6"/>
        <v/>
      </c>
      <c r="K49" s="23"/>
      <c r="L49" s="24"/>
      <c r="M49" s="25"/>
      <c r="N49" s="145">
        <f t="shared" si="3"/>
        <v>31</v>
      </c>
      <c r="O49" s="25">
        <f t="shared" ca="1" si="4"/>
        <v>14.400641160786581</v>
      </c>
      <c r="P49" s="25">
        <f t="shared" ca="1" si="5"/>
        <v>507.67</v>
      </c>
    </row>
    <row r="50" spans="1:16" x14ac:dyDescent="0.3">
      <c r="A50" s="17" t="s">
        <v>4</v>
      </c>
      <c r="B50" s="18" t="s">
        <v>3</v>
      </c>
      <c r="C50" s="17" t="s">
        <v>8</v>
      </c>
      <c r="D50" s="17">
        <v>2</v>
      </c>
      <c r="E50" s="19">
        <f t="shared" ca="1" si="1"/>
        <v>1.363</v>
      </c>
      <c r="F50" s="20">
        <f t="shared" ca="1" si="9"/>
        <v>1.459088360616714</v>
      </c>
      <c r="G50" s="145">
        <v>3</v>
      </c>
      <c r="H50" s="207"/>
      <c r="I50" s="161" t="str">
        <f t="shared" si="8"/>
        <v/>
      </c>
      <c r="J50" s="26" t="str">
        <f t="shared" si="6"/>
        <v/>
      </c>
      <c r="K50" s="23"/>
      <c r="L50" s="24"/>
      <c r="M50" s="25"/>
      <c r="N50" s="145">
        <f t="shared" si="3"/>
        <v>31</v>
      </c>
      <c r="O50" s="25">
        <f t="shared" ca="1" si="4"/>
        <v>14.400641160786581</v>
      </c>
      <c r="P50" s="25">
        <f t="shared" ca="1" si="5"/>
        <v>507.67</v>
      </c>
    </row>
    <row r="51" spans="1:16" x14ac:dyDescent="0.3">
      <c r="A51" s="17" t="s">
        <v>4</v>
      </c>
      <c r="B51" s="18" t="s">
        <v>3</v>
      </c>
      <c r="C51" s="17" t="s">
        <v>8</v>
      </c>
      <c r="D51" s="17">
        <v>2</v>
      </c>
      <c r="E51" s="19">
        <f t="shared" ca="1" si="1"/>
        <v>1.363</v>
      </c>
      <c r="F51" s="20">
        <f t="shared" ca="1" si="9"/>
        <v>1.459088360616714</v>
      </c>
      <c r="G51" s="145">
        <v>4</v>
      </c>
      <c r="H51" s="207"/>
      <c r="I51" s="161" t="str">
        <f t="shared" si="8"/>
        <v/>
      </c>
      <c r="J51" s="26" t="str">
        <f t="shared" si="6"/>
        <v/>
      </c>
      <c r="K51" s="23"/>
      <c r="L51" s="24"/>
      <c r="M51" s="25"/>
      <c r="N51" s="145">
        <f t="shared" si="3"/>
        <v>31</v>
      </c>
      <c r="O51" s="25">
        <f t="shared" ca="1" si="4"/>
        <v>14.400641160786581</v>
      </c>
      <c r="P51" s="25">
        <f t="shared" ca="1" si="5"/>
        <v>507.67</v>
      </c>
    </row>
    <row r="52" spans="1:16" x14ac:dyDescent="0.3">
      <c r="A52" s="17" t="s">
        <v>4</v>
      </c>
      <c r="B52" s="18" t="s">
        <v>3</v>
      </c>
      <c r="C52" s="17" t="s">
        <v>8</v>
      </c>
      <c r="D52" s="17">
        <v>2</v>
      </c>
      <c r="E52" s="19">
        <f t="shared" ca="1" si="1"/>
        <v>1.363</v>
      </c>
      <c r="F52" s="20">
        <f t="shared" ca="1" si="9"/>
        <v>1.459088360616714</v>
      </c>
      <c r="G52" s="145">
        <v>5</v>
      </c>
      <c r="H52" s="207"/>
      <c r="I52" s="161" t="str">
        <f t="shared" si="8"/>
        <v/>
      </c>
      <c r="J52" s="26" t="str">
        <f t="shared" si="6"/>
        <v/>
      </c>
      <c r="K52" s="23"/>
      <c r="L52" s="24"/>
      <c r="M52" s="25"/>
      <c r="N52" s="145">
        <f t="shared" si="3"/>
        <v>31</v>
      </c>
      <c r="O52" s="25">
        <f t="shared" ca="1" si="4"/>
        <v>14.400641160786581</v>
      </c>
      <c r="P52" s="25">
        <f t="shared" ca="1" si="5"/>
        <v>507.67</v>
      </c>
    </row>
    <row r="53" spans="1:16" x14ac:dyDescent="0.3">
      <c r="A53" s="17" t="s">
        <v>4</v>
      </c>
      <c r="B53" s="190" t="s">
        <v>3</v>
      </c>
      <c r="C53" s="191" t="s">
        <v>8</v>
      </c>
      <c r="D53" s="191">
        <v>6</v>
      </c>
      <c r="E53" s="192">
        <f t="shared" ca="1" si="1"/>
        <v>3.97</v>
      </c>
      <c r="F53" s="193">
        <f t="shared" ca="1" si="9"/>
        <v>12.378581913490844</v>
      </c>
      <c r="G53" s="200">
        <v>1</v>
      </c>
      <c r="H53" s="209">
        <v>1</v>
      </c>
      <c r="I53" s="195">
        <f t="shared" si="8"/>
        <v>3.6127291827353997E-2</v>
      </c>
      <c r="J53" s="196">
        <f t="shared" ca="1" si="6"/>
        <v>14.452921625062281</v>
      </c>
      <c r="K53" s="197">
        <v>18493.967120000001</v>
      </c>
      <c r="L53" s="198">
        <f t="shared" ref="L53:L92" ca="1" si="10">S$3*O53*F53*SQRT(S$4/(S$6*S$7*P53*(S$4-1)))*SQRT((J53/O53)^(2/S$4)-(J53/O53)^((S$4+1)/S$4))</f>
        <v>20124.607160821364</v>
      </c>
      <c r="M53" s="199">
        <f t="shared" ref="M53:M77" ca="1" si="11">K53/L53</f>
        <v>0.91897282626237309</v>
      </c>
      <c r="N53" s="200">
        <f t="shared" si="3"/>
        <v>32</v>
      </c>
      <c r="O53" s="199">
        <f t="shared" ca="1" si="4"/>
        <v>14.489048916889635</v>
      </c>
      <c r="P53" s="199">
        <f t="shared" ref="P53:P62" ca="1" si="12">INDIRECT(CONCATENATE("'Vendor Data'!G",N53))</f>
        <v>529.67000000000007</v>
      </c>
    </row>
    <row r="54" spans="1:16" x14ac:dyDescent="0.3">
      <c r="A54" s="17" t="s">
        <v>4</v>
      </c>
      <c r="B54" s="47" t="s">
        <v>3</v>
      </c>
      <c r="C54" s="37" t="s">
        <v>8</v>
      </c>
      <c r="D54" s="37">
        <v>6</v>
      </c>
      <c r="E54" s="32">
        <f t="shared" ca="1" si="1"/>
        <v>3.97</v>
      </c>
      <c r="F54" s="20">
        <f t="shared" ca="1" si="9"/>
        <v>12.378581913490844</v>
      </c>
      <c r="G54" s="145">
        <v>2</v>
      </c>
      <c r="H54" s="207">
        <v>2</v>
      </c>
      <c r="I54" s="161">
        <f t="shared" si="8"/>
        <v>7.2254583654707993E-2</v>
      </c>
      <c r="J54" s="26">
        <f t="shared" ca="1" si="6"/>
        <v>14.416794333234927</v>
      </c>
      <c r="K54" s="23">
        <v>23095.077499999999</v>
      </c>
      <c r="L54" s="24">
        <f t="shared" ca="1" si="10"/>
        <v>28422.348596845521</v>
      </c>
      <c r="M54" s="25">
        <f t="shared" ca="1" si="11"/>
        <v>0.8125675266175304</v>
      </c>
      <c r="N54" s="145">
        <f t="shared" si="3"/>
        <v>32</v>
      </c>
      <c r="O54" s="25">
        <f t="shared" ca="1" si="4"/>
        <v>14.489048916889635</v>
      </c>
      <c r="P54" s="25">
        <f t="shared" ca="1" si="12"/>
        <v>529.67000000000007</v>
      </c>
    </row>
    <row r="55" spans="1:16" x14ac:dyDescent="0.3">
      <c r="A55" s="17" t="s">
        <v>4</v>
      </c>
      <c r="B55" s="47" t="s">
        <v>3</v>
      </c>
      <c r="C55" s="37" t="s">
        <v>8</v>
      </c>
      <c r="D55" s="37">
        <v>6</v>
      </c>
      <c r="E55" s="32">
        <f t="shared" ca="1" si="1"/>
        <v>3.97</v>
      </c>
      <c r="F55" s="20">
        <f t="shared" ca="1" si="9"/>
        <v>12.378581913490844</v>
      </c>
      <c r="G55" s="145">
        <v>3</v>
      </c>
      <c r="H55" s="207">
        <v>2.98</v>
      </c>
      <c r="I55" s="161">
        <f t="shared" si="8"/>
        <v>0.1076593296455149</v>
      </c>
      <c r="J55" s="26">
        <f t="shared" ca="1" si="6"/>
        <v>14.38138958724412</v>
      </c>
      <c r="K55" s="23">
        <v>27636.2081</v>
      </c>
      <c r="L55" s="24">
        <f t="shared" ca="1" si="10"/>
        <v>34648.208012610572</v>
      </c>
      <c r="M55" s="25">
        <f t="shared" ca="1" si="11"/>
        <v>0.79762301386384882</v>
      </c>
      <c r="N55" s="145">
        <f t="shared" si="3"/>
        <v>32</v>
      </c>
      <c r="O55" s="25">
        <f t="shared" ca="1" si="4"/>
        <v>14.489048916889635</v>
      </c>
      <c r="P55" s="25">
        <f t="shared" ca="1" si="12"/>
        <v>529.67000000000007</v>
      </c>
    </row>
    <row r="56" spans="1:16" x14ac:dyDescent="0.3">
      <c r="A56" s="17" t="s">
        <v>4</v>
      </c>
      <c r="B56" s="47" t="s">
        <v>3</v>
      </c>
      <c r="C56" s="37" t="s">
        <v>8</v>
      </c>
      <c r="D56" s="37">
        <v>6</v>
      </c>
      <c r="E56" s="32">
        <f t="shared" ca="1" si="1"/>
        <v>3.97</v>
      </c>
      <c r="F56" s="20">
        <f t="shared" ca="1" si="9"/>
        <v>12.378581913490844</v>
      </c>
      <c r="G56" s="145">
        <v>4</v>
      </c>
      <c r="H56" s="207">
        <v>4.01</v>
      </c>
      <c r="I56" s="161">
        <f t="shared" si="8"/>
        <v>0.14487044022768952</v>
      </c>
      <c r="J56" s="26">
        <f t="shared" ca="1" si="6"/>
        <v>14.344178476661945</v>
      </c>
      <c r="K56" s="23">
        <v>32972.837919999998</v>
      </c>
      <c r="L56" s="24">
        <f t="shared" ca="1" si="10"/>
        <v>40136.702112971267</v>
      </c>
      <c r="M56" s="25">
        <f t="shared" ca="1" si="11"/>
        <v>0.82151338261904505</v>
      </c>
      <c r="N56" s="145">
        <f t="shared" si="3"/>
        <v>32</v>
      </c>
      <c r="O56" s="25">
        <f t="shared" ca="1" si="4"/>
        <v>14.489048916889635</v>
      </c>
      <c r="P56" s="25">
        <f t="shared" ca="1" si="12"/>
        <v>529.67000000000007</v>
      </c>
    </row>
    <row r="57" spans="1:16" x14ac:dyDescent="0.3">
      <c r="A57" s="17" t="s">
        <v>4</v>
      </c>
      <c r="B57" s="47" t="s">
        <v>3</v>
      </c>
      <c r="C57" s="37" t="s">
        <v>8</v>
      </c>
      <c r="D57" s="37">
        <v>6</v>
      </c>
      <c r="E57" s="32">
        <f t="shared" ca="1" si="1"/>
        <v>3.97</v>
      </c>
      <c r="F57" s="20">
        <f t="shared" ca="1" si="9"/>
        <v>12.378581913490844</v>
      </c>
      <c r="G57" s="145">
        <v>5</v>
      </c>
      <c r="H57" s="207">
        <v>5.01</v>
      </c>
      <c r="I57" s="161">
        <f t="shared" si="8"/>
        <v>0.18099773205504352</v>
      </c>
      <c r="J57" s="26">
        <f t="shared" ca="1" si="6"/>
        <v>14.308051184834591</v>
      </c>
      <c r="K57" s="23">
        <v>35843.686840000002</v>
      </c>
      <c r="L57" s="24">
        <f t="shared" ca="1" si="10"/>
        <v>44802.389376404826</v>
      </c>
      <c r="M57" s="25">
        <f t="shared" ca="1" si="11"/>
        <v>0.80003962598648981</v>
      </c>
      <c r="N57" s="145">
        <f t="shared" si="3"/>
        <v>32</v>
      </c>
      <c r="O57" s="25">
        <f t="shared" ca="1" si="4"/>
        <v>14.489048916889635</v>
      </c>
      <c r="P57" s="25">
        <f t="shared" ca="1" si="12"/>
        <v>529.67000000000007</v>
      </c>
    </row>
    <row r="58" spans="1:16" x14ac:dyDescent="0.3">
      <c r="A58" s="191" t="s">
        <v>4</v>
      </c>
      <c r="B58" s="190" t="s">
        <v>3</v>
      </c>
      <c r="C58" s="191" t="s">
        <v>8</v>
      </c>
      <c r="D58" s="191">
        <v>10</v>
      </c>
      <c r="E58" s="192">
        <f t="shared" ca="1" si="1"/>
        <v>6.67</v>
      </c>
      <c r="F58" s="193">
        <f t="shared" ca="1" si="9"/>
        <v>34.941500351572735</v>
      </c>
      <c r="G58" s="200">
        <v>1</v>
      </c>
      <c r="H58" s="209">
        <v>0.96</v>
      </c>
      <c r="I58" s="195">
        <f t="shared" si="8"/>
        <v>3.4682200154259837E-2</v>
      </c>
      <c r="J58" s="196">
        <f t="shared" ca="1" si="6"/>
        <v>14.405251296678122</v>
      </c>
      <c r="K58" s="197">
        <v>51073.69586</v>
      </c>
      <c r="L58" s="198">
        <f t="shared" ca="1" si="10"/>
        <v>55358.45983284562</v>
      </c>
      <c r="M58" s="199">
        <f t="shared" ca="1" si="11"/>
        <v>0.9225996534986084</v>
      </c>
      <c r="N58" s="200">
        <f t="shared" si="3"/>
        <v>33</v>
      </c>
      <c r="O58" s="199">
        <f t="shared" ca="1" si="4"/>
        <v>14.439933496832381</v>
      </c>
      <c r="P58" s="199">
        <f t="shared" ca="1" si="12"/>
        <v>533.67000000000007</v>
      </c>
    </row>
    <row r="59" spans="1:16" x14ac:dyDescent="0.3">
      <c r="A59" s="37" t="s">
        <v>4</v>
      </c>
      <c r="B59" s="47" t="s">
        <v>3</v>
      </c>
      <c r="C59" s="37" t="s">
        <v>8</v>
      </c>
      <c r="D59" s="37">
        <v>10</v>
      </c>
      <c r="E59" s="32">
        <f t="shared" ca="1" si="1"/>
        <v>6.67</v>
      </c>
      <c r="F59" s="20">
        <f t="shared" ca="1" si="9"/>
        <v>34.941500351572735</v>
      </c>
      <c r="G59" s="145">
        <v>2</v>
      </c>
      <c r="H59" s="207">
        <v>2</v>
      </c>
      <c r="I59" s="161">
        <f t="shared" si="8"/>
        <v>7.2254583654707993E-2</v>
      </c>
      <c r="J59" s="26">
        <f t="shared" ca="1" si="6"/>
        <v>14.367678913177674</v>
      </c>
      <c r="K59" s="23">
        <v>66007.504879999993</v>
      </c>
      <c r="L59" s="24">
        <f t="shared" ca="1" si="10"/>
        <v>79791.310595473129</v>
      </c>
      <c r="M59" s="25">
        <f t="shared" ca="1" si="11"/>
        <v>0.8272517945549932</v>
      </c>
      <c r="N59" s="145">
        <f t="shared" si="3"/>
        <v>33</v>
      </c>
      <c r="O59" s="25">
        <f t="shared" ca="1" si="4"/>
        <v>14.439933496832381</v>
      </c>
      <c r="P59" s="25">
        <f t="shared" ca="1" si="12"/>
        <v>533.67000000000007</v>
      </c>
    </row>
    <row r="60" spans="1:16" x14ac:dyDescent="0.3">
      <c r="A60" s="37" t="s">
        <v>4</v>
      </c>
      <c r="B60" s="47" t="s">
        <v>3</v>
      </c>
      <c r="C60" s="37" t="s">
        <v>8</v>
      </c>
      <c r="D60" s="37">
        <v>10</v>
      </c>
      <c r="E60" s="32">
        <f t="shared" ca="1" si="1"/>
        <v>6.67</v>
      </c>
      <c r="F60" s="20">
        <f t="shared" ca="1" si="9"/>
        <v>34.941500351572735</v>
      </c>
      <c r="G60" s="145">
        <v>3</v>
      </c>
      <c r="H60" s="207">
        <v>3.06</v>
      </c>
      <c r="I60" s="161">
        <f t="shared" si="8"/>
        <v>0.11054951299170324</v>
      </c>
      <c r="J60" s="26">
        <f t="shared" ca="1" si="6"/>
        <v>14.329383983840678</v>
      </c>
      <c r="K60" s="23">
        <v>78222.277979999999</v>
      </c>
      <c r="L60" s="24">
        <f t="shared" ca="1" si="10"/>
        <v>98555.323870172579</v>
      </c>
      <c r="M60" s="25">
        <f t="shared" ca="1" si="11"/>
        <v>0.79368901555275284</v>
      </c>
      <c r="N60" s="145">
        <f t="shared" si="3"/>
        <v>33</v>
      </c>
      <c r="O60" s="25">
        <f t="shared" ca="1" si="4"/>
        <v>14.439933496832381</v>
      </c>
      <c r="P60" s="25">
        <f t="shared" ca="1" si="12"/>
        <v>533.67000000000007</v>
      </c>
    </row>
    <row r="61" spans="1:16" x14ac:dyDescent="0.3">
      <c r="A61" s="37" t="s">
        <v>4</v>
      </c>
      <c r="B61" s="47" t="s">
        <v>3</v>
      </c>
      <c r="C61" s="37" t="s">
        <v>8</v>
      </c>
      <c r="D61" s="37">
        <v>10</v>
      </c>
      <c r="E61" s="32">
        <f t="shared" ca="1" si="1"/>
        <v>6.67</v>
      </c>
      <c r="F61" s="20">
        <f t="shared" ca="1" si="9"/>
        <v>34.941500351572735</v>
      </c>
      <c r="G61" s="145">
        <v>4</v>
      </c>
      <c r="H61" s="207">
        <v>4.0599999999999996</v>
      </c>
      <c r="I61" s="161">
        <f t="shared" si="8"/>
        <v>0.1466768048190572</v>
      </c>
      <c r="J61" s="26">
        <f t="shared" ca="1" si="6"/>
        <v>14.293256692013324</v>
      </c>
      <c r="K61" s="23">
        <v>85998.003570000001</v>
      </c>
      <c r="L61" s="24">
        <f t="shared" ca="1" si="10"/>
        <v>113369.10012748568</v>
      </c>
      <c r="M61" s="25">
        <f t="shared" ca="1" si="11"/>
        <v>0.75856651833077648</v>
      </c>
      <c r="N61" s="145">
        <f t="shared" si="3"/>
        <v>33</v>
      </c>
      <c r="O61" s="25">
        <f t="shared" ca="1" si="4"/>
        <v>14.439933496832381</v>
      </c>
      <c r="P61" s="25">
        <f t="shared" ca="1" si="12"/>
        <v>533.67000000000007</v>
      </c>
    </row>
    <row r="62" spans="1:16" x14ac:dyDescent="0.3">
      <c r="A62" s="53" t="s">
        <v>4</v>
      </c>
      <c r="B62" s="52" t="s">
        <v>3</v>
      </c>
      <c r="C62" s="53" t="s">
        <v>8</v>
      </c>
      <c r="D62" s="53">
        <v>10</v>
      </c>
      <c r="E62" s="187">
        <f t="shared" ca="1" si="1"/>
        <v>6.67</v>
      </c>
      <c r="F62" s="54">
        <f t="shared" ca="1" si="9"/>
        <v>34.941500351572735</v>
      </c>
      <c r="G62" s="146">
        <v>5</v>
      </c>
      <c r="H62" s="208">
        <v>4.8600000000000003</v>
      </c>
      <c r="I62" s="188">
        <f t="shared" si="8"/>
        <v>0.17557863828094045</v>
      </c>
      <c r="J62" s="189">
        <f t="shared" ca="1" si="6"/>
        <v>14.264354858551441</v>
      </c>
      <c r="K62" s="55">
        <v>92412.846449999997</v>
      </c>
      <c r="L62" s="56">
        <f t="shared" ca="1" si="10"/>
        <v>123902.05667841755</v>
      </c>
      <c r="M62" s="57">
        <f t="shared" ca="1" si="11"/>
        <v>0.74585401507784133</v>
      </c>
      <c r="N62" s="146">
        <f t="shared" si="3"/>
        <v>33</v>
      </c>
      <c r="O62" s="57">
        <f t="shared" ca="1" si="4"/>
        <v>14.439933496832381</v>
      </c>
      <c r="P62" s="57">
        <f t="shared" ca="1" si="12"/>
        <v>533.67000000000007</v>
      </c>
    </row>
    <row r="63" spans="1:16" x14ac:dyDescent="0.3">
      <c r="A63" s="17" t="s">
        <v>4</v>
      </c>
      <c r="B63" s="18" t="s">
        <v>3</v>
      </c>
      <c r="C63" s="17" t="s">
        <v>9</v>
      </c>
      <c r="D63" s="17">
        <v>2</v>
      </c>
      <c r="E63" s="19">
        <f t="shared" ca="1" si="1"/>
        <v>1.3460000000000001</v>
      </c>
      <c r="F63" s="20">
        <f t="shared" ca="1" si="9"/>
        <v>1.4229184189977717</v>
      </c>
      <c r="G63" s="145">
        <v>1</v>
      </c>
      <c r="H63" s="207">
        <v>0.99968000000000001</v>
      </c>
      <c r="I63" s="161">
        <f t="shared" si="8"/>
        <v>3.6115731093969247E-2</v>
      </c>
      <c r="J63" s="26">
        <f t="shared" ca="1" si="6"/>
        <v>14.6597091042367</v>
      </c>
      <c r="K63" s="23">
        <v>2151.1411819999998</v>
      </c>
      <c r="L63" s="24">
        <f t="shared" ca="1" si="10"/>
        <v>2351.7507759483728</v>
      </c>
      <c r="M63" s="25">
        <f t="shared" ca="1" si="11"/>
        <v>0.91469776644701029</v>
      </c>
      <c r="N63" s="145">
        <f t="shared" si="3"/>
        <v>34</v>
      </c>
      <c r="O63" s="25">
        <f t="shared" ca="1" si="4"/>
        <v>14.69582483533067</v>
      </c>
      <c r="P63" s="25">
        <f t="shared" ca="1" si="5"/>
        <v>519.67000000000007</v>
      </c>
    </row>
    <row r="64" spans="1:16" x14ac:dyDescent="0.3">
      <c r="A64" s="17" t="s">
        <v>4</v>
      </c>
      <c r="B64" s="18" t="s">
        <v>3</v>
      </c>
      <c r="C64" s="17" t="s">
        <v>9</v>
      </c>
      <c r="D64" s="17">
        <v>2</v>
      </c>
      <c r="E64" s="19">
        <f t="shared" ca="1" si="1"/>
        <v>1.3460000000000001</v>
      </c>
      <c r="F64" s="20">
        <f t="shared" ca="1" si="9"/>
        <v>1.4229184189977717</v>
      </c>
      <c r="G64" s="145">
        <v>2</v>
      </c>
      <c r="H64" s="207">
        <v>1.9873099999999999</v>
      </c>
      <c r="I64" s="161">
        <f t="shared" si="8"/>
        <v>7.1796128321418864E-2</v>
      </c>
      <c r="J64" s="26">
        <f t="shared" ca="1" si="6"/>
        <v>14.624028707009252</v>
      </c>
      <c r="K64" s="23">
        <v>3028.816049</v>
      </c>
      <c r="L64" s="24">
        <f t="shared" ca="1" si="10"/>
        <v>3311.5132428019278</v>
      </c>
      <c r="M64" s="25">
        <f t="shared" ca="1" si="11"/>
        <v>0.91463202074869765</v>
      </c>
      <c r="N64" s="145">
        <f t="shared" si="3"/>
        <v>34</v>
      </c>
      <c r="O64" s="25">
        <f t="shared" ca="1" si="4"/>
        <v>14.69582483533067</v>
      </c>
      <c r="P64" s="25">
        <f t="shared" ca="1" si="5"/>
        <v>519.67000000000007</v>
      </c>
    </row>
    <row r="65" spans="1:17" x14ac:dyDescent="0.3">
      <c r="A65" s="17" t="s">
        <v>4</v>
      </c>
      <c r="B65" s="18" t="s">
        <v>3</v>
      </c>
      <c r="C65" s="17" t="s">
        <v>9</v>
      </c>
      <c r="D65" s="17">
        <v>2</v>
      </c>
      <c r="E65" s="19">
        <f t="shared" ca="1" si="1"/>
        <v>1.3460000000000001</v>
      </c>
      <c r="F65" s="20">
        <f t="shared" ca="1" si="9"/>
        <v>1.4229184189977717</v>
      </c>
      <c r="G65" s="145">
        <v>3</v>
      </c>
      <c r="H65" s="207">
        <v>2.9990399999999999</v>
      </c>
      <c r="I65" s="161">
        <f t="shared" si="8"/>
        <v>0.10834719328190773</v>
      </c>
      <c r="J65" s="26">
        <f t="shared" ca="1" si="6"/>
        <v>14.587477642048762</v>
      </c>
      <c r="K65" s="23">
        <v>3496.8319710000001</v>
      </c>
      <c r="L65" s="24">
        <f t="shared" ca="1" si="10"/>
        <v>4062.5837925715955</v>
      </c>
      <c r="M65" s="25">
        <f t="shared" ca="1" si="11"/>
        <v>0.86074088549113292</v>
      </c>
      <c r="N65" s="145">
        <f t="shared" si="3"/>
        <v>34</v>
      </c>
      <c r="O65" s="25">
        <f t="shared" ca="1" si="4"/>
        <v>14.69582483533067</v>
      </c>
      <c r="P65" s="25">
        <f t="shared" ca="1" si="5"/>
        <v>519.67000000000007</v>
      </c>
    </row>
    <row r="66" spans="1:17" x14ac:dyDescent="0.3">
      <c r="A66" s="17" t="s">
        <v>4</v>
      </c>
      <c r="B66" s="18" t="s">
        <v>3</v>
      </c>
      <c r="C66" s="17" t="s">
        <v>9</v>
      </c>
      <c r="D66" s="17">
        <v>2</v>
      </c>
      <c r="E66" s="19">
        <f t="shared" ca="1" si="1"/>
        <v>1.3460000000000001</v>
      </c>
      <c r="F66" s="20">
        <f t="shared" ca="1" si="9"/>
        <v>1.4229184189977717</v>
      </c>
      <c r="G66" s="145">
        <v>4</v>
      </c>
      <c r="H66" s="207">
        <v>3.9987200000000001</v>
      </c>
      <c r="I66" s="161">
        <f t="shared" si="8"/>
        <v>0.14446292437587699</v>
      </c>
      <c r="J66" s="26">
        <f t="shared" ca="1" si="6"/>
        <v>14.551361910954794</v>
      </c>
      <c r="K66" s="23">
        <v>3989.116008</v>
      </c>
      <c r="L66" s="24">
        <f t="shared" ca="1" si="10"/>
        <v>4684.8384001376908</v>
      </c>
      <c r="M66" s="25">
        <f t="shared" ca="1" si="11"/>
        <v>0.85149490063152589</v>
      </c>
      <c r="N66" s="145">
        <f t="shared" si="3"/>
        <v>34</v>
      </c>
      <c r="O66" s="25">
        <f t="shared" ca="1" si="4"/>
        <v>14.69582483533067</v>
      </c>
      <c r="P66" s="25">
        <f t="shared" ca="1" si="5"/>
        <v>519.67000000000007</v>
      </c>
    </row>
    <row r="67" spans="1:17" x14ac:dyDescent="0.3">
      <c r="A67" s="17" t="s">
        <v>4</v>
      </c>
      <c r="B67" s="18" t="s">
        <v>3</v>
      </c>
      <c r="C67" s="17" t="s">
        <v>9</v>
      </c>
      <c r="D67" s="17">
        <v>2</v>
      </c>
      <c r="E67" s="19">
        <f t="shared" ca="1" si="1"/>
        <v>1.3460000000000001</v>
      </c>
      <c r="F67" s="20">
        <f t="shared" ca="1" si="9"/>
        <v>1.4229184189977717</v>
      </c>
      <c r="G67" s="145">
        <v>5</v>
      </c>
      <c r="H67" s="207">
        <v>5.01044</v>
      </c>
      <c r="I67" s="161">
        <f t="shared" ref="I67:I92" si="13">IF(H67="","",H67*S$9)</f>
        <v>0.18101362806344756</v>
      </c>
      <c r="J67" s="26">
        <f t="shared" ca="1" si="6"/>
        <v>14.514811207267222</v>
      </c>
      <c r="K67" s="23">
        <v>4555.3577770000002</v>
      </c>
      <c r="L67" s="24">
        <f t="shared" ca="1" si="10"/>
        <v>5237.0467460421023</v>
      </c>
      <c r="M67" s="25">
        <f t="shared" ca="1" si="11"/>
        <v>0.86983332360794974</v>
      </c>
      <c r="N67" s="145">
        <f t="shared" si="3"/>
        <v>34</v>
      </c>
      <c r="O67" s="25">
        <f t="shared" ca="1" si="4"/>
        <v>14.69582483533067</v>
      </c>
      <c r="P67" s="25">
        <f t="shared" ca="1" si="5"/>
        <v>519.67000000000007</v>
      </c>
    </row>
    <row r="68" spans="1:17" x14ac:dyDescent="0.3">
      <c r="A68" s="191" t="s">
        <v>4</v>
      </c>
      <c r="B68" s="190" t="s">
        <v>3</v>
      </c>
      <c r="C68" s="191" t="s">
        <v>9</v>
      </c>
      <c r="D68" s="191">
        <v>6</v>
      </c>
      <c r="E68" s="192">
        <f t="shared" ref="E68:E82" ca="1" si="14">INDIRECT(CONCATENATE("'Vendor Data'!D",N68))</f>
        <v>3.992</v>
      </c>
      <c r="F68" s="193">
        <f t="shared" ca="1" si="9"/>
        <v>12.516155397384193</v>
      </c>
      <c r="G68" s="200">
        <v>1</v>
      </c>
      <c r="H68" s="209">
        <v>1.00369</v>
      </c>
      <c r="I68" s="195">
        <f t="shared" si="13"/>
        <v>3.6260601534196933E-2</v>
      </c>
      <c r="J68" s="196">
        <f t="shared" ca="1" si="6"/>
        <v>14.659564233796473</v>
      </c>
      <c r="K68" s="197">
        <v>14907.182629999999</v>
      </c>
      <c r="L68" s="198">
        <f t="shared" ca="1" si="10"/>
        <v>20727.610481756976</v>
      </c>
      <c r="M68" s="199">
        <f t="shared" ca="1" si="11"/>
        <v>0.7191944601197654</v>
      </c>
      <c r="N68" s="200">
        <f t="shared" ref="N68:N92" si="15">INT((ROW()-3)/5)+22</f>
        <v>35</v>
      </c>
      <c r="O68" s="199">
        <f t="shared" ref="O68:O92" ca="1" si="16">INDIRECT(CONCATENATE("'Vendor Data'!F",N68))</f>
        <v>14.69582483533067</v>
      </c>
      <c r="P68" s="199">
        <f t="shared" ref="P68:P92" ca="1" si="17">INDIRECT(CONCATENATE("'Vendor Data'!G",N68))</f>
        <v>519.67000000000007</v>
      </c>
    </row>
    <row r="69" spans="1:17" x14ac:dyDescent="0.3">
      <c r="A69" s="37" t="s">
        <v>4</v>
      </c>
      <c r="B69" s="47" t="s">
        <v>3</v>
      </c>
      <c r="C69" s="37" t="s">
        <v>9</v>
      </c>
      <c r="D69" s="37">
        <v>6</v>
      </c>
      <c r="E69" s="32">
        <f t="shared" ca="1" si="14"/>
        <v>3.992</v>
      </c>
      <c r="F69" s="20">
        <f t="shared" ca="1" si="9"/>
        <v>12.516155397384193</v>
      </c>
      <c r="G69" s="145">
        <v>2</v>
      </c>
      <c r="H69" s="207">
        <v>1.9672400000000001</v>
      </c>
      <c r="I69" s="161">
        <f t="shared" si="13"/>
        <v>7.1071053574443876E-2</v>
      </c>
      <c r="J69" s="26">
        <f t="shared" ref="J69:J92" ca="1" si="18">IF(I69="","",O69-I69)</f>
        <v>14.624753781756226</v>
      </c>
      <c r="K69" s="23">
        <v>20345.704290000001</v>
      </c>
      <c r="L69" s="24">
        <f t="shared" ca="1" si="10"/>
        <v>28981.765957037984</v>
      </c>
      <c r="M69" s="25">
        <f t="shared" ca="1" si="11"/>
        <v>0.70201741053875344</v>
      </c>
      <c r="N69" s="145">
        <f t="shared" si="15"/>
        <v>35</v>
      </c>
      <c r="O69" s="25">
        <f t="shared" ca="1" si="16"/>
        <v>14.69582483533067</v>
      </c>
      <c r="P69" s="25">
        <f t="shared" ca="1" si="17"/>
        <v>519.67000000000007</v>
      </c>
    </row>
    <row r="70" spans="1:17" x14ac:dyDescent="0.3">
      <c r="A70" s="37" t="s">
        <v>4</v>
      </c>
      <c r="B70" s="47" t="s">
        <v>3</v>
      </c>
      <c r="C70" s="37" t="s">
        <v>9</v>
      </c>
      <c r="D70" s="37">
        <v>6</v>
      </c>
      <c r="E70" s="32">
        <f t="shared" ca="1" si="14"/>
        <v>3.992</v>
      </c>
      <c r="F70" s="20">
        <f t="shared" ca="1" si="9"/>
        <v>12.516155397384193</v>
      </c>
      <c r="G70" s="145">
        <v>3</v>
      </c>
      <c r="H70" s="207">
        <v>3.0110800000000002</v>
      </c>
      <c r="I70" s="161">
        <f t="shared" si="13"/>
        <v>0.10878216587550908</v>
      </c>
      <c r="J70" s="26">
        <f t="shared" ca="1" si="18"/>
        <v>14.587042669455162</v>
      </c>
      <c r="K70" s="23">
        <v>25034.53299</v>
      </c>
      <c r="L70" s="24">
        <f t="shared" ca="1" si="10"/>
        <v>35806.04505667866</v>
      </c>
      <c r="M70" s="25">
        <f t="shared" ca="1" si="11"/>
        <v>0.69917057162755469</v>
      </c>
      <c r="N70" s="145">
        <f t="shared" si="15"/>
        <v>35</v>
      </c>
      <c r="O70" s="25">
        <f t="shared" ca="1" si="16"/>
        <v>14.69582483533067</v>
      </c>
      <c r="P70" s="25">
        <f t="shared" ca="1" si="17"/>
        <v>519.67000000000007</v>
      </c>
    </row>
    <row r="71" spans="1:17" x14ac:dyDescent="0.3">
      <c r="A71" s="37" t="s">
        <v>4</v>
      </c>
      <c r="B71" s="47" t="s">
        <v>3</v>
      </c>
      <c r="C71" s="37" t="s">
        <v>9</v>
      </c>
      <c r="D71" s="37">
        <v>6</v>
      </c>
      <c r="E71" s="32">
        <f t="shared" ca="1" si="14"/>
        <v>3.992</v>
      </c>
      <c r="F71" s="20">
        <f t="shared" ca="1" si="9"/>
        <v>12.516155397384193</v>
      </c>
      <c r="G71" s="145">
        <v>4</v>
      </c>
      <c r="H71" s="207">
        <v>4.0147700000000004</v>
      </c>
      <c r="I71" s="161">
        <f t="shared" si="13"/>
        <v>0.14504276740970601</v>
      </c>
      <c r="J71" s="26">
        <f t="shared" ca="1" si="18"/>
        <v>14.550782067920965</v>
      </c>
      <c r="K71" s="23">
        <v>29896.70148</v>
      </c>
      <c r="L71" s="24">
        <f t="shared" ca="1" si="10"/>
        <v>41290.117646771454</v>
      </c>
      <c r="M71" s="25">
        <f t="shared" ca="1" si="11"/>
        <v>0.72406433267544046</v>
      </c>
      <c r="N71" s="145">
        <f t="shared" si="15"/>
        <v>35</v>
      </c>
      <c r="O71" s="25">
        <f t="shared" ca="1" si="16"/>
        <v>14.69582483533067</v>
      </c>
      <c r="P71" s="25">
        <f t="shared" ca="1" si="17"/>
        <v>519.67000000000007</v>
      </c>
    </row>
    <row r="72" spans="1:17" x14ac:dyDescent="0.3">
      <c r="A72" s="53" t="s">
        <v>4</v>
      </c>
      <c r="B72" s="52" t="s">
        <v>3</v>
      </c>
      <c r="C72" s="53" t="s">
        <v>9</v>
      </c>
      <c r="D72" s="53">
        <v>6</v>
      </c>
      <c r="E72" s="187">
        <f t="shared" ca="1" si="14"/>
        <v>3.992</v>
      </c>
      <c r="F72" s="54">
        <f t="shared" ca="1" si="9"/>
        <v>12.516155397384193</v>
      </c>
      <c r="G72" s="146">
        <v>5</v>
      </c>
      <c r="H72" s="208">
        <v>5.0184699999999998</v>
      </c>
      <c r="I72" s="188">
        <f t="shared" si="13"/>
        <v>0.1813037302168212</v>
      </c>
      <c r="J72" s="189">
        <f t="shared" ca="1" si="18"/>
        <v>14.514521105113849</v>
      </c>
      <c r="K72" s="55">
        <v>33311.486109999998</v>
      </c>
      <c r="L72" s="56">
        <f t="shared" ca="1" si="10"/>
        <v>46102.075214825825</v>
      </c>
      <c r="M72" s="57">
        <f t="shared" ca="1" si="11"/>
        <v>0.72255936321251457</v>
      </c>
      <c r="N72" s="146">
        <f t="shared" si="15"/>
        <v>35</v>
      </c>
      <c r="O72" s="57">
        <f t="shared" ca="1" si="16"/>
        <v>14.69582483533067</v>
      </c>
      <c r="P72" s="57">
        <f t="shared" ca="1" si="17"/>
        <v>519.67000000000007</v>
      </c>
    </row>
    <row r="73" spans="1:17" x14ac:dyDescent="0.3">
      <c r="A73" s="191" t="s">
        <v>4</v>
      </c>
      <c r="B73" s="190" t="s">
        <v>3</v>
      </c>
      <c r="C73" s="191" t="s">
        <v>9</v>
      </c>
      <c r="D73" s="191">
        <v>10</v>
      </c>
      <c r="E73" s="192">
        <f t="shared" ca="1" si="14"/>
        <v>6.6929999999999996</v>
      </c>
      <c r="F73" s="193">
        <f t="shared" ca="1" si="9"/>
        <v>35.182891691694778</v>
      </c>
      <c r="G73" s="200">
        <v>1</v>
      </c>
      <c r="H73" s="209">
        <v>1.00369</v>
      </c>
      <c r="I73" s="195">
        <f t="shared" si="13"/>
        <v>3.6260601534196933E-2</v>
      </c>
      <c r="J73" s="196">
        <f t="shared" ca="1" si="18"/>
        <v>14.659564233796473</v>
      </c>
      <c r="K73" s="197">
        <v>41079.977400000003</v>
      </c>
      <c r="L73" s="198">
        <f t="shared" ca="1" si="10"/>
        <v>58265.278070908571</v>
      </c>
      <c r="M73" s="199">
        <f t="shared" ca="1" si="11"/>
        <v>0.70505073965331222</v>
      </c>
      <c r="N73" s="200">
        <f t="shared" si="15"/>
        <v>36</v>
      </c>
      <c r="O73" s="199">
        <f t="shared" ca="1" si="16"/>
        <v>14.69582483533067</v>
      </c>
      <c r="P73" s="199">
        <f t="shared" ca="1" si="17"/>
        <v>519.67000000000007</v>
      </c>
    </row>
    <row r="74" spans="1:17" x14ac:dyDescent="0.3">
      <c r="A74" s="37" t="s">
        <v>4</v>
      </c>
      <c r="B74" s="47" t="s">
        <v>3</v>
      </c>
      <c r="C74" s="37" t="s">
        <v>9</v>
      </c>
      <c r="D74" s="37">
        <v>10</v>
      </c>
      <c r="E74" s="32">
        <f t="shared" ca="1" si="14"/>
        <v>6.6929999999999996</v>
      </c>
      <c r="F74" s="20">
        <f t="shared" ca="1" si="9"/>
        <v>35.182891691694778</v>
      </c>
      <c r="G74" s="145">
        <v>2</v>
      </c>
      <c r="H74" s="207">
        <v>1.9672400000000001</v>
      </c>
      <c r="I74" s="161">
        <f t="shared" si="13"/>
        <v>7.1071053574443876E-2</v>
      </c>
      <c r="J74" s="26">
        <f t="shared" ca="1" si="18"/>
        <v>14.624753781756226</v>
      </c>
      <c r="K74" s="23">
        <v>57102.309560000002</v>
      </c>
      <c r="L74" s="24">
        <f t="shared" ca="1" si="10"/>
        <v>81467.695176876601</v>
      </c>
      <c r="M74" s="25">
        <f t="shared" ca="1" si="11"/>
        <v>0.70091966436541153</v>
      </c>
      <c r="N74" s="145">
        <f t="shared" si="15"/>
        <v>36</v>
      </c>
      <c r="O74" s="25">
        <f t="shared" ca="1" si="16"/>
        <v>14.69582483533067</v>
      </c>
      <c r="P74" s="25">
        <f t="shared" ca="1" si="17"/>
        <v>519.67000000000007</v>
      </c>
    </row>
    <row r="75" spans="1:17" x14ac:dyDescent="0.3">
      <c r="A75" s="37" t="s">
        <v>4</v>
      </c>
      <c r="B75" s="47" t="s">
        <v>3</v>
      </c>
      <c r="C75" s="37" t="s">
        <v>9</v>
      </c>
      <c r="D75" s="37">
        <v>10</v>
      </c>
      <c r="E75" s="32">
        <f t="shared" ca="1" si="14"/>
        <v>6.6929999999999996</v>
      </c>
      <c r="F75" s="20">
        <f t="shared" ca="1" si="9"/>
        <v>35.182891691694778</v>
      </c>
      <c r="G75" s="145">
        <v>3</v>
      </c>
      <c r="H75" s="207">
        <v>3.0110800000000002</v>
      </c>
      <c r="I75" s="161">
        <f t="shared" si="13"/>
        <v>0.10878216587550908</v>
      </c>
      <c r="J75" s="26">
        <f t="shared" ca="1" si="18"/>
        <v>14.587042669455162</v>
      </c>
      <c r="K75" s="23">
        <v>70215.43015</v>
      </c>
      <c r="L75" s="24">
        <f t="shared" ca="1" si="10"/>
        <v>100650.73220490306</v>
      </c>
      <c r="M75" s="25">
        <f t="shared" ca="1" si="11"/>
        <v>0.69761469799401565</v>
      </c>
      <c r="N75" s="145">
        <f t="shared" si="15"/>
        <v>36</v>
      </c>
      <c r="O75" s="25">
        <f t="shared" ca="1" si="16"/>
        <v>14.69582483533067</v>
      </c>
      <c r="P75" s="25">
        <f t="shared" ca="1" si="17"/>
        <v>519.67000000000007</v>
      </c>
    </row>
    <row r="76" spans="1:17" x14ac:dyDescent="0.3">
      <c r="A76" s="37" t="s">
        <v>4</v>
      </c>
      <c r="B76" s="47" t="s">
        <v>3</v>
      </c>
      <c r="C76" s="37" t="s">
        <v>9</v>
      </c>
      <c r="D76" s="37">
        <v>10</v>
      </c>
      <c r="E76" s="32">
        <f t="shared" ca="1" si="14"/>
        <v>6.6929999999999996</v>
      </c>
      <c r="F76" s="20">
        <f t="shared" ca="1" si="9"/>
        <v>35.182891691694778</v>
      </c>
      <c r="G76" s="145">
        <v>4</v>
      </c>
      <c r="H76" s="207">
        <v>4.0147700000000004</v>
      </c>
      <c r="I76" s="161">
        <f t="shared" si="13"/>
        <v>0.14504276740970601</v>
      </c>
      <c r="J76" s="26">
        <f t="shared" ca="1" si="18"/>
        <v>14.550782067920965</v>
      </c>
      <c r="K76" s="23">
        <v>81238.367140000002</v>
      </c>
      <c r="L76" s="24">
        <f t="shared" ca="1" si="10"/>
        <v>116066.45099718902</v>
      </c>
      <c r="M76" s="25">
        <f t="shared" ca="1" si="11"/>
        <v>0.69992979402779787</v>
      </c>
      <c r="N76" s="145">
        <f t="shared" si="15"/>
        <v>36</v>
      </c>
      <c r="O76" s="25">
        <f t="shared" ca="1" si="16"/>
        <v>14.69582483533067</v>
      </c>
      <c r="P76" s="25">
        <f t="shared" ca="1" si="17"/>
        <v>519.67000000000007</v>
      </c>
    </row>
    <row r="77" spans="1:17" x14ac:dyDescent="0.3">
      <c r="A77" s="53" t="s">
        <v>4</v>
      </c>
      <c r="B77" s="52" t="s">
        <v>3</v>
      </c>
      <c r="C77" s="53" t="s">
        <v>9</v>
      </c>
      <c r="D77" s="53">
        <v>10</v>
      </c>
      <c r="E77" s="187">
        <f t="shared" ca="1" si="14"/>
        <v>6.6929999999999996</v>
      </c>
      <c r="F77" s="54">
        <f t="shared" ca="1" si="9"/>
        <v>35.182891691694778</v>
      </c>
      <c r="G77" s="146">
        <v>5</v>
      </c>
      <c r="H77" s="208">
        <v>5.0184699999999998</v>
      </c>
      <c r="I77" s="188">
        <f t="shared" si="13"/>
        <v>0.1813037302168212</v>
      </c>
      <c r="J77" s="189">
        <f t="shared" ca="1" si="18"/>
        <v>14.514521105113849</v>
      </c>
      <c r="K77" s="55">
        <v>92122.151379999996</v>
      </c>
      <c r="L77" s="56">
        <f t="shared" ca="1" si="10"/>
        <v>129592.85559722064</v>
      </c>
      <c r="M77" s="57">
        <f t="shared" ca="1" si="11"/>
        <v>0.71085825646375933</v>
      </c>
      <c r="N77" s="146">
        <f t="shared" si="15"/>
        <v>36</v>
      </c>
      <c r="O77" s="57">
        <f t="shared" ca="1" si="16"/>
        <v>14.69582483533067</v>
      </c>
      <c r="P77" s="57">
        <f t="shared" ca="1" si="17"/>
        <v>519.67000000000007</v>
      </c>
    </row>
    <row r="78" spans="1:17" x14ac:dyDescent="0.3">
      <c r="A78" s="17" t="s">
        <v>4</v>
      </c>
      <c r="B78" s="18" t="s">
        <v>6</v>
      </c>
      <c r="C78" s="17" t="s">
        <v>80</v>
      </c>
      <c r="D78" s="17">
        <v>2</v>
      </c>
      <c r="E78" s="32">
        <f t="shared" ca="1" si="14"/>
        <v>1.3759999999999999</v>
      </c>
      <c r="F78" s="20">
        <f t="shared" ca="1" si="9"/>
        <v>1.4870540330208069</v>
      </c>
      <c r="G78" s="145">
        <v>1</v>
      </c>
      <c r="H78" s="44">
        <v>1</v>
      </c>
      <c r="I78" s="161">
        <f t="shared" si="13"/>
        <v>3.6127291827353997E-2</v>
      </c>
      <c r="J78" s="164">
        <f t="shared" ca="1" si="18"/>
        <v>14.539855918563619</v>
      </c>
      <c r="K78" s="162">
        <v>1782</v>
      </c>
      <c r="L78" s="29">
        <f ca="1">S$3*O78*F78*SQRT(S$4/(S$6*S$7*P78*(S$4-1)))*SQRT((J78/O78)^(2/S$4)-(J78/O78)^((S$4+1)/S$4))</f>
        <v>2408.9886496544482</v>
      </c>
      <c r="M78" s="112">
        <f t="shared" ref="M78:M92" ca="1" si="19">K78/L78</f>
        <v>0.73972951273789311</v>
      </c>
      <c r="N78" s="45">
        <f t="shared" si="15"/>
        <v>37</v>
      </c>
      <c r="O78" s="112">
        <f t="shared" ca="1" si="16"/>
        <v>14.575983210390973</v>
      </c>
      <c r="P78" s="35">
        <f t="shared" ca="1" si="17"/>
        <v>536.67000000000007</v>
      </c>
      <c r="Q78" s="17">
        <v>0.73899999999999999</v>
      </c>
    </row>
    <row r="79" spans="1:17" x14ac:dyDescent="0.3">
      <c r="A79" s="17" t="s">
        <v>4</v>
      </c>
      <c r="B79" s="18" t="s">
        <v>6</v>
      </c>
      <c r="C79" s="17" t="s">
        <v>80</v>
      </c>
      <c r="D79" s="17">
        <v>2</v>
      </c>
      <c r="E79" s="32">
        <f t="shared" ca="1" si="14"/>
        <v>1.3759999999999999</v>
      </c>
      <c r="F79" s="20">
        <f t="shared" ca="1" si="9"/>
        <v>1.4870540330208069</v>
      </c>
      <c r="G79" s="145">
        <v>2</v>
      </c>
      <c r="H79" s="44">
        <v>2</v>
      </c>
      <c r="I79" s="161">
        <f t="shared" si="13"/>
        <v>7.2254583654707993E-2</v>
      </c>
      <c r="J79" s="164">
        <f t="shared" ca="1" si="18"/>
        <v>14.503728626736265</v>
      </c>
      <c r="K79" s="162">
        <v>2484</v>
      </c>
      <c r="L79" s="29">
        <f t="shared" ca="1" si="10"/>
        <v>3402.2857928972303</v>
      </c>
      <c r="M79" s="113">
        <f t="shared" ca="1" si="19"/>
        <v>0.73009739663426088</v>
      </c>
      <c r="N79" s="45">
        <f t="shared" si="15"/>
        <v>37</v>
      </c>
      <c r="O79" s="113">
        <f t="shared" ca="1" si="16"/>
        <v>14.575983210390973</v>
      </c>
      <c r="P79" s="35">
        <f t="shared" ca="1" si="17"/>
        <v>536.67000000000007</v>
      </c>
      <c r="Q79" s="17">
        <v>0.72899999999999998</v>
      </c>
    </row>
    <row r="80" spans="1:17" x14ac:dyDescent="0.3">
      <c r="A80" s="17" t="s">
        <v>4</v>
      </c>
      <c r="B80" s="18" t="s">
        <v>6</v>
      </c>
      <c r="C80" s="17" t="s">
        <v>80</v>
      </c>
      <c r="D80" s="17">
        <v>2</v>
      </c>
      <c r="E80" s="32">
        <f t="shared" ca="1" si="14"/>
        <v>1.3759999999999999</v>
      </c>
      <c r="F80" s="20">
        <f t="shared" ca="1" si="9"/>
        <v>1.4870540330208069</v>
      </c>
      <c r="G80" s="145">
        <v>3</v>
      </c>
      <c r="H80" s="44">
        <v>3</v>
      </c>
      <c r="I80" s="161">
        <f t="shared" si="13"/>
        <v>0.10838187548206199</v>
      </c>
      <c r="J80" s="164">
        <f t="shared" ca="1" si="18"/>
        <v>14.467601334908911</v>
      </c>
      <c r="K80" s="162">
        <v>3042</v>
      </c>
      <c r="L80" s="29">
        <f t="shared" ca="1" si="10"/>
        <v>4161.3659961636185</v>
      </c>
      <c r="M80" s="113">
        <f t="shared" ca="1" si="19"/>
        <v>0.731009962306712</v>
      </c>
      <c r="N80" s="45">
        <f t="shared" si="15"/>
        <v>37</v>
      </c>
      <c r="O80" s="113">
        <f t="shared" ca="1" si="16"/>
        <v>14.575983210390973</v>
      </c>
      <c r="P80" s="35">
        <f t="shared" ca="1" si="17"/>
        <v>536.67000000000007</v>
      </c>
      <c r="Q80" s="17">
        <v>0.73099999999999998</v>
      </c>
    </row>
    <row r="81" spans="1:17" x14ac:dyDescent="0.3">
      <c r="A81" s="17" t="s">
        <v>4</v>
      </c>
      <c r="B81" s="18" t="s">
        <v>6</v>
      </c>
      <c r="C81" s="17" t="s">
        <v>80</v>
      </c>
      <c r="D81" s="17">
        <v>2</v>
      </c>
      <c r="E81" s="32">
        <f t="shared" ca="1" si="14"/>
        <v>1.3759999999999999</v>
      </c>
      <c r="F81" s="20">
        <f t="shared" ca="1" si="9"/>
        <v>1.4870540330208069</v>
      </c>
      <c r="G81" s="145">
        <v>4</v>
      </c>
      <c r="H81" s="44">
        <v>4</v>
      </c>
      <c r="I81" s="161">
        <f t="shared" si="13"/>
        <v>0.14450916730941599</v>
      </c>
      <c r="J81" s="164">
        <f t="shared" ca="1" si="18"/>
        <v>14.431474043081558</v>
      </c>
      <c r="K81" s="162">
        <v>3546</v>
      </c>
      <c r="L81" s="29">
        <f t="shared" ca="1" si="10"/>
        <v>4798.6958025129497</v>
      </c>
      <c r="M81" s="113">
        <f t="shared" ca="1" si="19"/>
        <v>0.73895077869763148</v>
      </c>
      <c r="N81" s="45">
        <f t="shared" si="15"/>
        <v>37</v>
      </c>
      <c r="O81" s="113">
        <f t="shared" ca="1" si="16"/>
        <v>14.575983210390973</v>
      </c>
      <c r="P81" s="35">
        <f t="shared" ca="1" si="17"/>
        <v>536.67000000000007</v>
      </c>
      <c r="Q81" s="17">
        <v>0.73799999999999999</v>
      </c>
    </row>
    <row r="82" spans="1:17" x14ac:dyDescent="0.3">
      <c r="A82" s="17" t="s">
        <v>4</v>
      </c>
      <c r="B82" s="18" t="s">
        <v>6</v>
      </c>
      <c r="C82" s="17" t="s">
        <v>80</v>
      </c>
      <c r="D82" s="17">
        <v>2</v>
      </c>
      <c r="E82" s="32">
        <f t="shared" ca="1" si="14"/>
        <v>1.3759999999999999</v>
      </c>
      <c r="F82" s="20">
        <f t="shared" ca="1" si="9"/>
        <v>1.4870540330208069</v>
      </c>
      <c r="G82" s="145">
        <v>5</v>
      </c>
      <c r="H82" s="44">
        <v>5</v>
      </c>
      <c r="I82" s="161">
        <f t="shared" si="13"/>
        <v>0.18063645913676998</v>
      </c>
      <c r="J82" s="164">
        <f t="shared" ca="1" si="18"/>
        <v>14.395346751254204</v>
      </c>
      <c r="K82" s="162">
        <v>3996</v>
      </c>
      <c r="L82" s="29">
        <f t="shared" ca="1" si="10"/>
        <v>5357.899969204148</v>
      </c>
      <c r="M82" s="113">
        <f t="shared" ca="1" si="19"/>
        <v>0.74581459582448273</v>
      </c>
      <c r="N82" s="45">
        <f t="shared" si="15"/>
        <v>37</v>
      </c>
      <c r="O82" s="113">
        <f t="shared" ca="1" si="16"/>
        <v>14.575983210390973</v>
      </c>
      <c r="P82" s="35">
        <f t="shared" ca="1" si="17"/>
        <v>536.67000000000007</v>
      </c>
      <c r="Q82" s="17">
        <v>0.746</v>
      </c>
    </row>
    <row r="83" spans="1:17" x14ac:dyDescent="0.3">
      <c r="A83" s="191" t="s">
        <v>4</v>
      </c>
      <c r="B83" s="190" t="s">
        <v>6</v>
      </c>
      <c r="C83" s="191" t="s">
        <v>80</v>
      </c>
      <c r="D83" s="191">
        <v>6</v>
      </c>
      <c r="E83" s="192">
        <f t="shared" ref="E83:E92" ca="1" si="20">INDIRECT(CONCATENATE("'Vendor Data'!D",N83))</f>
        <v>4.01</v>
      </c>
      <c r="F83" s="193">
        <f t="shared" ca="1" si="9"/>
        <v>12.629281007247307</v>
      </c>
      <c r="G83" s="200">
        <v>1</v>
      </c>
      <c r="H83" s="194">
        <v>1</v>
      </c>
      <c r="I83" s="195">
        <f t="shared" si="13"/>
        <v>3.6127291827353997E-2</v>
      </c>
      <c r="J83" s="201">
        <f t="shared" ca="1" si="18"/>
        <v>14.566869399595108</v>
      </c>
      <c r="K83" s="202">
        <v>13548</v>
      </c>
      <c r="L83" s="198">
        <f t="shared" ca="1" si="10"/>
        <v>20516.369658802218</v>
      </c>
      <c r="M83" s="112">
        <f t="shared" ca="1" si="19"/>
        <v>0.66035074554174111</v>
      </c>
      <c r="N83" s="194">
        <f t="shared" si="15"/>
        <v>38</v>
      </c>
      <c r="O83" s="112">
        <f t="shared" ca="1" si="16"/>
        <v>14.602996691422462</v>
      </c>
      <c r="P83" s="203">
        <f t="shared" ca="1" si="17"/>
        <v>534.67000000000007</v>
      </c>
      <c r="Q83" s="191">
        <v>0.66300000000000003</v>
      </c>
    </row>
    <row r="84" spans="1:17" x14ac:dyDescent="0.3">
      <c r="A84" s="37" t="s">
        <v>4</v>
      </c>
      <c r="B84" s="47" t="s">
        <v>6</v>
      </c>
      <c r="C84" s="37" t="s">
        <v>80</v>
      </c>
      <c r="D84" s="37">
        <v>6</v>
      </c>
      <c r="E84" s="32">
        <f t="shared" ca="1" si="20"/>
        <v>4.01</v>
      </c>
      <c r="F84" s="20">
        <f t="shared" ca="1" si="9"/>
        <v>12.629281007247307</v>
      </c>
      <c r="G84" s="145">
        <v>2</v>
      </c>
      <c r="H84" s="44">
        <v>2</v>
      </c>
      <c r="I84" s="161">
        <f t="shared" si="13"/>
        <v>7.2254583654707993E-2</v>
      </c>
      <c r="J84" s="164">
        <f t="shared" ca="1" si="18"/>
        <v>14.530742107767754</v>
      </c>
      <c r="K84" s="163">
        <v>19848</v>
      </c>
      <c r="L84" s="24">
        <f t="shared" ca="1" si="10"/>
        <v>28975.946335939458</v>
      </c>
      <c r="M84" s="113">
        <f t="shared" ca="1" si="19"/>
        <v>0.68498194225953957</v>
      </c>
      <c r="N84" s="44">
        <f t="shared" si="15"/>
        <v>38</v>
      </c>
      <c r="O84" s="113">
        <f t="shared" ca="1" si="16"/>
        <v>14.602996691422462</v>
      </c>
      <c r="P84" s="36">
        <f t="shared" ca="1" si="17"/>
        <v>534.67000000000007</v>
      </c>
      <c r="Q84" s="37">
        <v>0.68799999999999994</v>
      </c>
    </row>
    <row r="85" spans="1:17" x14ac:dyDescent="0.3">
      <c r="A85" s="37" t="s">
        <v>4</v>
      </c>
      <c r="B85" s="47" t="s">
        <v>6</v>
      </c>
      <c r="C85" s="37" t="s">
        <v>80</v>
      </c>
      <c r="D85" s="37">
        <v>6</v>
      </c>
      <c r="E85" s="32">
        <f t="shared" ca="1" si="20"/>
        <v>4.01</v>
      </c>
      <c r="F85" s="20">
        <f t="shared" ca="1" si="9"/>
        <v>12.629281007247307</v>
      </c>
      <c r="G85" s="145">
        <v>3</v>
      </c>
      <c r="H85" s="44">
        <v>3</v>
      </c>
      <c r="I85" s="161">
        <f t="shared" si="13"/>
        <v>0.10838187548206199</v>
      </c>
      <c r="J85" s="164">
        <f t="shared" ca="1" si="18"/>
        <v>14.4946148159404</v>
      </c>
      <c r="K85" s="163">
        <v>24504</v>
      </c>
      <c r="L85" s="24">
        <f t="shared" ca="1" si="10"/>
        <v>35440.825747155701</v>
      </c>
      <c r="M85" s="113">
        <f t="shared" ca="1" si="19"/>
        <v>0.69140601223058595</v>
      </c>
      <c r="N85" s="44">
        <f t="shared" si="15"/>
        <v>38</v>
      </c>
      <c r="O85" s="113">
        <f t="shared" ca="1" si="16"/>
        <v>14.602996691422462</v>
      </c>
      <c r="P85" s="36">
        <f t="shared" ca="1" si="17"/>
        <v>534.67000000000007</v>
      </c>
      <c r="Q85" s="37">
        <v>0.69499999999999995</v>
      </c>
    </row>
    <row r="86" spans="1:17" x14ac:dyDescent="0.3">
      <c r="A86" s="37" t="s">
        <v>4</v>
      </c>
      <c r="B86" s="47" t="s">
        <v>6</v>
      </c>
      <c r="C86" s="37" t="s">
        <v>80</v>
      </c>
      <c r="D86" s="37">
        <v>6</v>
      </c>
      <c r="E86" s="32">
        <f t="shared" ca="1" si="20"/>
        <v>4.01</v>
      </c>
      <c r="F86" s="20">
        <f t="shared" ca="1" si="9"/>
        <v>12.629281007247307</v>
      </c>
      <c r="G86" s="145">
        <v>4</v>
      </c>
      <c r="H86" s="44">
        <v>4</v>
      </c>
      <c r="I86" s="161">
        <f t="shared" si="13"/>
        <v>0.14450916730941599</v>
      </c>
      <c r="J86" s="164">
        <f t="shared" ca="1" si="18"/>
        <v>14.458487524113046</v>
      </c>
      <c r="K86" s="163">
        <v>28296</v>
      </c>
      <c r="L86" s="24">
        <f t="shared" ca="1" si="10"/>
        <v>40868.831893841045</v>
      </c>
      <c r="M86" s="113">
        <f t="shared" ca="1" si="19"/>
        <v>0.69236135922603215</v>
      </c>
      <c r="N86" s="44">
        <f t="shared" si="15"/>
        <v>38</v>
      </c>
      <c r="O86" s="113">
        <f t="shared" ca="1" si="16"/>
        <v>14.602996691422462</v>
      </c>
      <c r="P86" s="36">
        <f t="shared" ca="1" si="17"/>
        <v>534.67000000000007</v>
      </c>
      <c r="Q86" s="37">
        <v>0.69599999999999995</v>
      </c>
    </row>
    <row r="87" spans="1:17" x14ac:dyDescent="0.3">
      <c r="A87" s="53" t="s">
        <v>4</v>
      </c>
      <c r="B87" s="52" t="s">
        <v>6</v>
      </c>
      <c r="C87" s="53" t="s">
        <v>80</v>
      </c>
      <c r="D87" s="53">
        <v>6</v>
      </c>
      <c r="E87" s="187">
        <f t="shared" ca="1" si="20"/>
        <v>4.01</v>
      </c>
      <c r="F87" s="54">
        <f t="shared" ca="1" si="9"/>
        <v>12.629281007247307</v>
      </c>
      <c r="G87" s="146">
        <v>5</v>
      </c>
      <c r="H87" s="148">
        <v>5</v>
      </c>
      <c r="I87" s="188">
        <f t="shared" si="13"/>
        <v>0.18063645913676998</v>
      </c>
      <c r="J87" s="204">
        <f t="shared" ca="1" si="18"/>
        <v>14.422360232285692</v>
      </c>
      <c r="K87" s="205">
        <v>31578</v>
      </c>
      <c r="L87" s="56">
        <f t="shared" ca="1" si="10"/>
        <v>45631.495112519158</v>
      </c>
      <c r="M87" s="114">
        <f t="shared" ca="1" si="19"/>
        <v>0.69202203263632422</v>
      </c>
      <c r="N87" s="148">
        <f t="shared" si="15"/>
        <v>38</v>
      </c>
      <c r="O87" s="114">
        <f t="shared" ca="1" si="16"/>
        <v>14.602996691422462</v>
      </c>
      <c r="P87" s="206">
        <f t="shared" ca="1" si="17"/>
        <v>534.67000000000007</v>
      </c>
      <c r="Q87" s="53">
        <v>0.69499999999999995</v>
      </c>
    </row>
    <row r="88" spans="1:17" x14ac:dyDescent="0.3">
      <c r="A88" s="17" t="s">
        <v>4</v>
      </c>
      <c r="B88" s="18" t="s">
        <v>6</v>
      </c>
      <c r="C88" s="17" t="s">
        <v>80</v>
      </c>
      <c r="D88" s="17">
        <v>10</v>
      </c>
      <c r="E88" s="32">
        <f t="shared" ca="1" si="20"/>
        <v>6.6879999999999997</v>
      </c>
      <c r="F88" s="20">
        <f t="shared" ca="1" si="9"/>
        <v>35.130344627572669</v>
      </c>
      <c r="G88" s="145">
        <v>1</v>
      </c>
      <c r="H88" s="44">
        <v>1</v>
      </c>
      <c r="I88" s="161">
        <f t="shared" si="13"/>
        <v>3.6127291827353997E-2</v>
      </c>
      <c r="J88" s="164">
        <f t="shared" ca="1" si="18"/>
        <v>14.763822234024692</v>
      </c>
      <c r="K88" s="163">
        <v>35376</v>
      </c>
      <c r="L88" s="29">
        <f t="shared" ca="1" si="10"/>
        <v>58277.402716074299</v>
      </c>
      <c r="M88" s="113">
        <f t="shared" ca="1" si="19"/>
        <v>0.60702773890509121</v>
      </c>
      <c r="N88" s="45">
        <f t="shared" si="15"/>
        <v>39</v>
      </c>
      <c r="O88" s="113">
        <f t="shared" ca="1" si="16"/>
        <v>14.799949525852046</v>
      </c>
      <c r="P88" s="35">
        <f t="shared" ca="1" si="17"/>
        <v>519.67000000000007</v>
      </c>
      <c r="Q88" s="17">
        <v>0.58899999999999997</v>
      </c>
    </row>
    <row r="89" spans="1:17" x14ac:dyDescent="0.3">
      <c r="A89" s="17" t="s">
        <v>4</v>
      </c>
      <c r="B89" s="18" t="s">
        <v>6</v>
      </c>
      <c r="C89" s="17" t="s">
        <v>80</v>
      </c>
      <c r="D89" s="17">
        <v>10</v>
      </c>
      <c r="E89" s="32">
        <f t="shared" ca="1" si="20"/>
        <v>6.6879999999999997</v>
      </c>
      <c r="F89" s="20">
        <f t="shared" ca="1" si="9"/>
        <v>35.130344627572669</v>
      </c>
      <c r="G89" s="145">
        <v>2</v>
      </c>
      <c r="H89" s="44">
        <v>2</v>
      </c>
      <c r="I89" s="161">
        <f t="shared" si="13"/>
        <v>7.2254583654707993E-2</v>
      </c>
      <c r="J89" s="164">
        <f t="shared" ca="1" si="18"/>
        <v>14.727694942197338</v>
      </c>
      <c r="K89" s="163">
        <v>49698</v>
      </c>
      <c r="L89" s="29">
        <f t="shared" ca="1" si="10"/>
        <v>82308.563433664283</v>
      </c>
      <c r="M89" s="113">
        <f t="shared" ca="1" si="19"/>
        <v>0.60380108614158445</v>
      </c>
      <c r="N89" s="45">
        <f t="shared" si="15"/>
        <v>39</v>
      </c>
      <c r="O89" s="113">
        <f t="shared" ca="1" si="16"/>
        <v>14.799949525852046</v>
      </c>
      <c r="P89" s="35">
        <f t="shared" ca="1" si="17"/>
        <v>519.67000000000007</v>
      </c>
      <c r="Q89" s="17">
        <v>0.58599999999999997</v>
      </c>
    </row>
    <row r="90" spans="1:17" x14ac:dyDescent="0.3">
      <c r="A90" s="17" t="s">
        <v>4</v>
      </c>
      <c r="B90" s="18" t="s">
        <v>6</v>
      </c>
      <c r="C90" s="17" t="s">
        <v>80</v>
      </c>
      <c r="D90" s="17">
        <v>10</v>
      </c>
      <c r="E90" s="32">
        <f t="shared" ca="1" si="20"/>
        <v>6.6879999999999997</v>
      </c>
      <c r="F90" s="20">
        <f t="shared" ca="1" si="9"/>
        <v>35.130344627572669</v>
      </c>
      <c r="G90" s="145">
        <v>3</v>
      </c>
      <c r="H90" s="44">
        <v>3</v>
      </c>
      <c r="I90" s="161">
        <f t="shared" si="13"/>
        <v>0.10838187548206199</v>
      </c>
      <c r="J90" s="164">
        <f t="shared" ca="1" si="18"/>
        <v>14.691567650369985</v>
      </c>
      <c r="K90" s="163">
        <v>61146</v>
      </c>
      <c r="L90" s="29">
        <f t="shared" ca="1" si="10"/>
        <v>100674.38536064677</v>
      </c>
      <c r="M90" s="113">
        <f t="shared" ca="1" si="19"/>
        <v>0.60736402592333816</v>
      </c>
      <c r="N90" s="45">
        <f t="shared" si="15"/>
        <v>39</v>
      </c>
      <c r="O90" s="113">
        <f t="shared" ca="1" si="16"/>
        <v>14.799949525852046</v>
      </c>
      <c r="P90" s="35">
        <f t="shared" ca="1" si="17"/>
        <v>519.67000000000007</v>
      </c>
      <c r="Q90" s="17">
        <v>0.58899999999999997</v>
      </c>
    </row>
    <row r="91" spans="1:17" x14ac:dyDescent="0.3">
      <c r="A91" s="17" t="s">
        <v>4</v>
      </c>
      <c r="B91" s="18" t="s">
        <v>6</v>
      </c>
      <c r="C91" s="17" t="s">
        <v>80</v>
      </c>
      <c r="D91" s="17">
        <v>10</v>
      </c>
      <c r="E91" s="32">
        <f t="shared" ca="1" si="20"/>
        <v>6.6879999999999997</v>
      </c>
      <c r="F91" s="20">
        <f t="shared" ca="1" si="9"/>
        <v>35.130344627572669</v>
      </c>
      <c r="G91" s="145">
        <v>4</v>
      </c>
      <c r="H91" s="44">
        <v>4</v>
      </c>
      <c r="I91" s="161">
        <f t="shared" si="13"/>
        <v>0.14450916730941599</v>
      </c>
      <c r="J91" s="164">
        <f t="shared" ca="1" si="18"/>
        <v>14.655440358542631</v>
      </c>
      <c r="K91" s="163">
        <v>69666</v>
      </c>
      <c r="L91" s="29">
        <f t="shared" ca="1" si="10"/>
        <v>116095.44552168578</v>
      </c>
      <c r="M91" s="113">
        <f t="shared" ca="1" si="19"/>
        <v>0.60007521989298795</v>
      </c>
      <c r="N91" s="45">
        <f t="shared" si="15"/>
        <v>39</v>
      </c>
      <c r="O91" s="113">
        <f t="shared" ca="1" si="16"/>
        <v>14.799949525852046</v>
      </c>
      <c r="P91" s="35">
        <f t="shared" ca="1" si="17"/>
        <v>519.67000000000007</v>
      </c>
      <c r="Q91" s="17">
        <v>0.58199999999999996</v>
      </c>
    </row>
    <row r="92" spans="1:17" x14ac:dyDescent="0.3">
      <c r="A92" s="17" t="s">
        <v>4</v>
      </c>
      <c r="B92" s="18" t="s">
        <v>6</v>
      </c>
      <c r="C92" s="17" t="s">
        <v>80</v>
      </c>
      <c r="D92" s="17">
        <v>10</v>
      </c>
      <c r="E92" s="32">
        <f t="shared" ca="1" si="20"/>
        <v>6.6879999999999997</v>
      </c>
      <c r="F92" s="20">
        <f t="shared" ca="1" si="9"/>
        <v>35.130344627572669</v>
      </c>
      <c r="G92" s="145">
        <v>5</v>
      </c>
      <c r="H92" s="44">
        <v>5</v>
      </c>
      <c r="I92" s="161">
        <f t="shared" si="13"/>
        <v>0.18063645913676998</v>
      </c>
      <c r="J92" s="164">
        <f t="shared" ca="1" si="18"/>
        <v>14.619313066715277</v>
      </c>
      <c r="K92" s="163">
        <v>78444</v>
      </c>
      <c r="L92" s="29">
        <f t="shared" ca="1" si="10"/>
        <v>129627.0090899202</v>
      </c>
      <c r="M92" s="113">
        <f t="shared" ca="1" si="19"/>
        <v>0.60515166207055382</v>
      </c>
      <c r="N92" s="45">
        <f t="shared" si="15"/>
        <v>39</v>
      </c>
      <c r="O92" s="113">
        <f t="shared" ca="1" si="16"/>
        <v>14.799949525852046</v>
      </c>
      <c r="P92" s="35">
        <f t="shared" ca="1" si="17"/>
        <v>519.67000000000007</v>
      </c>
      <c r="Q92" s="17">
        <v>0.58699999999999997</v>
      </c>
    </row>
    <row r="93" spans="1:17" x14ac:dyDescent="0.3">
      <c r="E93" s="32"/>
      <c r="I93" s="161"/>
    </row>
    <row r="94" spans="1:17" x14ac:dyDescent="0.3">
      <c r="E94" s="32"/>
      <c r="I94" s="161"/>
    </row>
    <row r="95" spans="1:17" x14ac:dyDescent="0.3">
      <c r="E95" s="32"/>
      <c r="I95" s="161"/>
    </row>
    <row r="96" spans="1:17" x14ac:dyDescent="0.3">
      <c r="E96" s="32"/>
      <c r="I96" s="161"/>
    </row>
    <row r="97" spans="5:9" x14ac:dyDescent="0.3">
      <c r="E97" s="32"/>
      <c r="I97" s="161"/>
    </row>
    <row r="98" spans="5:9" x14ac:dyDescent="0.3">
      <c r="E98" s="32"/>
      <c r="I98" s="161"/>
    </row>
    <row r="99" spans="5:9" x14ac:dyDescent="0.3">
      <c r="E99" s="32"/>
      <c r="I99" s="161"/>
    </row>
    <row r="100" spans="5:9" x14ac:dyDescent="0.3">
      <c r="E100" s="32"/>
      <c r="I100" s="161"/>
    </row>
    <row r="101" spans="5:9" x14ac:dyDescent="0.3">
      <c r="E101" s="32"/>
      <c r="I101" s="161"/>
    </row>
    <row r="102" spans="5:9" x14ac:dyDescent="0.3">
      <c r="E102" s="32"/>
      <c r="I102" s="161"/>
    </row>
    <row r="103" spans="5:9" x14ac:dyDescent="0.3">
      <c r="I103" s="161"/>
    </row>
    <row r="104" spans="5:9" x14ac:dyDescent="0.3">
      <c r="I104" s="161"/>
    </row>
    <row r="105" spans="5:9" x14ac:dyDescent="0.3">
      <c r="I105" s="161"/>
    </row>
    <row r="106" spans="5:9" x14ac:dyDescent="0.3">
      <c r="I106" s="161"/>
    </row>
    <row r="107" spans="5:9" x14ac:dyDescent="0.3">
      <c r="I107" s="161"/>
    </row>
    <row r="108" spans="5:9" x14ac:dyDescent="0.3">
      <c r="I108" s="161"/>
    </row>
    <row r="109" spans="5:9" x14ac:dyDescent="0.3">
      <c r="I109" s="161"/>
    </row>
    <row r="110" spans="5:9" x14ac:dyDescent="0.3">
      <c r="I110" s="161"/>
    </row>
    <row r="111" spans="5:9" x14ac:dyDescent="0.3">
      <c r="I111" s="161"/>
    </row>
    <row r="112" spans="5:9" x14ac:dyDescent="0.3">
      <c r="I112" s="161"/>
    </row>
    <row r="113" spans="9:9" x14ac:dyDescent="0.3">
      <c r="I113" s="161"/>
    </row>
    <row r="114" spans="9:9" x14ac:dyDescent="0.3">
      <c r="I114" s="161"/>
    </row>
    <row r="115" spans="9:9" x14ac:dyDescent="0.3">
      <c r="I115" s="161"/>
    </row>
    <row r="116" spans="9:9" x14ac:dyDescent="0.3">
      <c r="I116" s="161"/>
    </row>
    <row r="117" spans="9:9" x14ac:dyDescent="0.3">
      <c r="I117" s="161"/>
    </row>
    <row r="118" spans="9:9" x14ac:dyDescent="0.3">
      <c r="I118" s="161"/>
    </row>
    <row r="119" spans="9:9" x14ac:dyDescent="0.3">
      <c r="I119" s="161"/>
    </row>
    <row r="120" spans="9:9" x14ac:dyDescent="0.3">
      <c r="I120" s="161"/>
    </row>
    <row r="121" spans="9:9" x14ac:dyDescent="0.3">
      <c r="I121" s="161"/>
    </row>
    <row r="122" spans="9:9" x14ac:dyDescent="0.3">
      <c r="I122" s="161"/>
    </row>
    <row r="123" spans="9:9" x14ac:dyDescent="0.3">
      <c r="I123" s="161"/>
    </row>
    <row r="124" spans="9:9" x14ac:dyDescent="0.3">
      <c r="I124" s="161"/>
    </row>
    <row r="125" spans="9:9" x14ac:dyDescent="0.3">
      <c r="I125" s="161"/>
    </row>
    <row r="126" spans="9:9" x14ac:dyDescent="0.3">
      <c r="I126" s="161"/>
    </row>
    <row r="127" spans="9:9" x14ac:dyDescent="0.3">
      <c r="I127" s="161"/>
    </row>
  </sheetData>
  <sortState xmlns:xlrd2="http://schemas.microsoft.com/office/spreadsheetml/2017/richdata2" ref="A3:P78">
    <sortCondition ref="C3:C78"/>
    <sortCondition ref="E3:E78"/>
    <sortCondition ref="D3:D78"/>
  </sortState>
  <mergeCells count="2">
    <mergeCell ref="D1:E1"/>
    <mergeCell ref="G1:I1"/>
  </mergeCells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6719-BEB4-4C2E-95D8-21F81C58280F}">
  <dimension ref="A1:Y39"/>
  <sheetViews>
    <sheetView workbookViewId="0">
      <selection activeCell="O26" sqref="O26:O28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8.88671875" style="62"/>
    <col min="5" max="5" width="10.77734375" style="1" bestFit="1" customWidth="1"/>
    <col min="6" max="6" width="10.44140625" style="184" bestFit="1" customWidth="1"/>
    <col min="7" max="7" width="10.44140625" style="181" customWidth="1"/>
    <col min="8" max="8" width="6.21875" style="173" customWidth="1"/>
    <col min="9" max="9" width="5.5546875" bestFit="1" customWidth="1"/>
    <col min="10" max="10" width="4.44140625" customWidth="1"/>
    <col min="11" max="11" width="9.44140625" bestFit="1" customWidth="1"/>
    <col min="12" max="12" width="8.88671875" style="1"/>
    <col min="14" max="15" width="8.88671875" style="62"/>
    <col min="18" max="20" width="6.6640625" style="1" bestFit="1" customWidth="1"/>
    <col min="21" max="23" width="7" style="1" bestFit="1" customWidth="1"/>
    <col min="24" max="24" width="7" style="1" customWidth="1"/>
    <col min="25" max="25" width="8.88671875" style="1"/>
  </cols>
  <sheetData>
    <row r="1" spans="1:25" ht="15" thickBot="1" x14ac:dyDescent="0.35">
      <c r="A1" s="69" t="s">
        <v>55</v>
      </c>
      <c r="B1" s="69" t="s">
        <v>36</v>
      </c>
      <c r="C1" s="69" t="s">
        <v>79</v>
      </c>
      <c r="D1" s="72" t="s">
        <v>37</v>
      </c>
      <c r="E1" s="69" t="s">
        <v>62</v>
      </c>
      <c r="F1" s="174" t="s">
        <v>51</v>
      </c>
      <c r="G1" s="175" t="s">
        <v>50</v>
      </c>
      <c r="H1" s="185" t="s">
        <v>83</v>
      </c>
      <c r="I1" s="186" t="s">
        <v>82</v>
      </c>
      <c r="J1" s="69"/>
      <c r="K1" s="250" t="s">
        <v>75</v>
      </c>
      <c r="L1" s="250"/>
      <c r="M1" s="250"/>
      <c r="N1" s="250"/>
      <c r="O1" s="250"/>
      <c r="Q1" s="1"/>
    </row>
    <row r="2" spans="1:25" x14ac:dyDescent="0.3">
      <c r="A2" s="70" t="s">
        <v>1</v>
      </c>
      <c r="B2" s="70" t="s">
        <v>2</v>
      </c>
      <c r="C2" s="70">
        <v>2</v>
      </c>
      <c r="D2" s="73">
        <f>M9</f>
        <v>1.375</v>
      </c>
      <c r="E2" s="70" t="s">
        <v>54</v>
      </c>
      <c r="F2" s="176">
        <f>H2*M$4</f>
        <v>14.69582483533067</v>
      </c>
      <c r="G2" s="177">
        <f>I2+M$3</f>
        <v>519.67000000000007</v>
      </c>
      <c r="H2" s="84">
        <v>29.920999999999999</v>
      </c>
      <c r="I2" s="85">
        <v>60</v>
      </c>
      <c r="K2" s="95" t="s">
        <v>74</v>
      </c>
      <c r="L2" s="96" t="s">
        <v>73</v>
      </c>
      <c r="M2" s="96" t="s">
        <v>71</v>
      </c>
      <c r="N2" s="97" t="s">
        <v>58</v>
      </c>
      <c r="O2" s="98" t="s">
        <v>59</v>
      </c>
      <c r="Q2" s="220" t="s">
        <v>89</v>
      </c>
      <c r="R2" s="220" t="s">
        <v>90</v>
      </c>
      <c r="S2" s="220" t="s">
        <v>88</v>
      </c>
    </row>
    <row r="3" spans="1:25" x14ac:dyDescent="0.3">
      <c r="A3" s="68" t="s">
        <v>1</v>
      </c>
      <c r="B3" s="68" t="s">
        <v>2</v>
      </c>
      <c r="C3" s="68">
        <v>6</v>
      </c>
      <c r="D3" s="74">
        <f>N9</f>
        <v>4.0019999999999998</v>
      </c>
      <c r="E3" s="68" t="s">
        <v>54</v>
      </c>
      <c r="F3" s="167">
        <f t="shared" ref="F3:F19" si="0">H3*M$4</f>
        <v>14.69582483533067</v>
      </c>
      <c r="G3" s="178">
        <f t="shared" ref="G3:G19" si="1">I3+M$3</f>
        <v>519.67000000000007</v>
      </c>
      <c r="H3" s="84">
        <v>29.920999999999999</v>
      </c>
      <c r="I3" s="86">
        <v>60</v>
      </c>
      <c r="K3" s="99" t="s">
        <v>60</v>
      </c>
      <c r="L3" s="68" t="s">
        <v>56</v>
      </c>
      <c r="M3" s="76">
        <v>459.67</v>
      </c>
      <c r="N3" s="100">
        <v>60</v>
      </c>
      <c r="O3" s="105">
        <f>M3+N3</f>
        <v>519.67000000000007</v>
      </c>
      <c r="Q3" s="221">
        <v>20</v>
      </c>
      <c r="R3" s="1">
        <f>32+(9/5)*Q3</f>
        <v>68</v>
      </c>
      <c r="S3" s="64">
        <f>R3+M3</f>
        <v>527.67000000000007</v>
      </c>
    </row>
    <row r="4" spans="1:25" x14ac:dyDescent="0.3">
      <c r="A4" s="68" t="s">
        <v>1</v>
      </c>
      <c r="B4" s="58" t="s">
        <v>2</v>
      </c>
      <c r="C4" s="58">
        <v>10</v>
      </c>
      <c r="D4" s="67">
        <f>O9</f>
        <v>6.6890000000000001</v>
      </c>
      <c r="E4" s="58" t="s">
        <v>54</v>
      </c>
      <c r="F4" s="179">
        <f t="shared" si="0"/>
        <v>14.69582483533067</v>
      </c>
      <c r="G4" s="180">
        <f t="shared" si="1"/>
        <v>519.67000000000007</v>
      </c>
      <c r="H4" s="84">
        <v>29.920999999999999</v>
      </c>
      <c r="I4" s="94">
        <v>60</v>
      </c>
      <c r="K4" s="99" t="s">
        <v>61</v>
      </c>
      <c r="L4" s="68" t="s">
        <v>57</v>
      </c>
      <c r="M4" s="76">
        <v>0.49115420057253001</v>
      </c>
      <c r="N4" s="100">
        <v>29.920999999999999</v>
      </c>
      <c r="O4" s="105">
        <f>M4*N4</f>
        <v>14.69582483533067</v>
      </c>
      <c r="Q4" s="1"/>
    </row>
    <row r="5" spans="1:25" ht="15" thickBot="1" x14ac:dyDescent="0.35">
      <c r="A5" s="68" t="s">
        <v>1</v>
      </c>
      <c r="B5" s="68" t="s">
        <v>5</v>
      </c>
      <c r="C5" s="68">
        <v>2</v>
      </c>
      <c r="D5" s="74">
        <f>M11</f>
        <v>1.375</v>
      </c>
      <c r="E5" s="68" t="s">
        <v>54</v>
      </c>
      <c r="F5" s="167">
        <f t="shared" si="0"/>
        <v>14.69582483533067</v>
      </c>
      <c r="G5" s="178">
        <f t="shared" si="1"/>
        <v>519.67000000000007</v>
      </c>
      <c r="H5" s="79">
        <v>29.920999999999999</v>
      </c>
      <c r="I5" s="89">
        <v>60</v>
      </c>
      <c r="K5" s="101" t="s">
        <v>69</v>
      </c>
      <c r="L5" s="102" t="s">
        <v>72</v>
      </c>
      <c r="M5" s="103">
        <v>25.4</v>
      </c>
      <c r="N5" s="104">
        <v>100</v>
      </c>
      <c r="O5" s="106">
        <f>N5/M5</f>
        <v>3.9370078740157481</v>
      </c>
    </row>
    <row r="6" spans="1:25" x14ac:dyDescent="0.3">
      <c r="A6" s="68" t="s">
        <v>1</v>
      </c>
      <c r="B6" s="68" t="s">
        <v>5</v>
      </c>
      <c r="C6" s="68">
        <v>6</v>
      </c>
      <c r="D6" s="74">
        <f>N11</f>
        <v>4</v>
      </c>
      <c r="E6" s="68" t="s">
        <v>54</v>
      </c>
      <c r="F6" s="167">
        <f t="shared" si="0"/>
        <v>14.69582483533067</v>
      </c>
      <c r="G6" s="178">
        <f t="shared" si="1"/>
        <v>519.67000000000007</v>
      </c>
      <c r="H6" s="84">
        <v>29.920999999999999</v>
      </c>
      <c r="I6" s="94">
        <v>60</v>
      </c>
    </row>
    <row r="7" spans="1:25" x14ac:dyDescent="0.3">
      <c r="A7" s="68" t="s">
        <v>1</v>
      </c>
      <c r="B7" s="58" t="s">
        <v>5</v>
      </c>
      <c r="C7" s="58">
        <v>10</v>
      </c>
      <c r="D7" s="67">
        <f>O11</f>
        <v>6.6879999999999997</v>
      </c>
      <c r="E7" s="58" t="s">
        <v>54</v>
      </c>
      <c r="F7" s="179">
        <f t="shared" si="0"/>
        <v>14.69582483533067</v>
      </c>
      <c r="G7" s="180">
        <f t="shared" si="1"/>
        <v>519.67000000000007</v>
      </c>
      <c r="H7" s="82">
        <v>29.920999999999999</v>
      </c>
      <c r="I7" s="92">
        <v>60</v>
      </c>
      <c r="K7" s="222"/>
      <c r="L7" s="222"/>
      <c r="M7" s="247" t="s">
        <v>64</v>
      </c>
      <c r="N7" s="248"/>
      <c r="O7" s="248"/>
      <c r="P7" s="58"/>
      <c r="Q7" s="247" t="s">
        <v>65</v>
      </c>
      <c r="R7" s="248"/>
      <c r="S7" s="249"/>
      <c r="T7" s="247" t="s">
        <v>70</v>
      </c>
      <c r="U7" s="248"/>
      <c r="V7" s="249"/>
      <c r="W7" s="251" t="s">
        <v>84</v>
      </c>
      <c r="X7" s="252"/>
      <c r="Y7" s="252"/>
    </row>
    <row r="8" spans="1:25" x14ac:dyDescent="0.3">
      <c r="A8" s="68" t="s">
        <v>1</v>
      </c>
      <c r="B8" s="68" t="s">
        <v>7</v>
      </c>
      <c r="C8" s="68">
        <v>2</v>
      </c>
      <c r="D8" s="74">
        <f>M13</f>
        <v>1.3748</v>
      </c>
      <c r="E8" s="68" t="s">
        <v>54</v>
      </c>
      <c r="F8" s="167">
        <f t="shared" si="0"/>
        <v>14.69582483533067</v>
      </c>
      <c r="G8" s="178">
        <f t="shared" si="1"/>
        <v>519.67000000000007</v>
      </c>
      <c r="H8" s="84">
        <v>29.920999999999999</v>
      </c>
      <c r="I8" s="94">
        <v>60</v>
      </c>
      <c r="K8" s="222" t="s">
        <v>49</v>
      </c>
      <c r="L8" s="222" t="s">
        <v>0</v>
      </c>
      <c r="M8" s="66" t="s">
        <v>66</v>
      </c>
      <c r="N8" s="67" t="s">
        <v>67</v>
      </c>
      <c r="O8" s="67" t="s">
        <v>68</v>
      </c>
      <c r="P8" s="58"/>
      <c r="Q8" s="59" t="s">
        <v>66</v>
      </c>
      <c r="R8" s="58" t="s">
        <v>67</v>
      </c>
      <c r="S8" s="60" t="s">
        <v>68</v>
      </c>
      <c r="T8" s="59" t="s">
        <v>66</v>
      </c>
      <c r="U8" s="58" t="s">
        <v>67</v>
      </c>
      <c r="V8" s="60" t="s">
        <v>68</v>
      </c>
      <c r="W8" s="210"/>
      <c r="X8" s="211"/>
      <c r="Y8" s="212"/>
    </row>
    <row r="9" spans="1:25" x14ac:dyDescent="0.3">
      <c r="A9" s="68" t="s">
        <v>1</v>
      </c>
      <c r="B9" s="68" t="s">
        <v>7</v>
      </c>
      <c r="C9" s="68">
        <v>6</v>
      </c>
      <c r="D9" s="74">
        <f>N13</f>
        <v>4.0015999999999998</v>
      </c>
      <c r="E9" s="68" t="s">
        <v>54</v>
      </c>
      <c r="F9" s="167">
        <f t="shared" si="0"/>
        <v>14.69582483533067</v>
      </c>
      <c r="G9" s="178">
        <f t="shared" si="1"/>
        <v>519.67000000000007</v>
      </c>
      <c r="H9" s="84">
        <v>29.920999999999999</v>
      </c>
      <c r="I9" s="94">
        <v>60</v>
      </c>
      <c r="K9" s="1" t="s">
        <v>2</v>
      </c>
      <c r="L9" s="168" t="s">
        <v>3</v>
      </c>
      <c r="M9" s="61">
        <v>1.375</v>
      </c>
      <c r="N9" s="62">
        <v>4.0019999999999998</v>
      </c>
      <c r="O9" s="62">
        <v>6.6890000000000001</v>
      </c>
      <c r="P9" s="68" t="s">
        <v>1</v>
      </c>
      <c r="Q9" s="85">
        <v>60</v>
      </c>
      <c r="R9" s="86">
        <v>60</v>
      </c>
      <c r="S9" s="87">
        <v>60</v>
      </c>
      <c r="T9" s="63">
        <v>29.920999999999999</v>
      </c>
      <c r="U9" s="64">
        <v>29.920999999999999</v>
      </c>
      <c r="V9" s="65">
        <v>29.920999999999999</v>
      </c>
      <c r="W9" s="210"/>
      <c r="X9" s="213"/>
      <c r="Y9" s="212"/>
    </row>
    <row r="10" spans="1:25" x14ac:dyDescent="0.3">
      <c r="A10" s="68" t="s">
        <v>1</v>
      </c>
      <c r="B10" s="58" t="s">
        <v>7</v>
      </c>
      <c r="C10" s="58">
        <v>10</v>
      </c>
      <c r="D10" s="67">
        <f>O13</f>
        <v>6.6890000000000001</v>
      </c>
      <c r="E10" s="58" t="s">
        <v>54</v>
      </c>
      <c r="F10" s="179">
        <f t="shared" si="0"/>
        <v>14.69582483533067</v>
      </c>
      <c r="G10" s="180">
        <f t="shared" si="1"/>
        <v>519.67000000000007</v>
      </c>
      <c r="H10" s="84">
        <v>29.920999999999999</v>
      </c>
      <c r="I10" s="94">
        <v>60</v>
      </c>
      <c r="K10" s="222"/>
      <c r="L10" s="222"/>
      <c r="M10" s="66">
        <v>1.375</v>
      </c>
      <c r="N10" s="67">
        <v>4.0019999999999998</v>
      </c>
      <c r="O10" s="67">
        <v>6.6890000000000001</v>
      </c>
      <c r="P10" s="116" t="s">
        <v>4</v>
      </c>
      <c r="Q10" s="91">
        <v>60</v>
      </c>
      <c r="R10" s="92">
        <v>60</v>
      </c>
      <c r="S10" s="93">
        <v>60</v>
      </c>
      <c r="T10" s="81">
        <v>29.920999999999999</v>
      </c>
      <c r="U10" s="82">
        <v>29.920999999999999</v>
      </c>
      <c r="V10" s="83">
        <v>29.920999999999999</v>
      </c>
      <c r="W10" s="210"/>
      <c r="X10" s="213"/>
      <c r="Y10" s="212"/>
    </row>
    <row r="11" spans="1:25" x14ac:dyDescent="0.3">
      <c r="A11" s="68" t="s">
        <v>1</v>
      </c>
      <c r="B11" s="68" t="s">
        <v>8</v>
      </c>
      <c r="C11" s="68">
        <v>2</v>
      </c>
      <c r="D11" s="74">
        <f>M15</f>
        <v>1.363</v>
      </c>
      <c r="E11" s="68" t="s">
        <v>63</v>
      </c>
      <c r="F11" s="167">
        <f t="shared" si="0"/>
        <v>14.400641160786581</v>
      </c>
      <c r="G11" s="178">
        <f t="shared" si="1"/>
        <v>507.67</v>
      </c>
      <c r="H11" s="136">
        <v>29.32</v>
      </c>
      <c r="I11" s="134">
        <v>48</v>
      </c>
      <c r="K11" s="1" t="s">
        <v>5</v>
      </c>
      <c r="L11" s="1" t="s">
        <v>6</v>
      </c>
      <c r="M11" s="61">
        <v>1.375</v>
      </c>
      <c r="N11" s="62">
        <v>4</v>
      </c>
      <c r="O11" s="62">
        <v>6.6879999999999997</v>
      </c>
      <c r="P11" s="68" t="s">
        <v>1</v>
      </c>
      <c r="Q11" s="85">
        <v>60</v>
      </c>
      <c r="R11" s="86">
        <v>60</v>
      </c>
      <c r="S11" s="87">
        <v>60</v>
      </c>
      <c r="T11" s="63">
        <v>29.920999999999999</v>
      </c>
      <c r="U11" s="64">
        <v>29.920999999999999</v>
      </c>
      <c r="V11" s="65">
        <v>29.920999999999999</v>
      </c>
      <c r="W11" s="210"/>
      <c r="X11" s="213"/>
      <c r="Y11" s="212"/>
    </row>
    <row r="12" spans="1:25" x14ac:dyDescent="0.3">
      <c r="A12" s="68" t="s">
        <v>1</v>
      </c>
      <c r="B12" s="68" t="s">
        <v>8</v>
      </c>
      <c r="C12" s="68">
        <v>6</v>
      </c>
      <c r="D12" s="74">
        <f>N15</f>
        <v>3.97</v>
      </c>
      <c r="E12" s="68" t="s">
        <v>63</v>
      </c>
      <c r="F12" s="167">
        <f t="shared" si="0"/>
        <v>14.489048916889635</v>
      </c>
      <c r="G12" s="181">
        <f t="shared" si="1"/>
        <v>533.67000000000007</v>
      </c>
      <c r="H12" s="129">
        <v>29.5</v>
      </c>
      <c r="I12" s="126">
        <v>74</v>
      </c>
      <c r="K12" s="1"/>
      <c r="M12" s="61">
        <v>1.375</v>
      </c>
      <c r="N12" s="62">
        <v>4</v>
      </c>
      <c r="O12" s="62">
        <v>6.6879999999999997</v>
      </c>
      <c r="P12" s="68" t="s">
        <v>4</v>
      </c>
      <c r="Q12" s="85">
        <v>60</v>
      </c>
      <c r="R12" s="86">
        <v>60</v>
      </c>
      <c r="S12" s="87">
        <v>60</v>
      </c>
      <c r="T12" s="63">
        <v>29.920999999999999</v>
      </c>
      <c r="U12" s="64">
        <v>29.920999999999999</v>
      </c>
      <c r="V12" s="65">
        <v>29.920999999999999</v>
      </c>
      <c r="W12" s="210"/>
      <c r="X12" s="213"/>
      <c r="Y12" s="212"/>
    </row>
    <row r="13" spans="1:25" x14ac:dyDescent="0.3">
      <c r="A13" s="68" t="s">
        <v>1</v>
      </c>
      <c r="B13" s="58" t="s">
        <v>8</v>
      </c>
      <c r="C13" s="58">
        <v>10</v>
      </c>
      <c r="D13" s="67">
        <f>O15</f>
        <v>6.67</v>
      </c>
      <c r="E13" s="58" t="s">
        <v>63</v>
      </c>
      <c r="F13" s="179">
        <f t="shared" si="0"/>
        <v>14.439933496832381</v>
      </c>
      <c r="G13" s="180">
        <f t="shared" si="1"/>
        <v>533.67000000000007</v>
      </c>
      <c r="H13" s="141">
        <v>29.4</v>
      </c>
      <c r="I13" s="139">
        <v>74</v>
      </c>
      <c r="K13" s="70" t="s">
        <v>7</v>
      </c>
      <c r="L13" s="70" t="s">
        <v>6</v>
      </c>
      <c r="M13" s="77">
        <v>1.3748</v>
      </c>
      <c r="N13" s="73">
        <v>4.0015999999999998</v>
      </c>
      <c r="O13" s="73">
        <v>6.6890000000000001</v>
      </c>
      <c r="P13" s="70" t="s">
        <v>1</v>
      </c>
      <c r="Q13" s="88">
        <v>60</v>
      </c>
      <c r="R13" s="89">
        <v>60</v>
      </c>
      <c r="S13" s="90">
        <v>60</v>
      </c>
      <c r="T13" s="78">
        <v>29.920999999999999</v>
      </c>
      <c r="U13" s="79">
        <v>29.920999999999999</v>
      </c>
      <c r="V13" s="80">
        <v>29.920999999999999</v>
      </c>
      <c r="W13" s="210"/>
      <c r="X13" s="213"/>
      <c r="Y13" s="212"/>
    </row>
    <row r="14" spans="1:25" x14ac:dyDescent="0.3">
      <c r="A14" s="68" t="s">
        <v>1</v>
      </c>
      <c r="B14" s="68" t="s">
        <v>9</v>
      </c>
      <c r="C14" s="68">
        <v>2</v>
      </c>
      <c r="D14" s="74">
        <f>M17</f>
        <v>1.3460000000000001</v>
      </c>
      <c r="E14" s="1" t="s">
        <v>54</v>
      </c>
      <c r="F14" s="176">
        <f t="shared" si="0"/>
        <v>14.69582483533067</v>
      </c>
      <c r="G14" s="177">
        <f t="shared" si="1"/>
        <v>519.67000000000007</v>
      </c>
      <c r="H14" s="84">
        <v>29.920999999999999</v>
      </c>
      <c r="I14" s="94">
        <v>60</v>
      </c>
      <c r="K14" s="222"/>
      <c r="L14" s="222"/>
      <c r="M14" s="66">
        <v>1.3748</v>
      </c>
      <c r="N14" s="67">
        <v>4.0015999999999998</v>
      </c>
      <c r="O14" s="67">
        <v>6.6890000000000001</v>
      </c>
      <c r="P14" s="58" t="s">
        <v>4</v>
      </c>
      <c r="Q14" s="91">
        <v>60</v>
      </c>
      <c r="R14" s="92">
        <v>60</v>
      </c>
      <c r="S14" s="93">
        <v>60</v>
      </c>
      <c r="T14" s="81">
        <v>29.920999999999999</v>
      </c>
      <c r="U14" s="82">
        <v>29.920999999999999</v>
      </c>
      <c r="V14" s="83">
        <v>29.920999999999999</v>
      </c>
      <c r="W14" s="210"/>
      <c r="X14" s="213"/>
      <c r="Y14" s="212"/>
    </row>
    <row r="15" spans="1:25" x14ac:dyDescent="0.3">
      <c r="A15" s="68" t="s">
        <v>1</v>
      </c>
      <c r="B15" s="68" t="s">
        <v>9</v>
      </c>
      <c r="C15" s="68">
        <v>6</v>
      </c>
      <c r="D15" s="74">
        <f>N17</f>
        <v>3.992</v>
      </c>
      <c r="E15" s="1" t="s">
        <v>54</v>
      </c>
      <c r="F15" s="167">
        <f t="shared" si="0"/>
        <v>14.69582483533067</v>
      </c>
      <c r="G15" s="178">
        <f t="shared" si="1"/>
        <v>519.67000000000007</v>
      </c>
      <c r="H15" s="84">
        <v>29.920999999999999</v>
      </c>
      <c r="I15" s="94">
        <v>60</v>
      </c>
      <c r="K15" s="1" t="s">
        <v>8</v>
      </c>
      <c r="L15" s="223" t="s">
        <v>3</v>
      </c>
      <c r="M15" s="61">
        <v>1.363</v>
      </c>
      <c r="N15" s="218">
        <v>3.97</v>
      </c>
      <c r="O15" s="74">
        <v>6.67</v>
      </c>
      <c r="P15" s="68" t="s">
        <v>1</v>
      </c>
      <c r="Q15" s="125">
        <v>48</v>
      </c>
      <c r="R15" s="126">
        <v>74</v>
      </c>
      <c r="S15" s="127">
        <v>74</v>
      </c>
      <c r="T15" s="128">
        <v>29.32</v>
      </c>
      <c r="U15" s="129">
        <v>29.5</v>
      </c>
      <c r="V15" s="130">
        <v>29.4</v>
      </c>
      <c r="W15" s="214">
        <v>68</v>
      </c>
      <c r="X15" s="215">
        <v>40</v>
      </c>
      <c r="Y15" s="214">
        <v>43</v>
      </c>
    </row>
    <row r="16" spans="1:25" x14ac:dyDescent="0.3">
      <c r="A16" s="68" t="s">
        <v>1</v>
      </c>
      <c r="B16" s="58" t="s">
        <v>9</v>
      </c>
      <c r="C16" s="58">
        <v>10</v>
      </c>
      <c r="D16" s="67">
        <f>O17</f>
        <v>6.6929999999999996</v>
      </c>
      <c r="E16" s="58" t="s">
        <v>54</v>
      </c>
      <c r="F16" s="179">
        <f t="shared" si="0"/>
        <v>14.69582483533067</v>
      </c>
      <c r="G16" s="180">
        <f t="shared" si="1"/>
        <v>519.67000000000007</v>
      </c>
      <c r="H16" s="84">
        <v>29.920999999999999</v>
      </c>
      <c r="I16" s="94">
        <v>60</v>
      </c>
      <c r="K16" s="1"/>
      <c r="M16" s="61">
        <v>1.363</v>
      </c>
      <c r="N16" s="219">
        <v>3.97</v>
      </c>
      <c r="O16" s="62">
        <v>6.67</v>
      </c>
      <c r="P16" s="68" t="s">
        <v>4</v>
      </c>
      <c r="Q16" s="125">
        <v>48</v>
      </c>
      <c r="R16" s="131">
        <v>70</v>
      </c>
      <c r="S16" s="127">
        <v>74</v>
      </c>
      <c r="T16" s="128">
        <v>29.32</v>
      </c>
      <c r="U16" s="132">
        <v>29.5</v>
      </c>
      <c r="V16" s="130">
        <v>29.4</v>
      </c>
      <c r="W16" s="214">
        <v>68</v>
      </c>
      <c r="X16" s="215">
        <v>42</v>
      </c>
      <c r="Y16" s="214">
        <v>40</v>
      </c>
    </row>
    <row r="17" spans="1:25" x14ac:dyDescent="0.3">
      <c r="A17" s="68" t="s">
        <v>1</v>
      </c>
      <c r="B17" s="68" t="s">
        <v>46</v>
      </c>
      <c r="C17" s="68">
        <v>2</v>
      </c>
      <c r="D17" s="74">
        <f>M19</f>
        <v>1.3759999999999999</v>
      </c>
      <c r="E17" s="68" t="s">
        <v>63</v>
      </c>
      <c r="F17" s="167">
        <f t="shared" si="0"/>
        <v>14.581385906597271</v>
      </c>
      <c r="G17" s="178">
        <f t="shared" si="1"/>
        <v>536.67000000000007</v>
      </c>
      <c r="H17" s="136">
        <v>29.687999999999999</v>
      </c>
      <c r="I17" s="134">
        <v>77</v>
      </c>
      <c r="K17" s="70" t="s">
        <v>9</v>
      </c>
      <c r="L17" s="70" t="s">
        <v>3</v>
      </c>
      <c r="M17" s="217">
        <v>1.3460000000000001</v>
      </c>
      <c r="N17" s="73">
        <v>3.992</v>
      </c>
      <c r="O17" s="73">
        <v>6.6929999999999996</v>
      </c>
      <c r="P17" s="70" t="s">
        <v>1</v>
      </c>
      <c r="Q17" s="88">
        <v>60</v>
      </c>
      <c r="R17" s="89">
        <v>60</v>
      </c>
      <c r="S17" s="89">
        <v>60</v>
      </c>
      <c r="T17" s="78">
        <v>29.920999999999999</v>
      </c>
      <c r="U17" s="79">
        <v>29.920999999999999</v>
      </c>
      <c r="V17" s="80">
        <v>29.920999999999999</v>
      </c>
      <c r="W17" s="210"/>
      <c r="X17" s="213"/>
      <c r="Y17" s="212"/>
    </row>
    <row r="18" spans="1:25" x14ac:dyDescent="0.3">
      <c r="A18" s="68" t="s">
        <v>1</v>
      </c>
      <c r="B18" s="68" t="s">
        <v>46</v>
      </c>
      <c r="C18" s="68">
        <v>6</v>
      </c>
      <c r="D18" s="74">
        <f>N19</f>
        <v>4.01</v>
      </c>
      <c r="E18" s="68" t="s">
        <v>63</v>
      </c>
      <c r="F18" s="167">
        <f t="shared" si="0"/>
        <v>14.638850948064256</v>
      </c>
      <c r="G18" s="178">
        <f t="shared" si="1"/>
        <v>534.67000000000007</v>
      </c>
      <c r="H18" s="129">
        <v>29.805</v>
      </c>
      <c r="I18" s="126">
        <v>75</v>
      </c>
      <c r="K18" s="223"/>
      <c r="L18" s="223"/>
      <c r="M18" s="216">
        <v>1.3460000000000001</v>
      </c>
      <c r="N18" s="74">
        <v>3.992</v>
      </c>
      <c r="O18" s="74">
        <v>6.6929999999999996</v>
      </c>
      <c r="P18" s="68" t="s">
        <v>4</v>
      </c>
      <c r="Q18" s="85">
        <v>60</v>
      </c>
      <c r="R18" s="94">
        <v>60</v>
      </c>
      <c r="S18" s="94">
        <v>60</v>
      </c>
      <c r="T18" s="63">
        <v>29.920999999999999</v>
      </c>
      <c r="U18" s="84">
        <v>29.920999999999999</v>
      </c>
      <c r="V18" s="65">
        <v>29.920999999999999</v>
      </c>
      <c r="W18" s="210"/>
      <c r="X18" s="213"/>
      <c r="Y18" s="212"/>
    </row>
    <row r="19" spans="1:25" x14ac:dyDescent="0.3">
      <c r="A19" s="58" t="s">
        <v>1</v>
      </c>
      <c r="B19" s="58" t="s">
        <v>46</v>
      </c>
      <c r="C19" s="58">
        <v>10</v>
      </c>
      <c r="D19" s="67">
        <f>O19</f>
        <v>6.6879999999999997</v>
      </c>
      <c r="E19" s="58" t="s">
        <v>63</v>
      </c>
      <c r="F19" s="179">
        <f t="shared" si="0"/>
        <v>14.868219959731627</v>
      </c>
      <c r="G19" s="180">
        <f t="shared" si="1"/>
        <v>519.67000000000007</v>
      </c>
      <c r="H19" s="141">
        <v>30.271999999999998</v>
      </c>
      <c r="I19" s="139">
        <v>60</v>
      </c>
      <c r="K19" s="228" t="s">
        <v>46</v>
      </c>
      <c r="L19" s="70" t="s">
        <v>6</v>
      </c>
      <c r="M19" s="77">
        <v>1.3759999999999999</v>
      </c>
      <c r="N19" s="73">
        <v>4.01</v>
      </c>
      <c r="O19" s="73">
        <v>6.6879999999999997</v>
      </c>
      <c r="P19" s="70" t="s">
        <v>1</v>
      </c>
      <c r="Q19" s="133">
        <v>77</v>
      </c>
      <c r="R19" s="134">
        <v>75</v>
      </c>
      <c r="S19" s="135">
        <v>60</v>
      </c>
      <c r="T19" s="136">
        <v>29.687999999999999</v>
      </c>
      <c r="U19" s="136">
        <v>29.805</v>
      </c>
      <c r="V19" s="137">
        <v>30.271999999999998</v>
      </c>
      <c r="W19" s="214">
        <v>74.599999999999994</v>
      </c>
      <c r="X19" s="215">
        <v>87.4</v>
      </c>
      <c r="Y19" s="214">
        <v>58.2</v>
      </c>
    </row>
    <row r="20" spans="1:25" x14ac:dyDescent="0.3">
      <c r="A20" s="68"/>
      <c r="B20" s="68"/>
      <c r="C20" s="68"/>
      <c r="D20" s="74"/>
      <c r="E20" s="68"/>
      <c r="F20" s="167"/>
      <c r="G20" s="178"/>
      <c r="H20" s="84"/>
      <c r="K20" s="229"/>
      <c r="L20" s="222"/>
      <c r="M20" s="66">
        <v>1.3759999999999999</v>
      </c>
      <c r="N20" s="67">
        <v>4.01</v>
      </c>
      <c r="O20" s="67">
        <v>6.6879999999999997</v>
      </c>
      <c r="P20" s="58" t="s">
        <v>4</v>
      </c>
      <c r="Q20" s="138">
        <v>77</v>
      </c>
      <c r="R20" s="139">
        <v>75</v>
      </c>
      <c r="S20" s="140">
        <v>60</v>
      </c>
      <c r="T20" s="141">
        <v>29.677</v>
      </c>
      <c r="U20" s="141">
        <v>29.722999999999999</v>
      </c>
      <c r="V20" s="142">
        <v>30.132999999999999</v>
      </c>
      <c r="W20" s="214">
        <v>74.599999999999994</v>
      </c>
      <c r="X20" s="215">
        <v>87.4</v>
      </c>
      <c r="Y20" s="214">
        <v>58.2</v>
      </c>
    </row>
    <row r="21" spans="1:25" x14ac:dyDescent="0.3">
      <c r="A21" s="71" t="s">
        <v>55</v>
      </c>
      <c r="B21" s="71" t="s">
        <v>36</v>
      </c>
      <c r="C21" s="71" t="s">
        <v>52</v>
      </c>
      <c r="D21" s="75"/>
      <c r="E21" s="71" t="s">
        <v>62</v>
      </c>
      <c r="F21" s="182" t="s">
        <v>51</v>
      </c>
      <c r="G21" s="183" t="s">
        <v>50</v>
      </c>
      <c r="H21" s="84"/>
      <c r="L21" t="s">
        <v>53</v>
      </c>
      <c r="M21" s="62">
        <f>MEDIAN(M9:M11,M14:M16,M18)</f>
        <v>1.3748</v>
      </c>
      <c r="N21" s="62">
        <f>MEDIAN(N9:N11,N14:N16,N18)</f>
        <v>4</v>
      </c>
      <c r="O21" s="62">
        <f>MEDIAN(O9:O11,O14:O16,O18)</f>
        <v>6.6890000000000001</v>
      </c>
      <c r="Q21" s="1"/>
      <c r="Y21"/>
    </row>
    <row r="22" spans="1:25" x14ac:dyDescent="0.3">
      <c r="A22" s="1" t="s">
        <v>4</v>
      </c>
      <c r="B22" s="1" t="s">
        <v>2</v>
      </c>
      <c r="C22" s="1">
        <v>2</v>
      </c>
      <c r="D22" s="62">
        <f>D2</f>
        <v>1.375</v>
      </c>
      <c r="E22" s="1" t="s">
        <v>54</v>
      </c>
      <c r="F22" s="184">
        <f>H22*M$4</f>
        <v>14.69582483533067</v>
      </c>
      <c r="G22" s="181">
        <f>I22+M$3</f>
        <v>519.67000000000007</v>
      </c>
      <c r="H22" s="79">
        <v>29.920999999999999</v>
      </c>
      <c r="I22" s="88">
        <v>60</v>
      </c>
      <c r="K22" s="168"/>
      <c r="L22" s="167"/>
      <c r="M22" s="167"/>
      <c r="N22" s="166"/>
      <c r="O22" s="166"/>
      <c r="P22" s="168"/>
      <c r="Q22" s="168"/>
      <c r="R22" s="168"/>
      <c r="S22" s="168"/>
      <c r="T22" s="172" t="s">
        <v>81</v>
      </c>
      <c r="U22" s="172"/>
      <c r="V22" s="172"/>
      <c r="W22" s="172"/>
      <c r="X22" s="168"/>
      <c r="Y22"/>
    </row>
    <row r="23" spans="1:25" x14ac:dyDescent="0.3">
      <c r="A23" s="1" t="s">
        <v>4</v>
      </c>
      <c r="B23" s="1" t="s">
        <v>2</v>
      </c>
      <c r="C23" s="1">
        <v>6</v>
      </c>
      <c r="D23" s="62">
        <f t="shared" ref="D23:D39" si="2">D3</f>
        <v>4.0019999999999998</v>
      </c>
      <c r="E23" s="1" t="s">
        <v>54</v>
      </c>
      <c r="F23" s="184">
        <f t="shared" ref="F23:F39" si="3">H23*M$4</f>
        <v>14.69582483533067</v>
      </c>
      <c r="G23" s="181">
        <f t="shared" ref="G23:G39" si="4">I23+M$3</f>
        <v>519.67000000000007</v>
      </c>
      <c r="H23" s="84">
        <v>29.920999999999999</v>
      </c>
      <c r="I23" s="94">
        <v>60</v>
      </c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8"/>
    </row>
    <row r="24" spans="1:25" x14ac:dyDescent="0.3">
      <c r="A24" s="58" t="s">
        <v>4</v>
      </c>
      <c r="B24" s="58" t="s">
        <v>2</v>
      </c>
      <c r="C24" s="58">
        <v>10</v>
      </c>
      <c r="D24" s="67">
        <f t="shared" si="2"/>
        <v>6.6890000000000001</v>
      </c>
      <c r="E24" s="58" t="s">
        <v>54</v>
      </c>
      <c r="F24" s="179">
        <f t="shared" si="3"/>
        <v>14.69582483533067</v>
      </c>
      <c r="G24" s="180">
        <f t="shared" si="4"/>
        <v>519.67000000000007</v>
      </c>
      <c r="H24" s="82">
        <v>29.920999999999999</v>
      </c>
      <c r="I24" s="92">
        <v>60</v>
      </c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8"/>
      <c r="W24" s="168"/>
      <c r="X24" s="168"/>
      <c r="Y24" s="168"/>
    </row>
    <row r="25" spans="1:25" x14ac:dyDescent="0.3">
      <c r="A25" s="1" t="s">
        <v>4</v>
      </c>
      <c r="B25" s="1" t="s">
        <v>5</v>
      </c>
      <c r="C25" s="1">
        <v>2</v>
      </c>
      <c r="D25" s="62">
        <f t="shared" si="2"/>
        <v>1.375</v>
      </c>
      <c r="E25" s="1" t="s">
        <v>54</v>
      </c>
      <c r="F25" s="184">
        <f t="shared" si="3"/>
        <v>14.69582483533067</v>
      </c>
      <c r="G25" s="181">
        <f t="shared" si="4"/>
        <v>519.67000000000007</v>
      </c>
      <c r="H25" s="84">
        <v>29.920999999999999</v>
      </c>
      <c r="I25" s="94">
        <v>60</v>
      </c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8"/>
    </row>
    <row r="26" spans="1:25" x14ac:dyDescent="0.3">
      <c r="A26" s="1" t="s">
        <v>4</v>
      </c>
      <c r="B26" s="1" t="s">
        <v>5</v>
      </c>
      <c r="C26" s="1">
        <v>6</v>
      </c>
      <c r="D26" s="62">
        <f t="shared" si="2"/>
        <v>4</v>
      </c>
      <c r="E26" s="1" t="s">
        <v>54</v>
      </c>
      <c r="F26" s="184">
        <f t="shared" si="3"/>
        <v>14.69582483533067</v>
      </c>
      <c r="G26" s="181">
        <f t="shared" si="4"/>
        <v>519.67000000000007</v>
      </c>
      <c r="H26" s="84">
        <v>29.920999999999999</v>
      </c>
      <c r="I26" s="94">
        <v>60</v>
      </c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71"/>
      <c r="V26" s="167"/>
      <c r="W26" s="167"/>
      <c r="X26" s="167"/>
      <c r="Y26" s="167"/>
    </row>
    <row r="27" spans="1:25" x14ac:dyDescent="0.3">
      <c r="A27" s="58" t="s">
        <v>4</v>
      </c>
      <c r="B27" s="58" t="s">
        <v>5</v>
      </c>
      <c r="C27" s="58">
        <v>10</v>
      </c>
      <c r="D27" s="67">
        <f t="shared" si="2"/>
        <v>6.6879999999999997</v>
      </c>
      <c r="E27" s="58" t="s">
        <v>54</v>
      </c>
      <c r="F27" s="179">
        <f t="shared" si="3"/>
        <v>14.69582483533067</v>
      </c>
      <c r="G27" s="180">
        <f t="shared" si="4"/>
        <v>519.67000000000007</v>
      </c>
      <c r="H27" s="82">
        <v>29.920999999999999</v>
      </c>
      <c r="I27" s="92">
        <v>60</v>
      </c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</row>
    <row r="28" spans="1:25" x14ac:dyDescent="0.3">
      <c r="A28" s="1" t="s">
        <v>4</v>
      </c>
      <c r="B28" s="1" t="s">
        <v>7</v>
      </c>
      <c r="C28" s="1">
        <v>2</v>
      </c>
      <c r="D28" s="62">
        <f t="shared" si="2"/>
        <v>1.3748</v>
      </c>
      <c r="E28" s="1" t="s">
        <v>54</v>
      </c>
      <c r="F28" s="184">
        <f t="shared" si="3"/>
        <v>14.69582483533067</v>
      </c>
      <c r="G28" s="181">
        <f t="shared" si="4"/>
        <v>519.67000000000007</v>
      </c>
      <c r="H28" s="84">
        <v>29.920999999999999</v>
      </c>
      <c r="I28" s="94">
        <v>60</v>
      </c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</row>
    <row r="29" spans="1:25" x14ac:dyDescent="0.3">
      <c r="A29" s="1" t="s">
        <v>4</v>
      </c>
      <c r="B29" s="1" t="s">
        <v>7</v>
      </c>
      <c r="C29" s="1">
        <v>6</v>
      </c>
      <c r="D29" s="62">
        <f t="shared" si="2"/>
        <v>4.0015999999999998</v>
      </c>
      <c r="E29" s="1" t="s">
        <v>54</v>
      </c>
      <c r="F29" s="184">
        <f t="shared" si="3"/>
        <v>14.69582483533067</v>
      </c>
      <c r="G29" s="181">
        <f t="shared" si="4"/>
        <v>519.67000000000007</v>
      </c>
      <c r="H29" s="84">
        <v>29.920999999999999</v>
      </c>
      <c r="I29" s="94">
        <v>60</v>
      </c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</row>
    <row r="30" spans="1:25" x14ac:dyDescent="0.3">
      <c r="A30" s="58" t="s">
        <v>4</v>
      </c>
      <c r="B30" s="58" t="s">
        <v>7</v>
      </c>
      <c r="C30" s="58">
        <v>10</v>
      </c>
      <c r="D30" s="67">
        <f t="shared" si="2"/>
        <v>6.6890000000000001</v>
      </c>
      <c r="E30" s="58" t="s">
        <v>54</v>
      </c>
      <c r="F30" s="179">
        <f t="shared" si="3"/>
        <v>14.69582483533067</v>
      </c>
      <c r="G30" s="180">
        <f t="shared" si="4"/>
        <v>519.67000000000007</v>
      </c>
      <c r="H30" s="82">
        <v>29.920999999999999</v>
      </c>
      <c r="I30" s="92">
        <v>60</v>
      </c>
      <c r="K30" s="168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8"/>
    </row>
    <row r="31" spans="1:25" x14ac:dyDescent="0.3">
      <c r="A31" s="1" t="s">
        <v>4</v>
      </c>
      <c r="B31" s="1" t="s">
        <v>8</v>
      </c>
      <c r="C31" s="1">
        <v>2</v>
      </c>
      <c r="D31" s="62">
        <f t="shared" si="2"/>
        <v>1.363</v>
      </c>
      <c r="E31" s="68" t="s">
        <v>63</v>
      </c>
      <c r="F31" s="184">
        <f t="shared" si="3"/>
        <v>14.400641160786581</v>
      </c>
      <c r="G31" s="181">
        <f t="shared" si="4"/>
        <v>507.67</v>
      </c>
      <c r="H31" s="129">
        <v>29.32</v>
      </c>
      <c r="I31" s="126">
        <v>48</v>
      </c>
      <c r="K31" s="168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8"/>
    </row>
    <row r="32" spans="1:25" x14ac:dyDescent="0.3">
      <c r="A32" s="1" t="s">
        <v>4</v>
      </c>
      <c r="B32" s="1" t="s">
        <v>8</v>
      </c>
      <c r="C32" s="1">
        <v>6</v>
      </c>
      <c r="D32" s="62">
        <f t="shared" si="2"/>
        <v>3.97</v>
      </c>
      <c r="E32" s="68" t="s">
        <v>63</v>
      </c>
      <c r="F32" s="184">
        <f t="shared" si="3"/>
        <v>14.489048916889635</v>
      </c>
      <c r="G32" s="181">
        <f t="shared" si="4"/>
        <v>529.67000000000007</v>
      </c>
      <c r="H32" s="129">
        <v>29.5</v>
      </c>
      <c r="I32" s="126">
        <v>70</v>
      </c>
      <c r="K32" s="168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8"/>
    </row>
    <row r="33" spans="1:25" x14ac:dyDescent="0.3">
      <c r="A33" s="58" t="s">
        <v>4</v>
      </c>
      <c r="B33" s="58" t="s">
        <v>8</v>
      </c>
      <c r="C33" s="58">
        <v>10</v>
      </c>
      <c r="D33" s="67">
        <f t="shared" si="2"/>
        <v>6.67</v>
      </c>
      <c r="E33" s="58" t="s">
        <v>63</v>
      </c>
      <c r="F33" s="179">
        <f t="shared" si="3"/>
        <v>14.439933496832381</v>
      </c>
      <c r="G33" s="180">
        <f t="shared" si="4"/>
        <v>533.67000000000007</v>
      </c>
      <c r="H33" s="129">
        <v>29.4</v>
      </c>
      <c r="I33" s="126">
        <v>74</v>
      </c>
      <c r="K33" s="168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68"/>
    </row>
    <row r="34" spans="1:25" x14ac:dyDescent="0.3">
      <c r="A34" s="1" t="s">
        <v>4</v>
      </c>
      <c r="B34" s="1" t="s">
        <v>9</v>
      </c>
      <c r="C34" s="1">
        <v>2</v>
      </c>
      <c r="D34" s="62">
        <f t="shared" si="2"/>
        <v>1.3460000000000001</v>
      </c>
      <c r="E34" s="1" t="s">
        <v>54</v>
      </c>
      <c r="F34" s="176">
        <f t="shared" si="3"/>
        <v>14.69582483533067</v>
      </c>
      <c r="G34" s="177">
        <f t="shared" si="4"/>
        <v>519.67000000000007</v>
      </c>
      <c r="H34" s="79">
        <v>29.920999999999999</v>
      </c>
      <c r="I34" s="89">
        <v>60</v>
      </c>
      <c r="K34" s="168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68"/>
    </row>
    <row r="35" spans="1:25" x14ac:dyDescent="0.3">
      <c r="A35" s="1" t="s">
        <v>4</v>
      </c>
      <c r="B35" s="1" t="s">
        <v>9</v>
      </c>
      <c r="C35" s="1">
        <v>6</v>
      </c>
      <c r="D35" s="62">
        <f t="shared" si="2"/>
        <v>3.992</v>
      </c>
      <c r="E35" s="1" t="s">
        <v>54</v>
      </c>
      <c r="F35" s="167">
        <f t="shared" si="3"/>
        <v>14.69582483533067</v>
      </c>
      <c r="G35" s="178">
        <f t="shared" si="4"/>
        <v>519.67000000000007</v>
      </c>
      <c r="H35" s="84">
        <v>29.920999999999999</v>
      </c>
      <c r="I35" s="94">
        <v>60</v>
      </c>
      <c r="K35" s="168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68"/>
    </row>
    <row r="36" spans="1:25" x14ac:dyDescent="0.3">
      <c r="A36" s="58" t="s">
        <v>4</v>
      </c>
      <c r="B36" s="58" t="s">
        <v>9</v>
      </c>
      <c r="C36" s="58">
        <v>10</v>
      </c>
      <c r="D36" s="67">
        <f t="shared" si="2"/>
        <v>6.6929999999999996</v>
      </c>
      <c r="E36" s="58" t="s">
        <v>54</v>
      </c>
      <c r="F36" s="179">
        <f t="shared" si="3"/>
        <v>14.69582483533067</v>
      </c>
      <c r="G36" s="180">
        <f t="shared" si="4"/>
        <v>519.67000000000007</v>
      </c>
      <c r="H36" s="82">
        <v>29.920999999999999</v>
      </c>
      <c r="I36" s="92">
        <v>60</v>
      </c>
      <c r="K36" s="1"/>
      <c r="L36"/>
      <c r="M36" s="62"/>
      <c r="O36"/>
      <c r="Q36" s="1"/>
      <c r="W36"/>
      <c r="X36"/>
    </row>
    <row r="37" spans="1:25" x14ac:dyDescent="0.3">
      <c r="A37" s="1" t="s">
        <v>4</v>
      </c>
      <c r="B37" s="1" t="s">
        <v>46</v>
      </c>
      <c r="C37" s="1">
        <v>2</v>
      </c>
      <c r="D37" s="62">
        <f t="shared" si="2"/>
        <v>1.3759999999999999</v>
      </c>
      <c r="E37" s="1" t="s">
        <v>63</v>
      </c>
      <c r="F37" s="184">
        <f t="shared" si="3"/>
        <v>14.575983210390973</v>
      </c>
      <c r="G37" s="181">
        <f t="shared" si="4"/>
        <v>536.67000000000007</v>
      </c>
      <c r="H37" s="129">
        <v>29.677</v>
      </c>
      <c r="I37" s="126">
        <v>77</v>
      </c>
      <c r="K37" s="1"/>
      <c r="L37"/>
      <c r="M37" s="62"/>
      <c r="O37"/>
      <c r="Q37" s="1"/>
      <c r="W37"/>
      <c r="X37"/>
    </row>
    <row r="38" spans="1:25" x14ac:dyDescent="0.3">
      <c r="A38" s="1" t="s">
        <v>4</v>
      </c>
      <c r="B38" s="1" t="s">
        <v>46</v>
      </c>
      <c r="C38" s="1">
        <v>6</v>
      </c>
      <c r="D38" s="62">
        <f t="shared" si="2"/>
        <v>4.01</v>
      </c>
      <c r="E38" s="1" t="s">
        <v>63</v>
      </c>
      <c r="F38" s="184">
        <f t="shared" si="3"/>
        <v>14.602996691422462</v>
      </c>
      <c r="G38" s="181">
        <f t="shared" si="4"/>
        <v>534.67000000000007</v>
      </c>
      <c r="H38" s="129">
        <v>29.731999999999999</v>
      </c>
      <c r="I38" s="126">
        <v>75</v>
      </c>
    </row>
    <row r="39" spans="1:25" x14ac:dyDescent="0.3">
      <c r="A39" s="58" t="s">
        <v>4</v>
      </c>
      <c r="B39" s="58" t="s">
        <v>46</v>
      </c>
      <c r="C39" s="58">
        <v>10</v>
      </c>
      <c r="D39" s="67">
        <f t="shared" si="2"/>
        <v>6.6879999999999997</v>
      </c>
      <c r="E39" s="58" t="s">
        <v>63</v>
      </c>
      <c r="F39" s="179">
        <f t="shared" si="3"/>
        <v>14.799949525852046</v>
      </c>
      <c r="G39" s="180">
        <f t="shared" si="4"/>
        <v>519.67000000000007</v>
      </c>
      <c r="H39" s="141">
        <v>30.132999999999999</v>
      </c>
      <c r="I39" s="139">
        <v>60</v>
      </c>
    </row>
  </sheetData>
  <mergeCells count="5">
    <mergeCell ref="M7:O7"/>
    <mergeCell ref="Q7:S7"/>
    <mergeCell ref="T7:V7"/>
    <mergeCell ref="K1:O1"/>
    <mergeCell ref="W7:Y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API2000 Pressure</vt:lpstr>
      <vt:lpstr>API2000 High Pressure</vt:lpstr>
      <vt:lpstr>API2000 Vacuum</vt:lpstr>
      <vt:lpstr>Vendor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Woodworth</cp:lastModifiedBy>
  <dcterms:created xsi:type="dcterms:W3CDTF">2020-02-06T19:57:29Z</dcterms:created>
  <dcterms:modified xsi:type="dcterms:W3CDTF">2020-04-15T20:05:09Z</dcterms:modified>
</cp:coreProperties>
</file>