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sbr\Dropbox\Snelexcel\hypotheken vergelijken\"/>
    </mc:Choice>
  </mc:AlternateContent>
  <xr:revisionPtr revIDLastSave="0" documentId="13_ncr:1_{3870C725-7F57-4A60-9038-22A9EB4E31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1" sheetId="3" r:id="rId1"/>
    <sheet name="Sheet1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3" l="1"/>
  <c r="J11" i="3" s="1"/>
  <c r="B11" i="3"/>
  <c r="C11" i="3" s="1"/>
  <c r="A11" i="3" l="1"/>
  <c r="H11" i="3" s="1"/>
  <c r="M11" i="3" s="1"/>
  <c r="D11" i="3"/>
  <c r="F11" i="3" s="1"/>
  <c r="K11" i="3" l="1"/>
  <c r="L11" i="3" s="1"/>
  <c r="B12" i="3"/>
  <c r="C12" i="3" s="1"/>
  <c r="E11" i="3"/>
  <c r="I12" i="3"/>
  <c r="J12" i="3" s="1"/>
  <c r="A12" i="3" l="1"/>
  <c r="H12" i="3" s="1"/>
  <c r="M12" i="3" s="1"/>
  <c r="K12" i="3" l="1"/>
  <c r="L12" i="3" s="1"/>
  <c r="D12" i="3"/>
  <c r="F12" i="3" s="1"/>
  <c r="I13" i="3"/>
  <c r="E12" i="3" l="1"/>
  <c r="B13" i="3"/>
  <c r="J13" i="3"/>
  <c r="C13" i="3" l="1"/>
  <c r="A13" i="3"/>
  <c r="H13" i="3" l="1"/>
  <c r="M13" i="3" s="1"/>
  <c r="D13" i="3"/>
  <c r="B14" i="3" s="1"/>
  <c r="K13" i="3" l="1"/>
  <c r="E13" i="3"/>
  <c r="L13" i="3"/>
  <c r="I14" i="3"/>
  <c r="J14" i="3" s="1"/>
  <c r="C14" i="3"/>
  <c r="A14" i="3"/>
  <c r="F13" i="3"/>
  <c r="H14" i="3" l="1"/>
  <c r="M14" i="3" s="1"/>
  <c r="K14" i="3" s="1"/>
  <c r="D14" i="3"/>
  <c r="B15" i="3" s="1"/>
  <c r="F14" i="3" l="1"/>
  <c r="E14" i="3"/>
  <c r="C15" i="3"/>
  <c r="A15" i="3"/>
  <c r="L14" i="3"/>
  <c r="I15" i="3"/>
  <c r="J15" i="3" s="1"/>
  <c r="H15" i="3" l="1"/>
  <c r="M15" i="3" s="1"/>
  <c r="K15" i="3" s="1"/>
  <c r="L15" i="3" s="1"/>
  <c r="D15" i="3"/>
  <c r="I16" i="3" l="1"/>
  <c r="J16" i="3" s="1"/>
  <c r="B16" i="3"/>
  <c r="E15" i="3"/>
  <c r="F15" i="3"/>
  <c r="C16" i="3" l="1"/>
  <c r="A16" i="3"/>
  <c r="H16" i="3" l="1"/>
  <c r="M16" i="3" s="1"/>
  <c r="K16" i="3" s="1"/>
  <c r="D16" i="3"/>
  <c r="B17" i="3" s="1"/>
  <c r="F16" i="3" l="1"/>
  <c r="E16" i="3"/>
  <c r="A17" i="3"/>
  <c r="C17" i="3"/>
  <c r="L16" i="3"/>
  <c r="I17" i="3"/>
  <c r="J17" i="3" l="1"/>
  <c r="H17" i="3"/>
  <c r="M17" i="3" s="1"/>
  <c r="D17" i="3"/>
  <c r="B18" i="3" s="1"/>
  <c r="E17" i="3" l="1"/>
  <c r="K17" i="3"/>
  <c r="I18" i="3" s="1"/>
  <c r="J18" i="3"/>
  <c r="L17" i="3"/>
  <c r="F17" i="3"/>
  <c r="C18" i="3"/>
  <c r="A18" i="3"/>
  <c r="H18" i="3" l="1"/>
  <c r="M18" i="3" s="1"/>
  <c r="K18" i="3" s="1"/>
  <c r="D18" i="3"/>
  <c r="B19" i="3" s="1"/>
  <c r="F18" i="3" l="1"/>
  <c r="E18" i="3"/>
  <c r="C19" i="3"/>
  <c r="A19" i="3"/>
  <c r="I19" i="3"/>
  <c r="L18" i="3"/>
  <c r="J19" i="3" l="1"/>
  <c r="H19" i="3"/>
  <c r="M19" i="3" s="1"/>
  <c r="D19" i="3"/>
  <c r="B20" i="3" s="1"/>
  <c r="E19" i="3" l="1"/>
  <c r="F19" i="3"/>
  <c r="K19" i="3"/>
  <c r="I20" i="3" s="1"/>
  <c r="J20" i="3" s="1"/>
  <c r="C20" i="3"/>
  <c r="A20" i="3"/>
  <c r="L19" i="3" l="1"/>
  <c r="H20" i="3"/>
  <c r="M20" i="3" s="1"/>
  <c r="K20" i="3" s="1"/>
  <c r="D20" i="3"/>
  <c r="B21" i="3" s="1"/>
  <c r="E20" i="3" l="1"/>
  <c r="F20" i="3"/>
  <c r="A21" i="3"/>
  <c r="C21" i="3"/>
  <c r="I21" i="3"/>
  <c r="L20" i="3"/>
  <c r="J21" i="3" l="1"/>
  <c r="H21" i="3"/>
  <c r="M21" i="3" s="1"/>
  <c r="D21" i="3"/>
  <c r="B22" i="3" s="1"/>
  <c r="F21" i="3" l="1"/>
  <c r="E21" i="3"/>
  <c r="K21" i="3"/>
  <c r="I22" i="3" s="1"/>
  <c r="J22" i="3" s="1"/>
  <c r="C22" i="3"/>
  <c r="A22" i="3"/>
  <c r="L21" i="3" l="1"/>
  <c r="H22" i="3"/>
  <c r="M22" i="3" s="1"/>
  <c r="K22" i="3" s="1"/>
  <c r="D22" i="3"/>
  <c r="B23" i="3" s="1"/>
  <c r="E22" i="3" l="1"/>
  <c r="F22" i="3"/>
  <c r="A23" i="3"/>
  <c r="C23" i="3"/>
  <c r="I23" i="3"/>
  <c r="L22" i="3"/>
  <c r="J23" i="3" l="1"/>
  <c r="H23" i="3"/>
  <c r="M23" i="3" s="1"/>
  <c r="D23" i="3"/>
  <c r="B24" i="3" s="1"/>
  <c r="E23" i="3" l="1"/>
  <c r="F23" i="3"/>
  <c r="K23" i="3"/>
  <c r="I24" i="3" s="1"/>
  <c r="J24" i="3" s="1"/>
  <c r="C24" i="3"/>
  <c r="A24" i="3"/>
  <c r="L23" i="3" l="1"/>
  <c r="H24" i="3"/>
  <c r="M24" i="3" s="1"/>
  <c r="K24" i="3" s="1"/>
  <c r="D24" i="3"/>
  <c r="B25" i="3" s="1"/>
  <c r="E24" i="3" l="1"/>
  <c r="F24" i="3"/>
  <c r="A25" i="3"/>
  <c r="C25" i="3"/>
  <c r="L24" i="3"/>
  <c r="I25" i="3"/>
  <c r="J25" i="3" l="1"/>
  <c r="H25" i="3"/>
  <c r="M25" i="3" s="1"/>
  <c r="D25" i="3"/>
  <c r="B26" i="3" s="1"/>
  <c r="E25" i="3" l="1"/>
  <c r="F25" i="3"/>
  <c r="K25" i="3"/>
  <c r="L25" i="3" s="1"/>
  <c r="C26" i="3"/>
  <c r="A26" i="3"/>
  <c r="I26" i="3" l="1"/>
  <c r="H26" i="3"/>
  <c r="M26" i="3" s="1"/>
  <c r="D26" i="3"/>
  <c r="B27" i="3" s="1"/>
  <c r="E26" i="3"/>
  <c r="J26" i="3"/>
  <c r="F26" i="3" l="1"/>
  <c r="K26" i="3"/>
  <c r="C27" i="3"/>
  <c r="A27" i="3"/>
  <c r="L26" i="3" l="1"/>
  <c r="I27" i="3"/>
  <c r="J27" i="3" s="1"/>
  <c r="H27" i="3"/>
  <c r="M27" i="3" s="1"/>
  <c r="K27" i="3" s="1"/>
  <c r="D27" i="3"/>
  <c r="B28" i="3" s="1"/>
  <c r="F27" i="3" l="1"/>
  <c r="E27" i="3"/>
  <c r="C28" i="3"/>
  <c r="A28" i="3"/>
  <c r="L27" i="3"/>
  <c r="I28" i="3"/>
  <c r="J28" i="3" l="1"/>
  <c r="H28" i="3"/>
  <c r="M28" i="3" s="1"/>
  <c r="D28" i="3"/>
  <c r="B29" i="3" s="1"/>
  <c r="E28" i="3" l="1"/>
  <c r="F28" i="3"/>
  <c r="K28" i="3"/>
  <c r="L28" i="3" s="1"/>
  <c r="C29" i="3"/>
  <c r="A29" i="3"/>
  <c r="I29" i="3" l="1"/>
  <c r="H29" i="3"/>
  <c r="M29" i="3" s="1"/>
  <c r="D29" i="3"/>
  <c r="B30" i="3" s="1"/>
  <c r="J29" i="3"/>
  <c r="K29" i="3" s="1"/>
  <c r="L29" i="3" s="1"/>
  <c r="F29" i="3" l="1"/>
  <c r="E29" i="3"/>
  <c r="I30" i="3"/>
  <c r="J30" i="3" s="1"/>
  <c r="C30" i="3"/>
  <c r="A30" i="3"/>
  <c r="H30" i="3" l="1"/>
  <c r="M30" i="3" s="1"/>
  <c r="K30" i="3" s="1"/>
  <c r="D30" i="3"/>
  <c r="B31" i="3" s="1"/>
  <c r="C31" i="3" l="1"/>
  <c r="A31" i="3"/>
  <c r="F30" i="3"/>
  <c r="E30" i="3"/>
  <c r="I31" i="3"/>
  <c r="L30" i="3"/>
  <c r="H31" i="3" l="1"/>
  <c r="M31" i="3" s="1"/>
  <c r="D31" i="3"/>
  <c r="B32" i="3" s="1"/>
  <c r="J31" i="3"/>
  <c r="K31" i="3" s="1"/>
  <c r="L31" i="3" s="1"/>
  <c r="E31" i="3" l="1"/>
  <c r="F31" i="3"/>
  <c r="I32" i="3"/>
  <c r="J32" i="3" s="1"/>
  <c r="C32" i="3"/>
  <c r="A32" i="3"/>
  <c r="H32" i="3" l="1"/>
  <c r="M32" i="3" s="1"/>
  <c r="K32" i="3" s="1"/>
  <c r="D32" i="3"/>
  <c r="B33" i="3" s="1"/>
  <c r="E32" i="3" l="1"/>
  <c r="F32" i="3"/>
  <c r="C33" i="3"/>
  <c r="A33" i="3"/>
  <c r="I33" i="3"/>
  <c r="L32" i="3"/>
  <c r="H33" i="3" l="1"/>
  <c r="M33" i="3" s="1"/>
  <c r="D33" i="3"/>
  <c r="B34" i="3" s="1"/>
  <c r="J33" i="3"/>
  <c r="F33" i="3" l="1"/>
  <c r="E33" i="3"/>
  <c r="K33" i="3"/>
  <c r="L33" i="3" s="1"/>
  <c r="A34" i="3"/>
  <c r="C34" i="3"/>
  <c r="I34" i="3" l="1"/>
  <c r="H34" i="3"/>
  <c r="M34" i="3" s="1"/>
  <c r="D34" i="3"/>
  <c r="B35" i="3" s="1"/>
  <c r="J34" i="3"/>
  <c r="F34" i="3" l="1"/>
  <c r="K34" i="3"/>
  <c r="L34" i="3" s="1"/>
  <c r="E34" i="3"/>
  <c r="C35" i="3"/>
  <c r="A35" i="3"/>
  <c r="I35" i="3" l="1"/>
  <c r="J35" i="3" s="1"/>
  <c r="H35" i="3"/>
  <c r="M35" i="3" s="1"/>
  <c r="D35" i="3"/>
  <c r="B36" i="3" s="1"/>
  <c r="F35" i="3" l="1"/>
  <c r="E35" i="3"/>
  <c r="K35" i="3"/>
  <c r="L35" i="3" s="1"/>
  <c r="C36" i="3"/>
  <c r="A36" i="3"/>
  <c r="I36" i="3" l="1"/>
  <c r="J36" i="3"/>
  <c r="H36" i="3"/>
  <c r="M36" i="3" s="1"/>
  <c r="D36" i="3"/>
  <c r="B37" i="3" s="1"/>
  <c r="C37" i="3" l="1"/>
  <c r="A37" i="3"/>
  <c r="E36" i="3"/>
  <c r="F36" i="3"/>
  <c r="K36" i="3"/>
  <c r="H37" i="3" l="1"/>
  <c r="M37" i="3" s="1"/>
  <c r="D37" i="3"/>
  <c r="B38" i="3" s="1"/>
  <c r="L36" i="3"/>
  <c r="I37" i="3"/>
  <c r="F37" i="3" l="1"/>
  <c r="E37" i="3"/>
  <c r="J37" i="3"/>
  <c r="K37" i="3" s="1"/>
  <c r="C38" i="3"/>
  <c r="A38" i="3"/>
  <c r="L37" i="3" l="1"/>
  <c r="I38" i="3"/>
  <c r="J38" i="3" s="1"/>
  <c r="H38" i="3"/>
  <c r="M38" i="3" s="1"/>
  <c r="D38" i="3"/>
  <c r="B39" i="3" s="1"/>
  <c r="C39" i="3" l="1"/>
  <c r="A39" i="3"/>
  <c r="E38" i="3"/>
  <c r="F38" i="3"/>
  <c r="K38" i="3"/>
  <c r="H39" i="3" l="1"/>
  <c r="M39" i="3" s="1"/>
  <c r="D39" i="3"/>
  <c r="B40" i="3" s="1"/>
  <c r="L38" i="3"/>
  <c r="I39" i="3"/>
  <c r="F39" i="3" l="1"/>
  <c r="C40" i="3"/>
  <c r="A40" i="3"/>
  <c r="J39" i="3"/>
  <c r="K39" i="3" s="1"/>
  <c r="L39" i="3" s="1"/>
  <c r="E39" i="3"/>
  <c r="I40" i="3" l="1"/>
  <c r="H40" i="3"/>
  <c r="M40" i="3" s="1"/>
  <c r="D40" i="3"/>
  <c r="B41" i="3" s="1"/>
  <c r="E40" i="3" l="1"/>
  <c r="C41" i="3"/>
  <c r="A41" i="3"/>
  <c r="F40" i="3"/>
  <c r="J40" i="3"/>
  <c r="K40" i="3" s="1"/>
  <c r="I41" i="3" s="1"/>
  <c r="J41" i="3" l="1"/>
  <c r="H41" i="3"/>
  <c r="M41" i="3" s="1"/>
  <c r="D41" i="3"/>
  <c r="B42" i="3" s="1"/>
  <c r="E41" i="3"/>
  <c r="L40" i="3"/>
  <c r="F41" i="3" l="1"/>
  <c r="K41" i="3"/>
  <c r="L41" i="3" s="1"/>
  <c r="C42" i="3"/>
  <c r="A42" i="3"/>
  <c r="I42" i="3" l="1"/>
  <c r="J42" i="3" s="1"/>
  <c r="H42" i="3"/>
  <c r="M42" i="3" s="1"/>
  <c r="D42" i="3"/>
  <c r="B43" i="3" s="1"/>
  <c r="F42" i="3" l="1"/>
  <c r="E42" i="3"/>
  <c r="K42" i="3"/>
  <c r="I43" i="3" s="1"/>
  <c r="J43" i="3" s="1"/>
  <c r="C43" i="3"/>
  <c r="A43" i="3"/>
  <c r="L42" i="3" l="1"/>
  <c r="H43" i="3"/>
  <c r="M43" i="3" s="1"/>
  <c r="K43" i="3" s="1"/>
  <c r="D43" i="3"/>
  <c r="B44" i="3" s="1"/>
  <c r="C44" i="3" l="1"/>
  <c r="A44" i="3"/>
  <c r="F43" i="3"/>
  <c r="E43" i="3"/>
  <c r="I44" i="3"/>
  <c r="L43" i="3"/>
  <c r="H44" i="3" l="1"/>
  <c r="M44" i="3" s="1"/>
  <c r="D44" i="3"/>
  <c r="B45" i="3" s="1"/>
  <c r="J44" i="3"/>
  <c r="F44" i="3" l="1"/>
  <c r="E44" i="3"/>
  <c r="K44" i="3"/>
  <c r="A45" i="3"/>
  <c r="C45" i="3"/>
  <c r="H45" i="3" l="1"/>
  <c r="M45" i="3" s="1"/>
  <c r="D45" i="3"/>
  <c r="B46" i="3" s="1"/>
  <c r="I45" i="3"/>
  <c r="L44" i="3"/>
  <c r="F45" i="3" l="1"/>
  <c r="E45" i="3"/>
  <c r="C46" i="3"/>
  <c r="A46" i="3"/>
  <c r="J45" i="3"/>
  <c r="K45" i="3" s="1"/>
  <c r="I46" i="3" l="1"/>
  <c r="L45" i="3"/>
  <c r="H46" i="3"/>
  <c r="M46" i="3" s="1"/>
  <c r="D46" i="3"/>
  <c r="B47" i="3" s="1"/>
  <c r="A47" i="3" l="1"/>
  <c r="C47" i="3"/>
  <c r="F46" i="3"/>
  <c r="E46" i="3"/>
  <c r="J46" i="3"/>
  <c r="K46" i="3" s="1"/>
  <c r="I47" i="3" s="1"/>
  <c r="L46" i="3" l="1"/>
  <c r="J47" i="3"/>
  <c r="H47" i="3"/>
  <c r="M47" i="3" s="1"/>
  <c r="D47" i="3"/>
  <c r="B48" i="3" s="1"/>
  <c r="K47" i="3" l="1"/>
  <c r="L47" i="3" s="1"/>
  <c r="C48" i="3"/>
  <c r="A48" i="3"/>
  <c r="I48" i="3"/>
  <c r="E47" i="3"/>
  <c r="F47" i="3"/>
  <c r="J48" i="3" l="1"/>
  <c r="H48" i="3"/>
  <c r="M48" i="3" s="1"/>
  <c r="D48" i="3"/>
  <c r="B49" i="3" s="1"/>
  <c r="A49" i="3" l="1"/>
  <c r="C49" i="3"/>
  <c r="E48" i="3"/>
  <c r="F48" i="3"/>
  <c r="K48" i="3"/>
  <c r="I49" i="3" l="1"/>
  <c r="L48" i="3"/>
  <c r="H49" i="3"/>
  <c r="M49" i="3" s="1"/>
  <c r="D49" i="3"/>
  <c r="B50" i="3" s="1"/>
  <c r="C50" i="3" l="1"/>
  <c r="A50" i="3"/>
  <c r="F49" i="3"/>
  <c r="E49" i="3"/>
  <c r="J49" i="3"/>
  <c r="K49" i="3" s="1"/>
  <c r="L49" i="3" l="1"/>
  <c r="I50" i="3"/>
  <c r="J50" i="3" s="1"/>
  <c r="H50" i="3"/>
  <c r="M50" i="3" s="1"/>
  <c r="D50" i="3"/>
  <c r="B51" i="3" s="1"/>
  <c r="C51" i="3" l="1"/>
  <c r="A51" i="3"/>
  <c r="E50" i="3"/>
  <c r="F50" i="3"/>
  <c r="K50" i="3"/>
  <c r="H51" i="3" l="1"/>
  <c r="M51" i="3" s="1"/>
  <c r="D51" i="3"/>
  <c r="B52" i="3" s="1"/>
  <c r="L50" i="3"/>
  <c r="I51" i="3"/>
  <c r="F51" i="3" l="1"/>
  <c r="E51" i="3"/>
  <c r="C52" i="3"/>
  <c r="A52" i="3"/>
  <c r="J51" i="3"/>
  <c r="K51" i="3" s="1"/>
  <c r="I52" i="3" l="1"/>
  <c r="L51" i="3"/>
  <c r="H52" i="3"/>
  <c r="M52" i="3" s="1"/>
  <c r="D52" i="3"/>
  <c r="B53" i="3" s="1"/>
  <c r="C53" i="3" l="1"/>
  <c r="A53" i="3"/>
  <c r="F52" i="3"/>
  <c r="E52" i="3"/>
  <c r="J52" i="3"/>
  <c r="K52" i="3" s="1"/>
  <c r="L52" i="3" s="1"/>
  <c r="I53" i="3" l="1"/>
  <c r="H53" i="3"/>
  <c r="M53" i="3" s="1"/>
  <c r="D53" i="3"/>
  <c r="B54" i="3" s="1"/>
  <c r="J53" i="3"/>
  <c r="F53" i="3" l="1"/>
  <c r="E53" i="3"/>
  <c r="C54" i="3"/>
  <c r="A54" i="3"/>
  <c r="K53" i="3"/>
  <c r="L53" i="3" l="1"/>
  <c r="I54" i="3"/>
  <c r="H54" i="3"/>
  <c r="M54" i="3" s="1"/>
  <c r="D54" i="3"/>
  <c r="B55" i="3" s="1"/>
  <c r="A55" i="3" l="1"/>
  <c r="C55" i="3"/>
  <c r="E54" i="3"/>
  <c r="J54" i="3"/>
  <c r="K54" i="3" s="1"/>
  <c r="I55" i="3" s="1"/>
  <c r="F54" i="3"/>
  <c r="J55" i="3" l="1"/>
  <c r="L54" i="3"/>
  <c r="H55" i="3"/>
  <c r="M55" i="3" s="1"/>
  <c r="D55" i="3"/>
  <c r="B56" i="3" s="1"/>
  <c r="K55" i="3" l="1"/>
  <c r="F55" i="3"/>
  <c r="E55" i="3"/>
  <c r="C56" i="3"/>
  <c r="A56" i="3"/>
  <c r="I56" i="3" l="1"/>
  <c r="J56" i="3" s="1"/>
  <c r="L55" i="3"/>
  <c r="H56" i="3"/>
  <c r="M56" i="3" s="1"/>
  <c r="K56" i="3" s="1"/>
  <c r="D56" i="3"/>
  <c r="B57" i="3" s="1"/>
  <c r="F56" i="3" l="1"/>
  <c r="E56" i="3"/>
  <c r="C57" i="3"/>
  <c r="A57" i="3"/>
  <c r="I57" i="3"/>
  <c r="L56" i="3"/>
  <c r="J57" i="3" l="1"/>
  <c r="H57" i="3"/>
  <c r="M57" i="3" s="1"/>
  <c r="D57" i="3"/>
  <c r="B58" i="3" s="1"/>
  <c r="F57" i="3" l="1"/>
  <c r="K57" i="3"/>
  <c r="L57" i="3" s="1"/>
  <c r="E57" i="3"/>
  <c r="C58" i="3"/>
  <c r="A58" i="3"/>
  <c r="I58" i="3" l="1"/>
  <c r="H58" i="3"/>
  <c r="M58" i="3" s="1"/>
  <c r="D58" i="3"/>
  <c r="B59" i="3" s="1"/>
  <c r="J58" i="3"/>
  <c r="F58" i="3" l="1"/>
  <c r="K58" i="3"/>
  <c r="L58" i="3" s="1"/>
  <c r="E58" i="3"/>
  <c r="I59" i="3"/>
  <c r="C59" i="3"/>
  <c r="A59" i="3"/>
  <c r="H59" i="3" l="1"/>
  <c r="M59" i="3" s="1"/>
  <c r="D59" i="3"/>
  <c r="B60" i="3" s="1"/>
  <c r="J59" i="3"/>
  <c r="K59" i="3" s="1"/>
  <c r="L59" i="3" s="1"/>
  <c r="E59" i="3" l="1"/>
  <c r="F59" i="3"/>
  <c r="I60" i="3"/>
  <c r="C60" i="3"/>
  <c r="A60" i="3"/>
  <c r="H60" i="3" l="1"/>
  <c r="M60" i="3" s="1"/>
  <c r="D60" i="3"/>
  <c r="B61" i="3" s="1"/>
  <c r="J60" i="3"/>
  <c r="F60" i="3" l="1"/>
  <c r="E60" i="3"/>
  <c r="C61" i="3"/>
  <c r="A61" i="3"/>
  <c r="K60" i="3"/>
  <c r="L60" i="3" l="1"/>
  <c r="I61" i="3"/>
  <c r="H61" i="3"/>
  <c r="M61" i="3" s="1"/>
  <c r="D61" i="3"/>
  <c r="B62" i="3" s="1"/>
  <c r="F61" i="3" l="1"/>
  <c r="J61" i="3"/>
  <c r="K61" i="3" s="1"/>
  <c r="L61" i="3" s="1"/>
  <c r="C62" i="3"/>
  <c r="A62" i="3"/>
  <c r="E61" i="3"/>
  <c r="I62" i="3" l="1"/>
  <c r="J62" i="3" s="1"/>
  <c r="H62" i="3"/>
  <c r="M62" i="3" s="1"/>
  <c r="D62" i="3"/>
  <c r="B63" i="3" s="1"/>
  <c r="F62" i="3" l="1"/>
  <c r="C63" i="3"/>
  <c r="A63" i="3"/>
  <c r="E62" i="3"/>
  <c r="K62" i="3"/>
  <c r="I63" i="3" l="1"/>
  <c r="L62" i="3"/>
  <c r="H63" i="3"/>
  <c r="M63" i="3" s="1"/>
  <c r="D63" i="3"/>
  <c r="B64" i="3" s="1"/>
  <c r="C64" i="3" l="1"/>
  <c r="A64" i="3"/>
  <c r="F63" i="3"/>
  <c r="E63" i="3"/>
  <c r="J63" i="3"/>
  <c r="K63" i="3" s="1"/>
  <c r="L63" i="3" l="1"/>
  <c r="I64" i="3"/>
  <c r="J64" i="3" s="1"/>
  <c r="H64" i="3"/>
  <c r="M64" i="3" s="1"/>
  <c r="D64" i="3"/>
  <c r="B65" i="3" s="1"/>
  <c r="E64" i="3" l="1"/>
  <c r="K64" i="3"/>
  <c r="L64" i="3" s="1"/>
  <c r="F64" i="3"/>
  <c r="C65" i="3"/>
  <c r="A65" i="3"/>
  <c r="I65" i="3" l="1"/>
  <c r="J65" i="3" s="1"/>
  <c r="H65" i="3"/>
  <c r="M65" i="3" s="1"/>
  <c r="D65" i="3"/>
  <c r="B66" i="3" s="1"/>
  <c r="F65" i="3" l="1"/>
  <c r="C66" i="3"/>
  <c r="A66" i="3"/>
  <c r="E65" i="3"/>
  <c r="K65" i="3"/>
  <c r="H66" i="3" l="1"/>
  <c r="M66" i="3" s="1"/>
  <c r="D66" i="3"/>
  <c r="B67" i="3" s="1"/>
  <c r="F66" i="3"/>
  <c r="L65" i="3"/>
  <c r="I66" i="3"/>
  <c r="E66" i="3" l="1"/>
  <c r="J66" i="3"/>
  <c r="K66" i="3" s="1"/>
  <c r="L66" i="3" s="1"/>
  <c r="A67" i="3"/>
  <c r="C67" i="3"/>
  <c r="H67" i="3" l="1"/>
  <c r="M67" i="3" s="1"/>
  <c r="D67" i="3"/>
  <c r="B68" i="3" s="1"/>
  <c r="I67" i="3"/>
  <c r="C68" i="3" l="1"/>
  <c r="A68" i="3"/>
  <c r="E67" i="3"/>
  <c r="F67" i="3"/>
  <c r="J67" i="3"/>
  <c r="K67" i="3" s="1"/>
  <c r="L67" i="3" s="1"/>
  <c r="I68" i="3" l="1"/>
  <c r="H68" i="3"/>
  <c r="M68" i="3" s="1"/>
  <c r="D68" i="3"/>
  <c r="B69" i="3" s="1"/>
  <c r="E68" i="3" l="1"/>
  <c r="A69" i="3"/>
  <c r="C69" i="3"/>
  <c r="F68" i="3"/>
  <c r="J68" i="3"/>
  <c r="K68" i="3" s="1"/>
  <c r="L68" i="3" s="1"/>
  <c r="I69" i="3" l="1"/>
  <c r="H69" i="3"/>
  <c r="M69" i="3" s="1"/>
  <c r="D69" i="3"/>
  <c r="B70" i="3" s="1"/>
  <c r="E69" i="3" l="1"/>
  <c r="A70" i="3"/>
  <c r="C70" i="3"/>
  <c r="F69" i="3"/>
  <c r="J69" i="3"/>
  <c r="K69" i="3" s="1"/>
  <c r="L69" i="3" s="1"/>
  <c r="I70" i="3" l="1"/>
  <c r="H70" i="3"/>
  <c r="M70" i="3" s="1"/>
  <c r="D70" i="3"/>
  <c r="B71" i="3" s="1"/>
  <c r="F70" i="3" l="1"/>
  <c r="A71" i="3"/>
  <c r="C71" i="3"/>
  <c r="E70" i="3"/>
  <c r="J70" i="3"/>
  <c r="K70" i="3" s="1"/>
  <c r="L70" i="3" s="1"/>
  <c r="I71" i="3" l="1"/>
  <c r="H71" i="3"/>
  <c r="M71" i="3" s="1"/>
  <c r="D71" i="3"/>
  <c r="B72" i="3" s="1"/>
  <c r="E71" i="3" l="1"/>
  <c r="C72" i="3"/>
  <c r="A72" i="3"/>
  <c r="F71" i="3"/>
  <c r="J71" i="3"/>
  <c r="K71" i="3" s="1"/>
  <c r="L71" i="3" s="1"/>
  <c r="H72" i="3" l="1"/>
  <c r="M72" i="3" s="1"/>
  <c r="D72" i="3"/>
  <c r="B73" i="3" s="1"/>
  <c r="I72" i="3"/>
  <c r="E72" i="3" l="1"/>
  <c r="F72" i="3"/>
  <c r="C73" i="3"/>
  <c r="A73" i="3"/>
  <c r="J72" i="3"/>
  <c r="K72" i="3" s="1"/>
  <c r="L72" i="3" s="1"/>
  <c r="I73" i="3" l="1"/>
  <c r="J73" i="3" s="1"/>
  <c r="H73" i="3"/>
  <c r="M73" i="3" s="1"/>
  <c r="D73" i="3"/>
  <c r="B74" i="3" s="1"/>
  <c r="F73" i="3" l="1"/>
  <c r="C74" i="3"/>
  <c r="A74" i="3"/>
  <c r="E73" i="3"/>
  <c r="K73" i="3"/>
  <c r="H74" i="3" l="1"/>
  <c r="M74" i="3" s="1"/>
  <c r="D74" i="3"/>
  <c r="B75" i="3" s="1"/>
  <c r="L73" i="3"/>
  <c r="I74" i="3"/>
  <c r="F74" i="3" l="1"/>
  <c r="E74" i="3"/>
  <c r="J74" i="3"/>
  <c r="K74" i="3" s="1"/>
  <c r="I75" i="3" s="1"/>
  <c r="A75" i="3"/>
  <c r="C75" i="3"/>
  <c r="L74" i="3" l="1"/>
  <c r="H75" i="3"/>
  <c r="M75" i="3" s="1"/>
  <c r="D75" i="3"/>
  <c r="B76" i="3" s="1"/>
  <c r="J75" i="3"/>
  <c r="E75" i="3" l="1"/>
  <c r="K75" i="3"/>
  <c r="L75" i="3" s="1"/>
  <c r="C76" i="3"/>
  <c r="A76" i="3"/>
  <c r="F75" i="3"/>
  <c r="I76" i="3" l="1"/>
  <c r="H76" i="3"/>
  <c r="M76" i="3" s="1"/>
  <c r="D76" i="3"/>
  <c r="B77" i="3" s="1"/>
  <c r="J76" i="3"/>
  <c r="E76" i="3" l="1"/>
  <c r="K76" i="3"/>
  <c r="L76" i="3" s="1"/>
  <c r="F76" i="3"/>
  <c r="I77" i="3"/>
  <c r="C77" i="3"/>
  <c r="A77" i="3"/>
  <c r="H77" i="3" l="1"/>
  <c r="M77" i="3" s="1"/>
  <c r="D77" i="3"/>
  <c r="B78" i="3" s="1"/>
  <c r="F77" i="3"/>
  <c r="J77" i="3"/>
  <c r="K77" i="3" s="1"/>
  <c r="L77" i="3" s="1"/>
  <c r="E77" i="3" l="1"/>
  <c r="I78" i="3"/>
  <c r="C78" i="3"/>
  <c r="A78" i="3"/>
  <c r="H78" i="3" l="1"/>
  <c r="M78" i="3" s="1"/>
  <c r="D78" i="3"/>
  <c r="B79" i="3" s="1"/>
  <c r="J78" i="3"/>
  <c r="K78" i="3" l="1"/>
  <c r="L78" i="3" s="1"/>
  <c r="E78" i="3"/>
  <c r="F78" i="3"/>
  <c r="I79" i="3"/>
  <c r="A79" i="3"/>
  <c r="C79" i="3"/>
  <c r="H79" i="3" l="1"/>
  <c r="M79" i="3" s="1"/>
  <c r="D79" i="3"/>
  <c r="B80" i="3" s="1"/>
  <c r="J79" i="3"/>
  <c r="K79" i="3" l="1"/>
  <c r="L79" i="3" s="1"/>
  <c r="F79" i="3"/>
  <c r="E79" i="3"/>
  <c r="I80" i="3"/>
  <c r="A80" i="3"/>
  <c r="C80" i="3"/>
  <c r="H80" i="3" l="1"/>
  <c r="M80" i="3" s="1"/>
  <c r="D80" i="3"/>
  <c r="B81" i="3" s="1"/>
  <c r="J80" i="3"/>
  <c r="F80" i="3" l="1"/>
  <c r="E80" i="3"/>
  <c r="K80" i="3"/>
  <c r="I81" i="3" s="1"/>
  <c r="J81" i="3" s="1"/>
  <c r="C81" i="3"/>
  <c r="A81" i="3"/>
  <c r="L80" i="3" l="1"/>
  <c r="H81" i="3"/>
  <c r="M81" i="3" s="1"/>
  <c r="K81" i="3" s="1"/>
  <c r="D81" i="3"/>
  <c r="B82" i="3" s="1"/>
  <c r="F81" i="3" l="1"/>
  <c r="E81" i="3"/>
  <c r="C82" i="3"/>
  <c r="A82" i="3"/>
  <c r="I82" i="3"/>
  <c r="L81" i="3"/>
  <c r="J82" i="3" l="1"/>
  <c r="H82" i="3"/>
  <c r="M82" i="3" s="1"/>
  <c r="D82" i="3"/>
  <c r="B83" i="3" s="1"/>
  <c r="C83" i="3" l="1"/>
  <c r="A83" i="3"/>
  <c r="E82" i="3"/>
  <c r="F82" i="3"/>
  <c r="K82" i="3"/>
  <c r="H83" i="3" l="1"/>
  <c r="M83" i="3" s="1"/>
  <c r="D83" i="3"/>
  <c r="B84" i="3" s="1"/>
  <c r="L82" i="3"/>
  <c r="I83" i="3"/>
  <c r="E83" i="3" l="1"/>
  <c r="F83" i="3"/>
  <c r="J83" i="3"/>
  <c r="K83" i="3" s="1"/>
  <c r="L83" i="3" s="1"/>
  <c r="C84" i="3"/>
  <c r="A84" i="3"/>
  <c r="H84" i="3" l="1"/>
  <c r="M84" i="3" s="1"/>
  <c r="D84" i="3"/>
  <c r="B85" i="3" s="1"/>
  <c r="I84" i="3"/>
  <c r="F84" i="3" l="1"/>
  <c r="E84" i="3"/>
  <c r="C85" i="3"/>
  <c r="A85" i="3"/>
  <c r="J84" i="3"/>
  <c r="K84" i="3" s="1"/>
  <c r="L84" i="3" s="1"/>
  <c r="I85" i="3" l="1"/>
  <c r="H85" i="3"/>
  <c r="M85" i="3" s="1"/>
  <c r="D85" i="3"/>
  <c r="B86" i="3" s="1"/>
  <c r="J85" i="3"/>
  <c r="E85" i="3" l="1"/>
  <c r="K85" i="3"/>
  <c r="L85" i="3" s="1"/>
  <c r="F85" i="3"/>
  <c r="C86" i="3"/>
  <c r="A86" i="3"/>
  <c r="I86" i="3" l="1"/>
  <c r="H86" i="3"/>
  <c r="M86" i="3" s="1"/>
  <c r="D86" i="3"/>
  <c r="B87" i="3" s="1"/>
  <c r="J86" i="3"/>
  <c r="F86" i="3" l="1"/>
  <c r="E86" i="3"/>
  <c r="K86" i="3"/>
  <c r="L86" i="3" s="1"/>
  <c r="C87" i="3"/>
  <c r="A87" i="3"/>
  <c r="I87" i="3" l="1"/>
  <c r="H87" i="3"/>
  <c r="M87" i="3" s="1"/>
  <c r="D87" i="3"/>
  <c r="B88" i="3" s="1"/>
  <c r="J87" i="3"/>
  <c r="K87" i="3" l="1"/>
  <c r="L87" i="3" s="1"/>
  <c r="F87" i="3"/>
  <c r="E87" i="3"/>
  <c r="I88" i="3"/>
  <c r="A88" i="3"/>
  <c r="C88" i="3"/>
  <c r="H88" i="3" l="1"/>
  <c r="M88" i="3" s="1"/>
  <c r="D88" i="3"/>
  <c r="B89" i="3" s="1"/>
  <c r="J88" i="3"/>
  <c r="K88" i="3" l="1"/>
  <c r="L88" i="3" s="1"/>
  <c r="A89" i="3"/>
  <c r="C89" i="3"/>
  <c r="E88" i="3"/>
  <c r="I89" i="3"/>
  <c r="F88" i="3"/>
  <c r="J89" i="3" l="1"/>
  <c r="H89" i="3"/>
  <c r="M89" i="3" s="1"/>
  <c r="D89" i="3"/>
  <c r="B90" i="3" s="1"/>
  <c r="E89" i="3" l="1"/>
  <c r="F89" i="3"/>
  <c r="A90" i="3"/>
  <c r="C90" i="3"/>
  <c r="K89" i="3"/>
  <c r="L89" i="3" l="1"/>
  <c r="I90" i="3"/>
  <c r="H90" i="3"/>
  <c r="M90" i="3" s="1"/>
  <c r="D90" i="3"/>
  <c r="B91" i="3" s="1"/>
  <c r="F90" i="3" l="1"/>
  <c r="E90" i="3"/>
  <c r="A91" i="3"/>
  <c r="C91" i="3"/>
  <c r="J90" i="3"/>
  <c r="K90" i="3" s="1"/>
  <c r="L90" i="3" s="1"/>
  <c r="I91" i="3" l="1"/>
  <c r="H91" i="3"/>
  <c r="M91" i="3" s="1"/>
  <c r="D91" i="3"/>
  <c r="B92" i="3" s="1"/>
  <c r="F91" i="3" l="1"/>
  <c r="C92" i="3"/>
  <c r="A92" i="3"/>
  <c r="E91" i="3"/>
  <c r="J91" i="3"/>
  <c r="K91" i="3" s="1"/>
  <c r="L91" i="3" s="1"/>
  <c r="H92" i="3" l="1"/>
  <c r="M92" i="3" s="1"/>
  <c r="D92" i="3"/>
  <c r="B93" i="3" s="1"/>
  <c r="I92" i="3"/>
  <c r="J92" i="3" l="1"/>
  <c r="K92" i="3" s="1"/>
  <c r="L92" i="3" s="1"/>
  <c r="C93" i="3"/>
  <c r="A93" i="3"/>
  <c r="E92" i="3"/>
  <c r="F92" i="3"/>
  <c r="H93" i="3" l="1"/>
  <c r="M93" i="3" s="1"/>
  <c r="D93" i="3"/>
  <c r="B94" i="3" s="1"/>
  <c r="I93" i="3"/>
  <c r="F93" i="3" l="1"/>
  <c r="A94" i="3"/>
  <c r="C94" i="3"/>
  <c r="E93" i="3"/>
  <c r="J93" i="3"/>
  <c r="K93" i="3" s="1"/>
  <c r="I94" i="3" s="1"/>
  <c r="J94" i="3" l="1"/>
  <c r="L93" i="3"/>
  <c r="H94" i="3"/>
  <c r="M94" i="3" s="1"/>
  <c r="D94" i="3"/>
  <c r="B95" i="3" s="1"/>
  <c r="E94" i="3" l="1"/>
  <c r="K94" i="3"/>
  <c r="I95" i="3" s="1"/>
  <c r="J95" i="3" s="1"/>
  <c r="A95" i="3"/>
  <c r="C95" i="3"/>
  <c r="F94" i="3"/>
  <c r="L94" i="3" l="1"/>
  <c r="H95" i="3"/>
  <c r="M95" i="3" s="1"/>
  <c r="K95" i="3" s="1"/>
  <c r="D95" i="3"/>
  <c r="B96" i="3" s="1"/>
  <c r="F95" i="3" l="1"/>
  <c r="C96" i="3"/>
  <c r="A96" i="3"/>
  <c r="E95" i="3"/>
  <c r="L95" i="3"/>
  <c r="I96" i="3"/>
  <c r="H96" i="3" l="1"/>
  <c r="M96" i="3" s="1"/>
  <c r="D96" i="3"/>
  <c r="B97" i="3" s="1"/>
  <c r="J96" i="3"/>
  <c r="K96" i="3" l="1"/>
  <c r="L96" i="3" s="1"/>
  <c r="C97" i="3"/>
  <c r="A97" i="3"/>
  <c r="E96" i="3"/>
  <c r="I97" i="3"/>
  <c r="F96" i="3"/>
  <c r="J97" i="3" l="1"/>
  <c r="H97" i="3"/>
  <c r="M97" i="3" s="1"/>
  <c r="D97" i="3"/>
  <c r="B98" i="3" s="1"/>
  <c r="F97" i="3" l="1"/>
  <c r="C98" i="3"/>
  <c r="A98" i="3"/>
  <c r="E97" i="3"/>
  <c r="K97" i="3"/>
  <c r="H98" i="3" l="1"/>
  <c r="M98" i="3" s="1"/>
  <c r="D98" i="3"/>
  <c r="B99" i="3" s="1"/>
  <c r="I98" i="3"/>
  <c r="L97" i="3"/>
  <c r="E98" i="3" l="1"/>
  <c r="F98" i="3"/>
  <c r="C99" i="3"/>
  <c r="A99" i="3"/>
  <c r="J98" i="3"/>
  <c r="K98" i="3" s="1"/>
  <c r="L98" i="3" l="1"/>
  <c r="I99" i="3"/>
  <c r="H99" i="3"/>
  <c r="M99" i="3" s="1"/>
  <c r="D99" i="3"/>
  <c r="B100" i="3" s="1"/>
  <c r="F99" i="3" l="1"/>
  <c r="E99" i="3"/>
  <c r="J99" i="3"/>
  <c r="K99" i="3" s="1"/>
  <c r="L99" i="3" s="1"/>
  <c r="A100" i="3"/>
  <c r="C100" i="3"/>
  <c r="I100" i="3" l="1"/>
  <c r="H100" i="3"/>
  <c r="M100" i="3" s="1"/>
  <c r="D100" i="3"/>
  <c r="B101" i="3" s="1"/>
  <c r="J100" i="3"/>
  <c r="E100" i="3" l="1"/>
  <c r="K100" i="3"/>
  <c r="I101" i="3" s="1"/>
  <c r="J101" i="3" s="1"/>
  <c r="F100" i="3"/>
  <c r="C101" i="3"/>
  <c r="A101" i="3"/>
  <c r="L100" i="3" l="1"/>
  <c r="H101" i="3"/>
  <c r="M101" i="3" s="1"/>
  <c r="K101" i="3" s="1"/>
  <c r="D101" i="3"/>
  <c r="B102" i="3" s="1"/>
  <c r="F101" i="3" l="1"/>
  <c r="E101" i="3"/>
  <c r="C102" i="3"/>
  <c r="A102" i="3"/>
  <c r="L101" i="3"/>
  <c r="I102" i="3"/>
  <c r="H102" i="3" l="1"/>
  <c r="M102" i="3" s="1"/>
  <c r="D102" i="3"/>
  <c r="B103" i="3" s="1"/>
  <c r="J102" i="3"/>
  <c r="K102" i="3" s="1"/>
  <c r="L102" i="3" s="1"/>
  <c r="F102" i="3" l="1"/>
  <c r="E102" i="3"/>
  <c r="I103" i="3"/>
  <c r="C103" i="3"/>
  <c r="A103" i="3"/>
  <c r="H103" i="3" l="1"/>
  <c r="M103" i="3" s="1"/>
  <c r="D103" i="3"/>
  <c r="B104" i="3" s="1"/>
  <c r="J103" i="3"/>
  <c r="K103" i="3" s="1"/>
  <c r="L103" i="3" s="1"/>
  <c r="E103" i="3" l="1"/>
  <c r="F103" i="3"/>
  <c r="I104" i="3"/>
  <c r="C104" i="3"/>
  <c r="A104" i="3"/>
  <c r="H104" i="3" l="1"/>
  <c r="M104" i="3" s="1"/>
  <c r="D104" i="3"/>
  <c r="B105" i="3" s="1"/>
  <c r="J104" i="3"/>
  <c r="E104" i="3" l="1"/>
  <c r="F104" i="3"/>
  <c r="K104" i="3"/>
  <c r="L104" i="3" s="1"/>
  <c r="C105" i="3"/>
  <c r="A105" i="3"/>
  <c r="I105" i="3" l="1"/>
  <c r="H105" i="3"/>
  <c r="M105" i="3" s="1"/>
  <c r="D105" i="3"/>
  <c r="B106" i="3" s="1"/>
  <c r="J105" i="3"/>
  <c r="F105" i="3" l="1"/>
  <c r="E105" i="3"/>
  <c r="K105" i="3"/>
  <c r="L105" i="3" s="1"/>
  <c r="C106" i="3"/>
  <c r="A106" i="3"/>
  <c r="I106" i="3" l="1"/>
  <c r="H106" i="3"/>
  <c r="M106" i="3" s="1"/>
  <c r="D106" i="3"/>
  <c r="B107" i="3" s="1"/>
  <c r="J106" i="3"/>
  <c r="E106" i="3" l="1"/>
  <c r="K106" i="3"/>
  <c r="L106" i="3" s="1"/>
  <c r="F106" i="3"/>
  <c r="I107" i="3"/>
  <c r="J107" i="3" s="1"/>
  <c r="C107" i="3"/>
  <c r="A107" i="3"/>
  <c r="H107" i="3" l="1"/>
  <c r="M107" i="3" s="1"/>
  <c r="K107" i="3" s="1"/>
  <c r="D107" i="3"/>
  <c r="B108" i="3" s="1"/>
  <c r="F107" i="3" l="1"/>
  <c r="E107" i="3"/>
  <c r="A108" i="3"/>
  <c r="C108" i="3"/>
  <c r="L107" i="3"/>
  <c r="I108" i="3"/>
  <c r="J108" i="3" l="1"/>
  <c r="H108" i="3"/>
  <c r="M108" i="3" s="1"/>
  <c r="D108" i="3"/>
  <c r="B109" i="3" s="1"/>
  <c r="F108" i="3" l="1"/>
  <c r="C109" i="3"/>
  <c r="A109" i="3"/>
  <c r="E108" i="3"/>
  <c r="K108" i="3"/>
  <c r="H109" i="3" l="1"/>
  <c r="M109" i="3" s="1"/>
  <c r="D109" i="3"/>
  <c r="B110" i="3" s="1"/>
  <c r="L108" i="3"/>
  <c r="I109" i="3"/>
  <c r="E109" i="3" l="1"/>
  <c r="F109" i="3"/>
  <c r="J109" i="3"/>
  <c r="K109" i="3" s="1"/>
  <c r="L109" i="3" s="1"/>
  <c r="A110" i="3"/>
  <c r="C110" i="3"/>
  <c r="H110" i="3" l="1"/>
  <c r="M110" i="3" s="1"/>
  <c r="D110" i="3"/>
  <c r="B111" i="3" s="1"/>
  <c r="F110" i="3"/>
  <c r="I110" i="3"/>
  <c r="A111" i="3" l="1"/>
  <c r="C111" i="3"/>
  <c r="E110" i="3"/>
  <c r="J110" i="3"/>
  <c r="K110" i="3" s="1"/>
  <c r="L110" i="3" s="1"/>
  <c r="I111" i="3" l="1"/>
  <c r="H111" i="3"/>
  <c r="M111" i="3" s="1"/>
  <c r="D111" i="3"/>
  <c r="B112" i="3" s="1"/>
  <c r="C112" i="3" l="1"/>
  <c r="A112" i="3"/>
  <c r="F111" i="3"/>
  <c r="E111" i="3"/>
  <c r="J111" i="3"/>
  <c r="K111" i="3" s="1"/>
  <c r="L111" i="3" s="1"/>
  <c r="I112" i="3" l="1"/>
  <c r="H112" i="3"/>
  <c r="M112" i="3" s="1"/>
  <c r="D112" i="3"/>
  <c r="B113" i="3" s="1"/>
  <c r="A113" i="3" l="1"/>
  <c r="C113" i="3"/>
  <c r="E112" i="3"/>
  <c r="F112" i="3"/>
  <c r="J112" i="3"/>
  <c r="K112" i="3" s="1"/>
  <c r="L112" i="3" s="1"/>
  <c r="I113" i="3" l="1"/>
  <c r="H113" i="3"/>
  <c r="M113" i="3" s="1"/>
  <c r="D113" i="3"/>
  <c r="B114" i="3" s="1"/>
  <c r="E113" i="3" l="1"/>
  <c r="C114" i="3"/>
  <c r="A114" i="3"/>
  <c r="F113" i="3"/>
  <c r="J113" i="3"/>
  <c r="K113" i="3" s="1"/>
  <c r="L113" i="3" s="1"/>
  <c r="H114" i="3" l="1"/>
  <c r="M114" i="3" s="1"/>
  <c r="D114" i="3"/>
  <c r="B115" i="3" s="1"/>
  <c r="I114" i="3"/>
  <c r="F114" i="3" l="1"/>
  <c r="E114" i="3"/>
  <c r="C115" i="3"/>
  <c r="A115" i="3"/>
  <c r="J114" i="3"/>
  <c r="K114" i="3" s="1"/>
  <c r="L114" i="3" s="1"/>
  <c r="I115" i="3" l="1"/>
  <c r="H115" i="3"/>
  <c r="M115" i="3" s="1"/>
  <c r="D115" i="3"/>
  <c r="B116" i="3" s="1"/>
  <c r="J115" i="3"/>
  <c r="K115" i="3" s="1"/>
  <c r="L115" i="3" s="1"/>
  <c r="E115" i="3" l="1"/>
  <c r="F115" i="3"/>
  <c r="I116" i="3"/>
  <c r="A116" i="3"/>
  <c r="C116" i="3"/>
  <c r="H116" i="3" l="1"/>
  <c r="M116" i="3" s="1"/>
  <c r="D116" i="3"/>
  <c r="B117" i="3" s="1"/>
  <c r="J116" i="3"/>
  <c r="E116" i="3" l="1"/>
  <c r="K116" i="3"/>
  <c r="L116" i="3" s="1"/>
  <c r="A117" i="3"/>
  <c r="C117" i="3"/>
  <c r="F116" i="3"/>
  <c r="I117" i="3" l="1"/>
  <c r="H117" i="3"/>
  <c r="M117" i="3" s="1"/>
  <c r="D117" i="3"/>
  <c r="B118" i="3" s="1"/>
  <c r="J117" i="3"/>
  <c r="F117" i="3" l="1"/>
  <c r="E117" i="3"/>
  <c r="K117" i="3"/>
  <c r="C118" i="3"/>
  <c r="A118" i="3"/>
  <c r="L117" i="3" l="1"/>
  <c r="I118" i="3"/>
  <c r="J118" i="3" s="1"/>
  <c r="H118" i="3"/>
  <c r="M118" i="3" s="1"/>
  <c r="D118" i="3"/>
  <c r="B119" i="3" s="1"/>
  <c r="K118" i="3" l="1"/>
  <c r="C119" i="3"/>
  <c r="A119" i="3"/>
  <c r="F118" i="3"/>
  <c r="E118" i="3"/>
  <c r="L118" i="3"/>
  <c r="I119" i="3"/>
  <c r="J119" i="3" l="1"/>
  <c r="H119" i="3"/>
  <c r="M119" i="3" s="1"/>
  <c r="D119" i="3"/>
  <c r="B120" i="3" s="1"/>
  <c r="E119" i="3" l="1"/>
  <c r="A120" i="3"/>
  <c r="C120" i="3"/>
  <c r="F119" i="3"/>
  <c r="K119" i="3"/>
  <c r="H120" i="3" l="1"/>
  <c r="M120" i="3" s="1"/>
  <c r="D120" i="3"/>
  <c r="B121" i="3" s="1"/>
  <c r="L119" i="3"/>
  <c r="I120" i="3"/>
  <c r="F120" i="3" l="1"/>
  <c r="C121" i="3"/>
  <c r="A121" i="3"/>
  <c r="J120" i="3"/>
  <c r="K120" i="3" s="1"/>
  <c r="L120" i="3" s="1"/>
  <c r="E120" i="3"/>
  <c r="I121" i="3" l="1"/>
  <c r="J121" i="3"/>
  <c r="H121" i="3"/>
  <c r="M121" i="3" s="1"/>
  <c r="D121" i="3"/>
  <c r="B122" i="3" s="1"/>
  <c r="E121" i="3" l="1"/>
  <c r="F121" i="3"/>
  <c r="C122" i="3"/>
  <c r="A122" i="3"/>
  <c r="K121" i="3"/>
  <c r="L121" i="3" l="1"/>
  <c r="I122" i="3"/>
  <c r="H122" i="3"/>
  <c r="M122" i="3" s="1"/>
  <c r="D122" i="3"/>
  <c r="B123" i="3" s="1"/>
  <c r="F122" i="3" l="1"/>
  <c r="J122" i="3"/>
  <c r="K122" i="3" s="1"/>
  <c r="L122" i="3" s="1"/>
  <c r="A123" i="3"/>
  <c r="C123" i="3"/>
  <c r="E122" i="3"/>
  <c r="I123" i="3" l="1"/>
  <c r="H123" i="3"/>
  <c r="M123" i="3" s="1"/>
  <c r="D123" i="3"/>
  <c r="B124" i="3" s="1"/>
  <c r="J123" i="3"/>
  <c r="F123" i="3" l="1"/>
  <c r="E123" i="3"/>
  <c r="K123" i="3"/>
  <c r="L123" i="3" s="1"/>
  <c r="A124" i="3"/>
  <c r="C124" i="3"/>
  <c r="I124" i="3" l="1"/>
  <c r="H124" i="3"/>
  <c r="M124" i="3" s="1"/>
  <c r="D124" i="3"/>
  <c r="B125" i="3" s="1"/>
  <c r="J124" i="3"/>
  <c r="F124" i="3" l="1"/>
  <c r="E124" i="3"/>
  <c r="K124" i="3"/>
  <c r="C125" i="3"/>
  <c r="A125" i="3"/>
  <c r="L124" i="3" l="1"/>
  <c r="I125" i="3"/>
  <c r="J125" i="3" s="1"/>
  <c r="H125" i="3"/>
  <c r="M125" i="3" s="1"/>
  <c r="D125" i="3"/>
  <c r="B126" i="3" s="1"/>
  <c r="E125" i="3" l="1"/>
  <c r="K125" i="3"/>
  <c r="L125" i="3" s="1"/>
  <c r="F125" i="3"/>
  <c r="A126" i="3"/>
  <c r="C126" i="3"/>
  <c r="I126" i="3" l="1"/>
  <c r="J126" i="3" s="1"/>
  <c r="H126" i="3"/>
  <c r="M126" i="3" s="1"/>
  <c r="D126" i="3"/>
  <c r="B127" i="3" s="1"/>
  <c r="E126" i="3" l="1"/>
  <c r="C127" i="3"/>
  <c r="A127" i="3"/>
  <c r="F126" i="3"/>
  <c r="K126" i="3"/>
  <c r="H127" i="3" l="1"/>
  <c r="M127" i="3" s="1"/>
  <c r="D127" i="3"/>
  <c r="B128" i="3" s="1"/>
  <c r="L126" i="3"/>
  <c r="I127" i="3"/>
  <c r="E127" i="3" l="1"/>
  <c r="F127" i="3"/>
  <c r="J127" i="3"/>
  <c r="K127" i="3" s="1"/>
  <c r="L127" i="3" s="1"/>
  <c r="A128" i="3"/>
  <c r="C128" i="3"/>
  <c r="H128" i="3" l="1"/>
  <c r="M128" i="3" s="1"/>
  <c r="D128" i="3"/>
  <c r="B129" i="3" s="1"/>
  <c r="I128" i="3"/>
  <c r="F128" i="3" l="1"/>
  <c r="A129" i="3"/>
  <c r="C129" i="3"/>
  <c r="E128" i="3"/>
  <c r="J128" i="3"/>
  <c r="K128" i="3" s="1"/>
  <c r="L128" i="3" s="1"/>
  <c r="I129" i="3" l="1"/>
  <c r="H129" i="3"/>
  <c r="M129" i="3" s="1"/>
  <c r="D129" i="3"/>
  <c r="B130" i="3" s="1"/>
  <c r="E129" i="3" l="1"/>
  <c r="C130" i="3"/>
  <c r="A130" i="3"/>
  <c r="F129" i="3"/>
  <c r="J129" i="3"/>
  <c r="K129" i="3" s="1"/>
  <c r="L129" i="3" s="1"/>
  <c r="H130" i="3" l="1"/>
  <c r="M130" i="3" s="1"/>
  <c r="D130" i="3"/>
  <c r="B131" i="3" s="1"/>
  <c r="I130" i="3"/>
  <c r="C131" i="3" l="1"/>
  <c r="A131" i="3"/>
  <c r="F130" i="3"/>
  <c r="E130" i="3"/>
  <c r="J130" i="3"/>
  <c r="K130" i="3" s="1"/>
  <c r="L130" i="3" s="1"/>
  <c r="I131" i="3" l="1"/>
  <c r="H131" i="3"/>
  <c r="M131" i="3" s="1"/>
  <c r="D131" i="3"/>
  <c r="B132" i="3" s="1"/>
  <c r="C132" i="3" l="1"/>
  <c r="A132" i="3"/>
  <c r="F131" i="3"/>
  <c r="E131" i="3"/>
  <c r="J131" i="3"/>
  <c r="K131" i="3" s="1"/>
  <c r="L131" i="3" s="1"/>
  <c r="I132" i="3" l="1"/>
  <c r="H132" i="3"/>
  <c r="M132" i="3" s="1"/>
  <c r="D132" i="3"/>
  <c r="B133" i="3" s="1"/>
  <c r="J132" i="3"/>
  <c r="E132" i="3" l="1"/>
  <c r="F132" i="3"/>
  <c r="K132" i="3"/>
  <c r="L132" i="3" s="1"/>
  <c r="C133" i="3"/>
  <c r="A133" i="3"/>
  <c r="I133" i="3" l="1"/>
  <c r="H133" i="3"/>
  <c r="M133" i="3" s="1"/>
  <c r="D133" i="3"/>
  <c r="B134" i="3" s="1"/>
  <c r="J133" i="3"/>
  <c r="F133" i="3" l="1"/>
  <c r="E133" i="3"/>
  <c r="K133" i="3"/>
  <c r="C134" i="3"/>
  <c r="A134" i="3"/>
  <c r="L133" i="3" l="1"/>
  <c r="I134" i="3"/>
  <c r="J134" i="3" s="1"/>
  <c r="H134" i="3"/>
  <c r="M134" i="3" s="1"/>
  <c r="D134" i="3"/>
  <c r="B135" i="3" s="1"/>
  <c r="K134" i="3" l="1"/>
  <c r="F134" i="3"/>
  <c r="C135" i="3"/>
  <c r="A135" i="3"/>
  <c r="E134" i="3"/>
  <c r="L134" i="3"/>
  <c r="I135" i="3"/>
  <c r="H135" i="3" l="1"/>
  <c r="M135" i="3" s="1"/>
  <c r="D135" i="3"/>
  <c r="B136" i="3" s="1"/>
  <c r="J135" i="3"/>
  <c r="E135" i="3" l="1"/>
  <c r="F135" i="3"/>
  <c r="K135" i="3"/>
  <c r="L135" i="3" s="1"/>
  <c r="C136" i="3"/>
  <c r="A136" i="3"/>
  <c r="I136" i="3" l="1"/>
  <c r="J136" i="3" s="1"/>
  <c r="H136" i="3"/>
  <c r="M136" i="3" s="1"/>
  <c r="D136" i="3"/>
  <c r="B137" i="3" s="1"/>
  <c r="K136" i="3" l="1"/>
  <c r="L136" i="3" s="1"/>
  <c r="F136" i="3"/>
  <c r="E136" i="3"/>
  <c r="I137" i="3"/>
  <c r="C137" i="3"/>
  <c r="A137" i="3"/>
  <c r="H137" i="3" l="1"/>
  <c r="M137" i="3" s="1"/>
  <c r="D137" i="3"/>
  <c r="B138" i="3" s="1"/>
  <c r="J137" i="3"/>
  <c r="E137" i="3" l="1"/>
  <c r="F137" i="3"/>
  <c r="C138" i="3"/>
  <c r="A138" i="3"/>
  <c r="K137" i="3"/>
  <c r="L137" i="3" l="1"/>
  <c r="I138" i="3"/>
  <c r="H138" i="3"/>
  <c r="M138" i="3" s="1"/>
  <c r="D138" i="3"/>
  <c r="B139" i="3" s="1"/>
  <c r="C139" i="3" l="1"/>
  <c r="A139" i="3"/>
  <c r="F138" i="3"/>
  <c r="J138" i="3"/>
  <c r="K138" i="3" s="1"/>
  <c r="L138" i="3" s="1"/>
  <c r="E138" i="3"/>
  <c r="H139" i="3" l="1"/>
  <c r="M139" i="3" s="1"/>
  <c r="D139" i="3"/>
  <c r="B140" i="3" s="1"/>
  <c r="I139" i="3"/>
  <c r="F139" i="3" l="1"/>
  <c r="E139" i="3"/>
  <c r="C140" i="3"/>
  <c r="A140" i="3"/>
  <c r="J139" i="3"/>
  <c r="K139" i="3" s="1"/>
  <c r="L139" i="3" s="1"/>
  <c r="I140" i="3" l="1"/>
  <c r="J140" i="3" s="1"/>
  <c r="H140" i="3"/>
  <c r="M140" i="3" s="1"/>
  <c r="D140" i="3"/>
  <c r="B141" i="3" s="1"/>
  <c r="E140" i="3" l="1"/>
  <c r="F140" i="3"/>
  <c r="A141" i="3"/>
  <c r="C141" i="3"/>
  <c r="K140" i="3"/>
  <c r="L140" i="3" l="1"/>
  <c r="I141" i="3"/>
  <c r="H141" i="3"/>
  <c r="M141" i="3" s="1"/>
  <c r="D141" i="3"/>
  <c r="B142" i="3" s="1"/>
  <c r="E141" i="3" l="1"/>
  <c r="A142" i="3"/>
  <c r="C142" i="3"/>
  <c r="F141" i="3"/>
  <c r="J141" i="3"/>
  <c r="K141" i="3" s="1"/>
  <c r="L141" i="3" s="1"/>
  <c r="I142" i="3" l="1"/>
  <c r="H142" i="3"/>
  <c r="M142" i="3" s="1"/>
  <c r="D142" i="3"/>
  <c r="B143" i="3" s="1"/>
  <c r="E142" i="3" l="1"/>
  <c r="C143" i="3"/>
  <c r="A143" i="3"/>
  <c r="F142" i="3"/>
  <c r="J142" i="3"/>
  <c r="K142" i="3" s="1"/>
  <c r="L142" i="3" s="1"/>
  <c r="H143" i="3" l="1"/>
  <c r="M143" i="3" s="1"/>
  <c r="D143" i="3"/>
  <c r="B144" i="3" s="1"/>
  <c r="I143" i="3"/>
  <c r="E143" i="3" l="1"/>
  <c r="F143" i="3"/>
  <c r="C144" i="3"/>
  <c r="A144" i="3"/>
  <c r="J143" i="3"/>
  <c r="K143" i="3" s="1"/>
  <c r="L143" i="3" s="1"/>
  <c r="H144" i="3" l="1"/>
  <c r="M144" i="3" s="1"/>
  <c r="D144" i="3"/>
  <c r="B145" i="3" s="1"/>
  <c r="I144" i="3"/>
  <c r="E144" i="3" l="1"/>
  <c r="F144" i="3"/>
  <c r="C145" i="3"/>
  <c r="A145" i="3"/>
  <c r="J144" i="3"/>
  <c r="K144" i="3" s="1"/>
  <c r="L144" i="3" s="1"/>
  <c r="I145" i="3" l="1"/>
  <c r="J145" i="3" s="1"/>
  <c r="H145" i="3"/>
  <c r="M145" i="3" s="1"/>
  <c r="D145" i="3"/>
  <c r="B146" i="3" s="1"/>
  <c r="F145" i="3" l="1"/>
  <c r="K145" i="3"/>
  <c r="I146" i="3" s="1"/>
  <c r="J146" i="3" s="1"/>
  <c r="E145" i="3"/>
  <c r="A146" i="3"/>
  <c r="C146" i="3"/>
  <c r="L145" i="3" l="1"/>
  <c r="H146" i="3"/>
  <c r="M146" i="3" s="1"/>
  <c r="K146" i="3" s="1"/>
  <c r="D146" i="3"/>
  <c r="B147" i="3" s="1"/>
  <c r="C147" i="3" l="1"/>
  <c r="A147" i="3"/>
  <c r="E146" i="3"/>
  <c r="F146" i="3"/>
  <c r="I147" i="3"/>
  <c r="L146" i="3"/>
  <c r="H147" i="3" l="1"/>
  <c r="M147" i="3" s="1"/>
  <c r="D147" i="3"/>
  <c r="B148" i="3" s="1"/>
  <c r="J147" i="3"/>
  <c r="K147" i="3" l="1"/>
  <c r="E147" i="3"/>
  <c r="F147" i="3"/>
  <c r="A148" i="3"/>
  <c r="C148" i="3"/>
  <c r="H148" i="3" l="1"/>
  <c r="M148" i="3" s="1"/>
  <c r="D148" i="3"/>
  <c r="B149" i="3" s="1"/>
  <c r="L147" i="3"/>
  <c r="I148" i="3"/>
  <c r="E148" i="3" l="1"/>
  <c r="A149" i="3"/>
  <c r="C149" i="3"/>
  <c r="F148" i="3"/>
  <c r="J148" i="3"/>
  <c r="K148" i="3" s="1"/>
  <c r="I149" i="3" s="1"/>
  <c r="L148" i="3" l="1"/>
  <c r="J149" i="3"/>
  <c r="H149" i="3"/>
  <c r="M149" i="3" s="1"/>
  <c r="D149" i="3"/>
  <c r="B150" i="3" s="1"/>
  <c r="E149" i="3" l="1"/>
  <c r="C150" i="3"/>
  <c r="A150" i="3"/>
  <c r="F149" i="3"/>
  <c r="K149" i="3"/>
  <c r="H150" i="3" l="1"/>
  <c r="M150" i="3" s="1"/>
  <c r="D150" i="3"/>
  <c r="B151" i="3" s="1"/>
  <c r="L149" i="3"/>
  <c r="I150" i="3"/>
  <c r="F150" i="3" l="1"/>
  <c r="E150" i="3"/>
  <c r="J150" i="3"/>
  <c r="K150" i="3" s="1"/>
  <c r="L150" i="3" s="1"/>
  <c r="A151" i="3"/>
  <c r="C151" i="3"/>
  <c r="I151" i="3" l="1"/>
  <c r="H151" i="3"/>
  <c r="M151" i="3" s="1"/>
  <c r="D151" i="3"/>
  <c r="B152" i="3" s="1"/>
  <c r="E151" i="3"/>
  <c r="J151" i="3"/>
  <c r="F151" i="3" l="1"/>
  <c r="K151" i="3"/>
  <c r="L151" i="3" s="1"/>
  <c r="A152" i="3"/>
  <c r="C152" i="3"/>
  <c r="I152" i="3" l="1"/>
  <c r="J152" i="3" s="1"/>
  <c r="H152" i="3"/>
  <c r="M152" i="3" s="1"/>
  <c r="D152" i="3"/>
  <c r="B153" i="3" s="1"/>
  <c r="K152" i="3" l="1"/>
  <c r="L152" i="3" s="1"/>
  <c r="E152" i="3"/>
  <c r="F152" i="3"/>
  <c r="C153" i="3"/>
  <c r="A153" i="3"/>
  <c r="I153" i="3" l="1"/>
  <c r="J153" i="3" s="1"/>
  <c r="H153" i="3"/>
  <c r="M153" i="3" s="1"/>
  <c r="D153" i="3"/>
  <c r="B154" i="3" s="1"/>
  <c r="K153" i="3" l="1"/>
  <c r="L153" i="3" s="1"/>
  <c r="E153" i="3"/>
  <c r="F153" i="3"/>
  <c r="C154" i="3"/>
  <c r="A154" i="3"/>
  <c r="I154" i="3" l="1"/>
  <c r="J154" i="3" s="1"/>
  <c r="H154" i="3"/>
  <c r="M154" i="3" s="1"/>
  <c r="D154" i="3"/>
  <c r="B155" i="3" s="1"/>
  <c r="K154" i="3" l="1"/>
  <c r="L154" i="3" s="1"/>
  <c r="F154" i="3"/>
  <c r="E154" i="3"/>
  <c r="A155" i="3"/>
  <c r="C155" i="3"/>
  <c r="I155" i="3" l="1"/>
  <c r="J155" i="3" s="1"/>
  <c r="H155" i="3"/>
  <c r="M155" i="3" s="1"/>
  <c r="D155" i="3"/>
  <c r="B156" i="3" s="1"/>
  <c r="K155" i="3" l="1"/>
  <c r="L155" i="3" s="1"/>
  <c r="F155" i="3"/>
  <c r="E155" i="3"/>
  <c r="C156" i="3"/>
  <c r="A156" i="3"/>
  <c r="I156" i="3" l="1"/>
  <c r="H156" i="3"/>
  <c r="M156" i="3" s="1"/>
  <c r="D156" i="3"/>
  <c r="B157" i="3" s="1"/>
  <c r="J156" i="3"/>
  <c r="K156" i="3" l="1"/>
  <c r="I157" i="3" s="1"/>
  <c r="J157" i="3" s="1"/>
  <c r="F156" i="3"/>
  <c r="E156" i="3"/>
  <c r="C157" i="3"/>
  <c r="A157" i="3"/>
  <c r="L156" i="3" l="1"/>
  <c r="H157" i="3"/>
  <c r="M157" i="3" s="1"/>
  <c r="K157" i="3" s="1"/>
  <c r="D157" i="3"/>
  <c r="B158" i="3" s="1"/>
  <c r="F157" i="3"/>
  <c r="E157" i="3" l="1"/>
  <c r="C158" i="3"/>
  <c r="A158" i="3"/>
  <c r="I158" i="3"/>
  <c r="L157" i="3"/>
  <c r="J158" i="3" l="1"/>
  <c r="H158" i="3"/>
  <c r="M158" i="3" s="1"/>
  <c r="K158" i="3" s="1"/>
  <c r="L158" i="3" s="1"/>
  <c r="D158" i="3"/>
  <c r="B159" i="3" s="1"/>
  <c r="A159" i="3" l="1"/>
  <c r="C159" i="3"/>
  <c r="F158" i="3"/>
  <c r="I159" i="3"/>
  <c r="E158" i="3"/>
  <c r="J159" i="3" l="1"/>
  <c r="H159" i="3"/>
  <c r="M159" i="3" s="1"/>
  <c r="D159" i="3"/>
  <c r="B160" i="3" s="1"/>
  <c r="K159" i="3" l="1"/>
  <c r="L159" i="3" s="1"/>
  <c r="F159" i="3"/>
  <c r="C160" i="3"/>
  <c r="A160" i="3"/>
  <c r="E159" i="3"/>
  <c r="I160" i="3" l="1"/>
  <c r="J160" i="3" s="1"/>
  <c r="H160" i="3"/>
  <c r="M160" i="3" s="1"/>
  <c r="D160" i="3"/>
  <c r="B161" i="3" s="1"/>
  <c r="K160" i="3" l="1"/>
  <c r="L160" i="3" s="1"/>
  <c r="F160" i="3"/>
  <c r="E160" i="3"/>
  <c r="C161" i="3"/>
  <c r="A161" i="3"/>
  <c r="I161" i="3" l="1"/>
  <c r="H161" i="3"/>
  <c r="M161" i="3" s="1"/>
  <c r="D161" i="3"/>
  <c r="B162" i="3" s="1"/>
  <c r="J161" i="3"/>
  <c r="K161" i="3" l="1"/>
  <c r="F161" i="3"/>
  <c r="E161" i="3"/>
  <c r="C162" i="3"/>
  <c r="A162" i="3"/>
  <c r="H162" i="3" l="1"/>
  <c r="M162" i="3" s="1"/>
  <c r="D162" i="3"/>
  <c r="B163" i="3" s="1"/>
  <c r="E162" i="3"/>
  <c r="F162" i="3"/>
  <c r="I162" i="3"/>
  <c r="L161" i="3"/>
  <c r="J162" i="3" l="1"/>
  <c r="K162" i="3" s="1"/>
  <c r="L162" i="3" s="1"/>
  <c r="C163" i="3"/>
  <c r="A163" i="3"/>
  <c r="I163" i="3" l="1"/>
  <c r="H163" i="3"/>
  <c r="M163" i="3" s="1"/>
  <c r="D163" i="3"/>
  <c r="B164" i="3" s="1"/>
  <c r="F163" i="3" l="1"/>
  <c r="C164" i="3"/>
  <c r="A164" i="3"/>
  <c r="E163" i="3"/>
  <c r="J163" i="3"/>
  <c r="K163" i="3" s="1"/>
  <c r="L163" i="3" s="1"/>
  <c r="H164" i="3" l="1"/>
  <c r="M164" i="3" s="1"/>
  <c r="D164" i="3"/>
  <c r="B165" i="3" s="1"/>
  <c r="I164" i="3"/>
  <c r="J164" i="3" l="1"/>
  <c r="K164" i="3" s="1"/>
  <c r="L164" i="3" s="1"/>
  <c r="E164" i="3"/>
  <c r="F164" i="3"/>
  <c r="A165" i="3"/>
  <c r="C165" i="3"/>
  <c r="I165" i="3" l="1"/>
  <c r="H165" i="3"/>
  <c r="M165" i="3" s="1"/>
  <c r="D165" i="3"/>
  <c r="B166" i="3" s="1"/>
  <c r="E165" i="3" l="1"/>
  <c r="C166" i="3"/>
  <c r="A166" i="3"/>
  <c r="F165" i="3"/>
  <c r="J165" i="3"/>
  <c r="K165" i="3" s="1"/>
  <c r="L165" i="3" s="1"/>
  <c r="H166" i="3" l="1"/>
  <c r="M166" i="3" s="1"/>
  <c r="D166" i="3"/>
  <c r="B167" i="3" s="1"/>
  <c r="I166" i="3"/>
  <c r="E166" i="3" l="1"/>
  <c r="F166" i="3"/>
  <c r="A167" i="3"/>
  <c r="C167" i="3"/>
  <c r="J166" i="3"/>
  <c r="K166" i="3" s="1"/>
  <c r="L166" i="3" s="1"/>
  <c r="I167" i="3" l="1"/>
  <c r="J167" i="3" s="1"/>
  <c r="H167" i="3"/>
  <c r="M167" i="3" s="1"/>
  <c r="D167" i="3"/>
  <c r="B168" i="3" s="1"/>
  <c r="K167" i="3" l="1"/>
  <c r="E167" i="3"/>
  <c r="F167" i="3"/>
  <c r="C168" i="3"/>
  <c r="A168" i="3"/>
  <c r="H168" i="3" l="1"/>
  <c r="M168" i="3" s="1"/>
  <c r="D168" i="3"/>
  <c r="B169" i="3" s="1"/>
  <c r="E168" i="3"/>
  <c r="F168" i="3"/>
  <c r="L167" i="3"/>
  <c r="I168" i="3"/>
  <c r="J168" i="3" l="1"/>
  <c r="K168" i="3" s="1"/>
  <c r="L168" i="3" s="1"/>
  <c r="C169" i="3"/>
  <c r="A169" i="3"/>
  <c r="H169" i="3" l="1"/>
  <c r="M169" i="3" s="1"/>
  <c r="D169" i="3"/>
  <c r="B170" i="3" s="1"/>
  <c r="I169" i="3"/>
  <c r="E169" i="3" l="1"/>
  <c r="F169" i="3"/>
  <c r="C170" i="3"/>
  <c r="A170" i="3"/>
  <c r="J169" i="3"/>
  <c r="K169" i="3" s="1"/>
  <c r="L169" i="3" s="1"/>
  <c r="I170" i="3" l="1"/>
  <c r="H170" i="3"/>
  <c r="M170" i="3" s="1"/>
  <c r="D170" i="3"/>
  <c r="B171" i="3" s="1"/>
  <c r="F170" i="3" l="1"/>
  <c r="E170" i="3"/>
  <c r="C171" i="3"/>
  <c r="A171" i="3"/>
  <c r="J170" i="3"/>
  <c r="K170" i="3" s="1"/>
  <c r="L170" i="3" s="1"/>
  <c r="I171" i="3" l="1"/>
  <c r="H171" i="3"/>
  <c r="M171" i="3" s="1"/>
  <c r="D171" i="3"/>
  <c r="B172" i="3" s="1"/>
  <c r="E171" i="3" l="1"/>
  <c r="C172" i="3"/>
  <c r="A172" i="3"/>
  <c r="F171" i="3"/>
  <c r="J171" i="3"/>
  <c r="K171" i="3" s="1"/>
  <c r="L171" i="3" s="1"/>
  <c r="H172" i="3" l="1"/>
  <c r="M172" i="3" s="1"/>
  <c r="D172" i="3"/>
  <c r="B173" i="3" s="1"/>
  <c r="I172" i="3"/>
  <c r="C173" i="3" l="1"/>
  <c r="A173" i="3"/>
  <c r="J172" i="3"/>
  <c r="K172" i="3" s="1"/>
  <c r="L172" i="3" s="1"/>
  <c r="F172" i="3"/>
  <c r="E172" i="3"/>
  <c r="I173" i="3" l="1"/>
  <c r="J173" i="3" s="1"/>
  <c r="H173" i="3"/>
  <c r="M173" i="3" s="1"/>
  <c r="D173" i="3"/>
  <c r="B174" i="3" s="1"/>
  <c r="F173" i="3" l="1"/>
  <c r="C174" i="3"/>
  <c r="A174" i="3"/>
  <c r="E173" i="3"/>
  <c r="K173" i="3"/>
  <c r="H174" i="3" l="1"/>
  <c r="M174" i="3" s="1"/>
  <c r="D174" i="3"/>
  <c r="B175" i="3" s="1"/>
  <c r="L173" i="3"/>
  <c r="I174" i="3"/>
  <c r="J174" i="3" l="1"/>
  <c r="K174" i="3" s="1"/>
  <c r="L174" i="3" s="1"/>
  <c r="E174" i="3"/>
  <c r="F174" i="3"/>
  <c r="C175" i="3"/>
  <c r="A175" i="3"/>
  <c r="I175" i="3" l="1"/>
  <c r="J175" i="3" s="1"/>
  <c r="H175" i="3"/>
  <c r="M175" i="3" s="1"/>
  <c r="D175" i="3"/>
  <c r="B176" i="3" s="1"/>
  <c r="F175" i="3" l="1"/>
  <c r="E175" i="3"/>
  <c r="K175" i="3"/>
  <c r="A176" i="3"/>
  <c r="C176" i="3"/>
  <c r="H176" i="3" l="1"/>
  <c r="M176" i="3" s="1"/>
  <c r="D176" i="3"/>
  <c r="B177" i="3" s="1"/>
  <c r="L175" i="3"/>
  <c r="I176" i="3"/>
  <c r="C177" i="3" l="1"/>
  <c r="A177" i="3"/>
  <c r="J176" i="3"/>
  <c r="K176" i="3" s="1"/>
  <c r="L176" i="3" s="1"/>
  <c r="E176" i="3"/>
  <c r="F176" i="3"/>
  <c r="I177" i="3" l="1"/>
  <c r="J177" i="3" s="1"/>
  <c r="H177" i="3"/>
  <c r="M177" i="3" s="1"/>
  <c r="D177" i="3"/>
  <c r="B178" i="3" s="1"/>
  <c r="A178" i="3" l="1"/>
  <c r="C178" i="3"/>
  <c r="F177" i="3"/>
  <c r="E177" i="3"/>
  <c r="K177" i="3"/>
  <c r="L177" i="3" l="1"/>
  <c r="I178" i="3"/>
  <c r="H178" i="3"/>
  <c r="M178" i="3" s="1"/>
  <c r="D178" i="3"/>
  <c r="B179" i="3" s="1"/>
  <c r="E178" i="3" l="1"/>
  <c r="F178" i="3"/>
  <c r="A179" i="3"/>
  <c r="C179" i="3"/>
  <c r="J178" i="3"/>
  <c r="K178" i="3" s="1"/>
  <c r="I179" i="3" s="1"/>
  <c r="L178" i="3" l="1"/>
  <c r="J179" i="3"/>
  <c r="H179" i="3"/>
  <c r="M179" i="3" s="1"/>
  <c r="D179" i="3"/>
  <c r="B180" i="3" s="1"/>
  <c r="E179" i="3" l="1"/>
  <c r="F179" i="3"/>
  <c r="K179" i="3"/>
  <c r="L179" i="3" s="1"/>
  <c r="C180" i="3"/>
  <c r="A180" i="3"/>
  <c r="I180" i="3" l="1"/>
  <c r="J180" i="3" s="1"/>
  <c r="H180" i="3"/>
  <c r="M180" i="3" s="1"/>
  <c r="D180" i="3"/>
  <c r="B181" i="3" s="1"/>
  <c r="K180" i="3" l="1"/>
  <c r="F180" i="3"/>
  <c r="E180" i="3"/>
  <c r="A181" i="3"/>
  <c r="C181" i="3"/>
  <c r="H181" i="3" l="1"/>
  <c r="M181" i="3" s="1"/>
  <c r="D181" i="3"/>
  <c r="B182" i="3" s="1"/>
  <c r="L180" i="3"/>
  <c r="I181" i="3"/>
  <c r="E181" i="3" l="1"/>
  <c r="F181" i="3"/>
  <c r="J181" i="3"/>
  <c r="K181" i="3" s="1"/>
  <c r="L181" i="3" s="1"/>
  <c r="C182" i="3"/>
  <c r="A182" i="3"/>
  <c r="I182" i="3" l="1"/>
  <c r="J182" i="3" s="1"/>
  <c r="H182" i="3"/>
  <c r="M182" i="3" s="1"/>
  <c r="D182" i="3"/>
  <c r="B183" i="3" s="1"/>
  <c r="C183" i="3" l="1"/>
  <c r="A183" i="3"/>
  <c r="E182" i="3"/>
  <c r="F182" i="3"/>
  <c r="K182" i="3"/>
  <c r="H183" i="3" l="1"/>
  <c r="M183" i="3" s="1"/>
  <c r="D183" i="3"/>
  <c r="B184" i="3" s="1"/>
  <c r="E183" i="3"/>
  <c r="L182" i="3"/>
  <c r="I183" i="3"/>
  <c r="F183" i="3" l="1"/>
  <c r="J183" i="3"/>
  <c r="K183" i="3" s="1"/>
  <c r="L183" i="3" s="1"/>
  <c r="A184" i="3"/>
  <c r="C184" i="3"/>
  <c r="H184" i="3" l="1"/>
  <c r="M184" i="3" s="1"/>
  <c r="D184" i="3"/>
  <c r="B185" i="3" s="1"/>
  <c r="I184" i="3"/>
  <c r="J184" i="3" l="1"/>
  <c r="K184" i="3" s="1"/>
  <c r="L184" i="3" s="1"/>
  <c r="F184" i="3"/>
  <c r="E184" i="3"/>
  <c r="C185" i="3"/>
  <c r="A185" i="3"/>
  <c r="H185" i="3" l="1"/>
  <c r="M185" i="3" s="1"/>
  <c r="D185" i="3"/>
  <c r="B186" i="3" s="1"/>
  <c r="I185" i="3"/>
  <c r="E185" i="3" l="1"/>
  <c r="F185" i="3"/>
  <c r="C186" i="3"/>
  <c r="A186" i="3"/>
  <c r="J185" i="3"/>
  <c r="K185" i="3" s="1"/>
  <c r="L185" i="3" s="1"/>
  <c r="I186" i="3" l="1"/>
  <c r="H186" i="3"/>
  <c r="M186" i="3" s="1"/>
  <c r="D186" i="3"/>
  <c r="B187" i="3" s="1"/>
  <c r="E186" i="3" l="1"/>
  <c r="C187" i="3"/>
  <c r="A187" i="3"/>
  <c r="F186" i="3"/>
  <c r="J186" i="3"/>
  <c r="K186" i="3" s="1"/>
  <c r="L186" i="3" s="1"/>
  <c r="I187" i="3" l="1"/>
  <c r="H187" i="3"/>
  <c r="M187" i="3" s="1"/>
  <c r="D187" i="3"/>
  <c r="B188" i="3" s="1"/>
  <c r="E187" i="3" l="1"/>
  <c r="C188" i="3"/>
  <c r="A188" i="3"/>
  <c r="F187" i="3"/>
  <c r="J187" i="3"/>
  <c r="K187" i="3" s="1"/>
  <c r="L187" i="3" l="1"/>
  <c r="I188" i="3"/>
  <c r="J188" i="3" s="1"/>
  <c r="H188" i="3"/>
  <c r="M188" i="3" s="1"/>
  <c r="D188" i="3"/>
  <c r="B189" i="3" s="1"/>
  <c r="E188" i="3" l="1"/>
  <c r="A189" i="3"/>
  <c r="C189" i="3"/>
  <c r="F188" i="3"/>
  <c r="K188" i="3"/>
  <c r="H189" i="3" l="1"/>
  <c r="M189" i="3" s="1"/>
  <c r="D189" i="3"/>
  <c r="B190" i="3" s="1"/>
  <c r="L188" i="3"/>
  <c r="I189" i="3"/>
  <c r="E189" i="3" l="1"/>
  <c r="F189" i="3"/>
  <c r="J189" i="3"/>
  <c r="K189" i="3" s="1"/>
  <c r="L189" i="3" s="1"/>
  <c r="C190" i="3"/>
  <c r="A190" i="3"/>
  <c r="I190" i="3" l="1"/>
  <c r="J190" i="3" s="1"/>
  <c r="H190" i="3"/>
  <c r="M190" i="3" s="1"/>
  <c r="D190" i="3"/>
  <c r="B191" i="3" s="1"/>
  <c r="F190" i="3" l="1"/>
  <c r="E190" i="3"/>
  <c r="K190" i="3"/>
  <c r="L190" i="3" s="1"/>
  <c r="C191" i="3"/>
  <c r="A191" i="3"/>
  <c r="I191" i="3" l="1"/>
  <c r="J191" i="3" s="1"/>
  <c r="H191" i="3"/>
  <c r="M191" i="3" s="1"/>
  <c r="D191" i="3"/>
  <c r="B192" i="3" s="1"/>
  <c r="K191" i="3" l="1"/>
  <c r="L191" i="3" s="1"/>
  <c r="F191" i="3"/>
  <c r="E191" i="3"/>
  <c r="C192" i="3"/>
  <c r="A192" i="3"/>
  <c r="I192" i="3" l="1"/>
  <c r="H192" i="3"/>
  <c r="M192" i="3" s="1"/>
  <c r="D192" i="3"/>
  <c r="B193" i="3" s="1"/>
  <c r="J192" i="3"/>
  <c r="K192" i="3" l="1"/>
  <c r="L192" i="3" s="1"/>
  <c r="E192" i="3"/>
  <c r="F192" i="3"/>
  <c r="C193" i="3"/>
  <c r="A193" i="3"/>
  <c r="I193" i="3" l="1"/>
  <c r="J193" i="3" s="1"/>
  <c r="H193" i="3"/>
  <c r="M193" i="3" s="1"/>
  <c r="D193" i="3"/>
  <c r="B194" i="3" s="1"/>
  <c r="K193" i="3" l="1"/>
  <c r="F193" i="3"/>
  <c r="E193" i="3"/>
  <c r="C194" i="3"/>
  <c r="A194" i="3"/>
  <c r="H194" i="3" l="1"/>
  <c r="M194" i="3" s="1"/>
  <c r="D194" i="3"/>
  <c r="B195" i="3" s="1"/>
  <c r="L193" i="3"/>
  <c r="I194" i="3"/>
  <c r="F194" i="3" l="1"/>
  <c r="E194" i="3"/>
  <c r="J194" i="3"/>
  <c r="K194" i="3" s="1"/>
  <c r="I195" i="3" s="1"/>
  <c r="C195" i="3"/>
  <c r="A195" i="3"/>
  <c r="L194" i="3" l="1"/>
  <c r="J195" i="3"/>
  <c r="H195" i="3"/>
  <c r="M195" i="3" s="1"/>
  <c r="D195" i="3"/>
  <c r="B196" i="3" s="1"/>
  <c r="E195" i="3" l="1"/>
  <c r="F195" i="3"/>
  <c r="K195" i="3"/>
  <c r="L195" i="3" s="1"/>
  <c r="C196" i="3"/>
  <c r="A196" i="3"/>
  <c r="I196" i="3" l="1"/>
  <c r="J196" i="3" s="1"/>
  <c r="H196" i="3"/>
  <c r="M196" i="3" s="1"/>
  <c r="D196" i="3"/>
  <c r="B197" i="3" s="1"/>
  <c r="C197" i="3" l="1"/>
  <c r="A197" i="3"/>
  <c r="F196" i="3"/>
  <c r="K196" i="3"/>
  <c r="E196" i="3"/>
  <c r="L196" i="3" l="1"/>
  <c r="I197" i="3"/>
  <c r="H197" i="3"/>
  <c r="M197" i="3" s="1"/>
  <c r="D197" i="3"/>
  <c r="B198" i="3" s="1"/>
  <c r="F197" i="3" l="1"/>
  <c r="E197" i="3"/>
  <c r="J197" i="3"/>
  <c r="K197" i="3" s="1"/>
  <c r="L197" i="3" s="1"/>
  <c r="C198" i="3"/>
  <c r="A198" i="3"/>
  <c r="I198" i="3" l="1"/>
  <c r="J198" i="3" s="1"/>
  <c r="H198" i="3"/>
  <c r="M198" i="3" s="1"/>
  <c r="D198" i="3"/>
  <c r="B199" i="3" s="1"/>
  <c r="C199" i="3" l="1"/>
  <c r="A199" i="3"/>
  <c r="F198" i="3"/>
  <c r="E198" i="3"/>
  <c r="K198" i="3"/>
  <c r="H199" i="3" l="1"/>
  <c r="M199" i="3" s="1"/>
  <c r="D199" i="3"/>
  <c r="B200" i="3" s="1"/>
  <c r="L198" i="3"/>
  <c r="I199" i="3"/>
  <c r="J199" i="3" l="1"/>
  <c r="K199" i="3" s="1"/>
  <c r="L199" i="3" s="1"/>
  <c r="F199" i="3"/>
  <c r="E199" i="3"/>
  <c r="C200" i="3"/>
  <c r="A200" i="3"/>
  <c r="H200" i="3" l="1"/>
  <c r="M200" i="3" s="1"/>
  <c r="D200" i="3"/>
  <c r="B201" i="3" s="1"/>
  <c r="I200" i="3"/>
  <c r="J200" i="3" l="1"/>
  <c r="K200" i="3" s="1"/>
  <c r="L200" i="3" s="1"/>
  <c r="F200" i="3"/>
  <c r="E200" i="3"/>
  <c r="A201" i="3"/>
  <c r="C201" i="3"/>
  <c r="I201" i="3" l="1"/>
  <c r="J201" i="3" s="1"/>
  <c r="H201" i="3"/>
  <c r="M201" i="3" s="1"/>
  <c r="D201" i="3"/>
  <c r="B202" i="3" s="1"/>
  <c r="F201" i="3" l="1"/>
  <c r="K201" i="3"/>
  <c r="L201" i="3" s="1"/>
  <c r="E201" i="3"/>
  <c r="C202" i="3"/>
  <c r="A202" i="3"/>
  <c r="I202" i="3" l="1"/>
  <c r="J202" i="3" s="1"/>
  <c r="H202" i="3"/>
  <c r="M202" i="3" s="1"/>
  <c r="D202" i="3"/>
  <c r="B203" i="3" s="1"/>
  <c r="E202" i="3" l="1"/>
  <c r="K202" i="3"/>
  <c r="F202" i="3"/>
  <c r="C203" i="3"/>
  <c r="A203" i="3"/>
  <c r="L202" i="3" l="1"/>
  <c r="I203" i="3"/>
  <c r="J203" i="3" s="1"/>
  <c r="H203" i="3"/>
  <c r="M203" i="3" s="1"/>
  <c r="D203" i="3"/>
  <c r="B204" i="3" s="1"/>
  <c r="K203" i="3" l="1"/>
  <c r="I204" i="3" s="1"/>
  <c r="A204" i="3"/>
  <c r="C204" i="3"/>
  <c r="E203" i="3"/>
  <c r="F203" i="3"/>
  <c r="L203" i="3" l="1"/>
  <c r="J204" i="3"/>
  <c r="H204" i="3"/>
  <c r="M204" i="3" s="1"/>
  <c r="D204" i="3"/>
  <c r="B205" i="3" s="1"/>
  <c r="C205" i="3" l="1"/>
  <c r="A205" i="3"/>
  <c r="F204" i="3"/>
  <c r="E204" i="3"/>
  <c r="K204" i="3"/>
  <c r="H205" i="3" l="1"/>
  <c r="M205" i="3" s="1"/>
  <c r="D205" i="3"/>
  <c r="B206" i="3" s="1"/>
  <c r="L204" i="3"/>
  <c r="I205" i="3"/>
  <c r="A206" i="3" l="1"/>
  <c r="C206" i="3"/>
  <c r="J205" i="3"/>
  <c r="K205" i="3" s="1"/>
  <c r="L205" i="3" s="1"/>
  <c r="E205" i="3"/>
  <c r="F205" i="3"/>
  <c r="I206" i="3" l="1"/>
  <c r="J206" i="3" s="1"/>
  <c r="H206" i="3"/>
  <c r="M206" i="3" s="1"/>
  <c r="D206" i="3"/>
  <c r="B207" i="3" s="1"/>
  <c r="C207" i="3" l="1"/>
  <c r="A207" i="3"/>
  <c r="F206" i="3"/>
  <c r="E206" i="3"/>
  <c r="K206" i="3"/>
  <c r="H207" i="3" l="1"/>
  <c r="M207" i="3" s="1"/>
  <c r="D207" i="3"/>
  <c r="B208" i="3" s="1"/>
  <c r="L206" i="3"/>
  <c r="I207" i="3"/>
  <c r="E207" i="3" l="1"/>
  <c r="F207" i="3"/>
  <c r="J207" i="3"/>
  <c r="K207" i="3" s="1"/>
  <c r="L207" i="3" s="1"/>
  <c r="C208" i="3"/>
  <c r="A208" i="3"/>
  <c r="I208" i="3" l="1"/>
  <c r="H208" i="3"/>
  <c r="M208" i="3" s="1"/>
  <c r="D208" i="3"/>
  <c r="B209" i="3" s="1"/>
  <c r="F208" i="3" l="1"/>
  <c r="E208" i="3"/>
  <c r="C209" i="3"/>
  <c r="A209" i="3"/>
  <c r="J208" i="3"/>
  <c r="K208" i="3" s="1"/>
  <c r="I209" i="3" s="1"/>
  <c r="L208" i="3" l="1"/>
  <c r="J209" i="3"/>
  <c r="H209" i="3"/>
  <c r="M209" i="3" s="1"/>
  <c r="D209" i="3"/>
  <c r="B210" i="3" s="1"/>
  <c r="K209" i="3" l="1"/>
  <c r="I210" i="3" s="1"/>
  <c r="J210" i="3" s="1"/>
  <c r="F209" i="3"/>
  <c r="E209" i="3"/>
  <c r="A210" i="3"/>
  <c r="C210" i="3"/>
  <c r="L209" i="3" l="1"/>
  <c r="H210" i="3"/>
  <c r="M210" i="3" s="1"/>
  <c r="K210" i="3" s="1"/>
  <c r="D210" i="3"/>
  <c r="B211" i="3" s="1"/>
  <c r="L210" i="3" l="1"/>
  <c r="I211" i="3"/>
  <c r="A211" i="3"/>
  <c r="C211" i="3"/>
  <c r="E210" i="3"/>
  <c r="F210" i="3"/>
  <c r="J211" i="3" l="1"/>
  <c r="H211" i="3"/>
  <c r="M211" i="3" s="1"/>
  <c r="D211" i="3"/>
  <c r="B212" i="3" s="1"/>
  <c r="F211" i="3" l="1"/>
  <c r="E211" i="3"/>
  <c r="C212" i="3"/>
  <c r="A212" i="3"/>
  <c r="K211" i="3"/>
  <c r="L211" i="3" l="1"/>
  <c r="I212" i="3"/>
  <c r="H212" i="3"/>
  <c r="M212" i="3" s="1"/>
  <c r="D212" i="3"/>
  <c r="B213" i="3" s="1"/>
  <c r="J212" i="3" l="1"/>
  <c r="K212" i="3" s="1"/>
  <c r="I213" i="3" s="1"/>
  <c r="A213" i="3"/>
  <c r="C213" i="3"/>
  <c r="F212" i="3"/>
  <c r="E212" i="3"/>
  <c r="H213" i="3" l="1"/>
  <c r="M213" i="3" s="1"/>
  <c r="D213" i="3"/>
  <c r="B214" i="3" s="1"/>
  <c r="L212" i="3"/>
  <c r="J213" i="3"/>
  <c r="E213" i="3" l="1"/>
  <c r="F213" i="3"/>
  <c r="C214" i="3"/>
  <c r="A214" i="3"/>
  <c r="K213" i="3"/>
  <c r="H214" i="3" l="1"/>
  <c r="M214" i="3" s="1"/>
  <c r="D214" i="3"/>
  <c r="B215" i="3" s="1"/>
  <c r="I214" i="3"/>
  <c r="L213" i="3"/>
  <c r="J214" i="3" l="1"/>
  <c r="K214" i="3" s="1"/>
  <c r="L214" i="3" s="1"/>
  <c r="E214" i="3"/>
  <c r="F214" i="3"/>
  <c r="C215" i="3"/>
  <c r="A215" i="3"/>
  <c r="H215" i="3" l="1"/>
  <c r="M215" i="3" s="1"/>
  <c r="D215" i="3"/>
  <c r="B216" i="3" s="1"/>
  <c r="I215" i="3"/>
  <c r="F215" i="3" l="1"/>
  <c r="E215" i="3"/>
  <c r="J215" i="3"/>
  <c r="K215" i="3" s="1"/>
  <c r="L215" i="3" s="1"/>
  <c r="C216" i="3"/>
  <c r="A216" i="3"/>
  <c r="H216" i="3" l="1"/>
  <c r="M216" i="3" s="1"/>
  <c r="D216" i="3"/>
  <c r="B217" i="3" s="1"/>
  <c r="I216" i="3"/>
  <c r="F216" i="3" l="1"/>
  <c r="E216" i="3"/>
  <c r="J216" i="3"/>
  <c r="K216" i="3" s="1"/>
  <c r="L216" i="3" s="1"/>
  <c r="C217" i="3"/>
  <c r="A217" i="3"/>
  <c r="H217" i="3" l="1"/>
  <c r="M217" i="3" s="1"/>
  <c r="D217" i="3"/>
  <c r="B218" i="3" s="1"/>
  <c r="F217" i="3"/>
  <c r="I217" i="3"/>
  <c r="E217" i="3" l="1"/>
  <c r="A218" i="3"/>
  <c r="C218" i="3"/>
  <c r="J217" i="3"/>
  <c r="K217" i="3" s="1"/>
  <c r="L217" i="3" s="1"/>
  <c r="I218" i="3" l="1"/>
  <c r="J218" i="3" s="1"/>
  <c r="H218" i="3"/>
  <c r="M218" i="3" s="1"/>
  <c r="D218" i="3"/>
  <c r="B219" i="3" s="1"/>
  <c r="E218" i="3" l="1"/>
  <c r="C219" i="3"/>
  <c r="A219" i="3"/>
  <c r="F218" i="3"/>
  <c r="K218" i="3"/>
  <c r="H219" i="3" l="1"/>
  <c r="M219" i="3" s="1"/>
  <c r="D219" i="3"/>
  <c r="B220" i="3" s="1"/>
  <c r="I219" i="3"/>
  <c r="L218" i="3"/>
  <c r="E219" i="3" l="1"/>
  <c r="F219" i="3"/>
  <c r="A220" i="3"/>
  <c r="C220" i="3"/>
  <c r="J219" i="3"/>
  <c r="K219" i="3" s="1"/>
  <c r="L219" i="3" l="1"/>
  <c r="I220" i="3"/>
  <c r="H220" i="3"/>
  <c r="M220" i="3" s="1"/>
  <c r="D220" i="3"/>
  <c r="B221" i="3" s="1"/>
  <c r="C221" i="3" l="1"/>
  <c r="A221" i="3"/>
  <c r="E220" i="3"/>
  <c r="J220" i="3"/>
  <c r="K220" i="3" s="1"/>
  <c r="L220" i="3" s="1"/>
  <c r="F220" i="3"/>
  <c r="H221" i="3" l="1"/>
  <c r="M221" i="3" s="1"/>
  <c r="D221" i="3"/>
  <c r="B222" i="3" s="1"/>
  <c r="I221" i="3"/>
  <c r="E221" i="3" l="1"/>
  <c r="F221" i="3"/>
  <c r="C222" i="3"/>
  <c r="A222" i="3"/>
  <c r="J221" i="3"/>
  <c r="K221" i="3" s="1"/>
  <c r="I222" i="3" s="1"/>
  <c r="J222" i="3" l="1"/>
  <c r="H222" i="3"/>
  <c r="M222" i="3" s="1"/>
  <c r="D222" i="3"/>
  <c r="B223" i="3" s="1"/>
  <c r="E222" i="3"/>
  <c r="L221" i="3"/>
  <c r="K222" i="3" l="1"/>
  <c r="L222" i="3" s="1"/>
  <c r="F222" i="3"/>
  <c r="C223" i="3"/>
  <c r="A223" i="3"/>
  <c r="I223" i="3" l="1"/>
  <c r="J223" i="3" s="1"/>
  <c r="H223" i="3"/>
  <c r="M223" i="3" s="1"/>
  <c r="D223" i="3"/>
  <c r="B224" i="3" s="1"/>
  <c r="K223" i="3" l="1"/>
  <c r="L223" i="3" s="1"/>
  <c r="F223" i="3"/>
  <c r="E223" i="3"/>
  <c r="A224" i="3"/>
  <c r="C224" i="3"/>
  <c r="I224" i="3" l="1"/>
  <c r="H224" i="3"/>
  <c r="M224" i="3" s="1"/>
  <c r="D224" i="3"/>
  <c r="B225" i="3" s="1"/>
  <c r="J224" i="3"/>
  <c r="F224" i="3" l="1"/>
  <c r="E224" i="3"/>
  <c r="K224" i="3"/>
  <c r="L224" i="3" s="1"/>
  <c r="C225" i="3"/>
  <c r="A225" i="3"/>
  <c r="I225" i="3" l="1"/>
  <c r="J225" i="3" s="1"/>
  <c r="H225" i="3"/>
  <c r="M225" i="3" s="1"/>
  <c r="D225" i="3"/>
  <c r="B226" i="3" s="1"/>
  <c r="E225" i="3" l="1"/>
  <c r="K225" i="3"/>
  <c r="L225" i="3" s="1"/>
  <c r="F225" i="3"/>
  <c r="I226" i="3"/>
  <c r="A226" i="3"/>
  <c r="C226" i="3"/>
  <c r="H226" i="3" l="1"/>
  <c r="M226" i="3" s="1"/>
  <c r="D226" i="3"/>
  <c r="B227" i="3" s="1"/>
  <c r="J226" i="3"/>
  <c r="K226" i="3" l="1"/>
  <c r="I227" i="3" s="1"/>
  <c r="J227" i="3" s="1"/>
  <c r="E226" i="3"/>
  <c r="F226" i="3"/>
  <c r="L226" i="3"/>
  <c r="C227" i="3"/>
  <c r="A227" i="3"/>
  <c r="H227" i="3" l="1"/>
  <c r="M227" i="3" s="1"/>
  <c r="K227" i="3" s="1"/>
  <c r="D227" i="3"/>
  <c r="B228" i="3" s="1"/>
  <c r="E227" i="3" l="1"/>
  <c r="F227" i="3"/>
  <c r="C228" i="3"/>
  <c r="A228" i="3"/>
  <c r="I228" i="3"/>
  <c r="L227" i="3"/>
  <c r="J228" i="3" l="1"/>
  <c r="H228" i="3"/>
  <c r="M228" i="3" s="1"/>
  <c r="D228" i="3"/>
  <c r="B229" i="3" s="1"/>
  <c r="F228" i="3" l="1"/>
  <c r="A229" i="3"/>
  <c r="C229" i="3"/>
  <c r="E228" i="3"/>
  <c r="K228" i="3"/>
  <c r="H229" i="3" l="1"/>
  <c r="M229" i="3" s="1"/>
  <c r="D229" i="3"/>
  <c r="B230" i="3" s="1"/>
  <c r="L228" i="3"/>
  <c r="I229" i="3"/>
  <c r="E229" i="3" l="1"/>
  <c r="F229" i="3"/>
  <c r="J229" i="3"/>
  <c r="K229" i="3" s="1"/>
  <c r="I230" i="3" s="1"/>
  <c r="C230" i="3"/>
  <c r="A230" i="3"/>
  <c r="H230" i="3" l="1"/>
  <c r="M230" i="3" s="1"/>
  <c r="D230" i="3"/>
  <c r="B231" i="3" s="1"/>
  <c r="L229" i="3"/>
  <c r="J230" i="3"/>
  <c r="K230" i="3" l="1"/>
  <c r="I231" i="3" s="1"/>
  <c r="J231" i="3" s="1"/>
  <c r="F230" i="3"/>
  <c r="C231" i="3"/>
  <c r="A231" i="3"/>
  <c r="E230" i="3"/>
  <c r="L230" i="3" l="1"/>
  <c r="H231" i="3"/>
  <c r="M231" i="3" s="1"/>
  <c r="K231" i="3" s="1"/>
  <c r="D231" i="3"/>
  <c r="B232" i="3" s="1"/>
  <c r="E231" i="3"/>
  <c r="F231" i="3" l="1"/>
  <c r="A232" i="3"/>
  <c r="C232" i="3"/>
  <c r="L231" i="3"/>
  <c r="I232" i="3"/>
  <c r="J232" i="3" l="1"/>
  <c r="H232" i="3"/>
  <c r="M232" i="3" s="1"/>
  <c r="D232" i="3"/>
  <c r="B233" i="3" s="1"/>
  <c r="C233" i="3" l="1"/>
  <c r="A233" i="3"/>
  <c r="F232" i="3"/>
  <c r="E232" i="3"/>
  <c r="K232" i="3"/>
  <c r="H233" i="3" l="1"/>
  <c r="M233" i="3" s="1"/>
  <c r="D233" i="3"/>
  <c r="B234" i="3" s="1"/>
  <c r="L232" i="3"/>
  <c r="I233" i="3"/>
  <c r="F233" i="3" l="1"/>
  <c r="E233" i="3"/>
  <c r="J233" i="3"/>
  <c r="K233" i="3" s="1"/>
  <c r="I234" i="3" s="1"/>
  <c r="C234" i="3"/>
  <c r="A234" i="3"/>
  <c r="L233" i="3" l="1"/>
  <c r="H234" i="3"/>
  <c r="M234" i="3" s="1"/>
  <c r="D234" i="3"/>
  <c r="B235" i="3" s="1"/>
  <c r="J234" i="3"/>
  <c r="K234" i="3" l="1"/>
  <c r="I235" i="3" s="1"/>
  <c r="J235" i="3" s="1"/>
  <c r="C235" i="3"/>
  <c r="A235" i="3"/>
  <c r="E234" i="3"/>
  <c r="F234" i="3"/>
  <c r="L234" i="3" l="1"/>
  <c r="H235" i="3"/>
  <c r="M235" i="3" s="1"/>
  <c r="K235" i="3" s="1"/>
  <c r="D235" i="3"/>
  <c r="B236" i="3" s="1"/>
  <c r="F235" i="3"/>
  <c r="E235" i="3" l="1"/>
  <c r="A236" i="3"/>
  <c r="C236" i="3"/>
  <c r="L235" i="3"/>
  <c r="I236" i="3"/>
  <c r="J236" i="3" l="1"/>
  <c r="H236" i="3"/>
  <c r="M236" i="3" s="1"/>
  <c r="D236" i="3"/>
  <c r="B237" i="3" s="1"/>
  <c r="E236" i="3" l="1"/>
  <c r="C237" i="3"/>
  <c r="A237" i="3"/>
  <c r="F236" i="3"/>
  <c r="K236" i="3"/>
  <c r="H237" i="3" l="1"/>
  <c r="M237" i="3" s="1"/>
  <c r="D237" i="3"/>
  <c r="B238" i="3" s="1"/>
  <c r="L236" i="3"/>
  <c r="I237" i="3"/>
  <c r="F237" i="3" l="1"/>
  <c r="E237" i="3"/>
  <c r="J237" i="3"/>
  <c r="K237" i="3" s="1"/>
  <c r="L237" i="3" s="1"/>
  <c r="A238" i="3"/>
  <c r="C238" i="3"/>
  <c r="H238" i="3" l="1"/>
  <c r="M238" i="3" s="1"/>
  <c r="D238" i="3"/>
  <c r="B239" i="3" s="1"/>
  <c r="I238" i="3"/>
  <c r="F238" i="3" l="1"/>
  <c r="E238" i="3"/>
  <c r="C239" i="3"/>
  <c r="A239" i="3"/>
  <c r="J238" i="3"/>
  <c r="K238" i="3" s="1"/>
  <c r="L238" i="3" s="1"/>
  <c r="H239" i="3" l="1"/>
  <c r="M239" i="3" s="1"/>
  <c r="D239" i="3"/>
  <c r="B240" i="3" s="1"/>
  <c r="I239" i="3"/>
  <c r="F239" i="3" l="1"/>
  <c r="E239" i="3"/>
  <c r="A240" i="3"/>
  <c r="C240" i="3"/>
  <c r="J239" i="3"/>
  <c r="K239" i="3" s="1"/>
  <c r="L239" i="3" s="1"/>
  <c r="I240" i="3" l="1"/>
  <c r="H240" i="3"/>
  <c r="M240" i="3" s="1"/>
  <c r="D240" i="3"/>
  <c r="B241" i="3" s="1"/>
  <c r="E240" i="3" l="1"/>
  <c r="C241" i="3"/>
  <c r="A241" i="3"/>
  <c r="F240" i="3"/>
  <c r="J240" i="3"/>
  <c r="K240" i="3" s="1"/>
  <c r="L240" i="3" s="1"/>
  <c r="H241" i="3" l="1"/>
  <c r="M241" i="3" s="1"/>
  <c r="D241" i="3"/>
  <c r="B242" i="3" s="1"/>
  <c r="I241" i="3"/>
  <c r="E241" i="3" l="1"/>
  <c r="F241" i="3"/>
  <c r="C242" i="3"/>
  <c r="A242" i="3"/>
  <c r="J241" i="3"/>
  <c r="K241" i="3" s="1"/>
  <c r="I242" i="3" s="1"/>
  <c r="J242" i="3" l="1"/>
  <c r="L241" i="3"/>
  <c r="H242" i="3"/>
  <c r="M242" i="3" s="1"/>
  <c r="D242" i="3"/>
  <c r="B243" i="3" s="1"/>
  <c r="F242" i="3" l="1"/>
  <c r="K242" i="3"/>
  <c r="L242" i="3" s="1"/>
  <c r="A243" i="3"/>
  <c r="C243" i="3"/>
  <c r="E242" i="3"/>
  <c r="I243" i="3" l="1"/>
  <c r="J243" i="3" s="1"/>
  <c r="H243" i="3"/>
  <c r="M243" i="3" s="1"/>
  <c r="D243" i="3"/>
  <c r="B244" i="3" s="1"/>
  <c r="E243" i="3" l="1"/>
  <c r="A244" i="3"/>
  <c r="C244" i="3"/>
  <c r="F243" i="3"/>
  <c r="K243" i="3"/>
  <c r="H244" i="3" l="1"/>
  <c r="M244" i="3" s="1"/>
  <c r="D244" i="3"/>
  <c r="B245" i="3" s="1"/>
  <c r="F244" i="3"/>
  <c r="L243" i="3"/>
  <c r="I244" i="3"/>
  <c r="E244" i="3" l="1"/>
  <c r="C245" i="3"/>
  <c r="A245" i="3"/>
  <c r="J244" i="3"/>
  <c r="K244" i="3" s="1"/>
  <c r="L244" i="3" s="1"/>
  <c r="I245" i="3" l="1"/>
  <c r="J245" i="3" s="1"/>
  <c r="H245" i="3"/>
  <c r="M245" i="3" s="1"/>
  <c r="D245" i="3"/>
  <c r="B246" i="3" s="1"/>
  <c r="C246" i="3" l="1"/>
  <c r="A246" i="3"/>
  <c r="E245" i="3"/>
  <c r="F245" i="3"/>
  <c r="K245" i="3"/>
  <c r="H246" i="3" l="1"/>
  <c r="M246" i="3" s="1"/>
  <c r="D246" i="3"/>
  <c r="B247" i="3" s="1"/>
  <c r="E246" i="3"/>
  <c r="L245" i="3"/>
  <c r="I246" i="3"/>
  <c r="F246" i="3" l="1"/>
  <c r="J246" i="3"/>
  <c r="K246" i="3" s="1"/>
  <c r="L246" i="3" s="1"/>
  <c r="C247" i="3"/>
  <c r="A247" i="3"/>
  <c r="I247" i="3" l="1"/>
  <c r="J247" i="3" s="1"/>
  <c r="H247" i="3"/>
  <c r="M247" i="3" s="1"/>
  <c r="D247" i="3"/>
  <c r="B248" i="3" s="1"/>
  <c r="K247" i="3" l="1"/>
  <c r="F247" i="3"/>
  <c r="E247" i="3"/>
  <c r="C248" i="3"/>
  <c r="A248" i="3"/>
  <c r="L247" i="3" l="1"/>
  <c r="I248" i="3"/>
  <c r="J248" i="3" s="1"/>
  <c r="H248" i="3"/>
  <c r="M248" i="3" s="1"/>
  <c r="D248" i="3"/>
  <c r="B249" i="3" s="1"/>
  <c r="K248" i="3" l="1"/>
  <c r="L248" i="3" s="1"/>
  <c r="F248" i="3"/>
  <c r="E248" i="3"/>
  <c r="C249" i="3"/>
  <c r="A249" i="3"/>
  <c r="I249" i="3" l="1"/>
  <c r="J249" i="3" s="1"/>
  <c r="H249" i="3"/>
  <c r="M249" i="3" s="1"/>
  <c r="D249" i="3"/>
  <c r="B250" i="3" s="1"/>
  <c r="A250" i="3" l="1"/>
  <c r="C250" i="3"/>
  <c r="E249" i="3"/>
  <c r="F249" i="3"/>
  <c r="K249" i="3"/>
  <c r="L249" i="3" l="1"/>
  <c r="I250" i="3"/>
  <c r="H250" i="3"/>
  <c r="M250" i="3" s="1"/>
  <c r="D250" i="3"/>
  <c r="B251" i="3" s="1"/>
  <c r="C251" i="3" l="1"/>
  <c r="A251" i="3"/>
  <c r="F250" i="3"/>
  <c r="J250" i="3"/>
  <c r="K250" i="3" s="1"/>
  <c r="L250" i="3" s="1"/>
  <c r="E250" i="3"/>
  <c r="H251" i="3" l="1"/>
  <c r="M251" i="3" s="1"/>
  <c r="D251" i="3"/>
  <c r="B252" i="3" s="1"/>
  <c r="I251" i="3"/>
  <c r="F251" i="3" l="1"/>
  <c r="E251" i="3"/>
  <c r="C252" i="3"/>
  <c r="A252" i="3"/>
  <c r="J251" i="3"/>
  <c r="K251" i="3" s="1"/>
  <c r="L251" i="3" s="1"/>
  <c r="H252" i="3" l="1"/>
  <c r="M252" i="3" s="1"/>
  <c r="D252" i="3"/>
  <c r="B253" i="3" s="1"/>
  <c r="I252" i="3"/>
  <c r="F252" i="3" l="1"/>
  <c r="E252" i="3"/>
  <c r="C253" i="3"/>
  <c r="A253" i="3"/>
  <c r="J252" i="3"/>
  <c r="K252" i="3" s="1"/>
  <c r="I253" i="3" s="1"/>
  <c r="J253" i="3" l="1"/>
  <c r="L252" i="3"/>
  <c r="H253" i="3"/>
  <c r="M253" i="3" s="1"/>
  <c r="D253" i="3"/>
  <c r="B254" i="3" s="1"/>
  <c r="K253" i="3" l="1"/>
  <c r="L253" i="3" s="1"/>
  <c r="F253" i="3"/>
  <c r="E253" i="3"/>
  <c r="C254" i="3"/>
  <c r="A254" i="3"/>
  <c r="I254" i="3" l="1"/>
  <c r="J254" i="3" s="1"/>
  <c r="H254" i="3"/>
  <c r="M254" i="3" s="1"/>
  <c r="D254" i="3"/>
  <c r="B255" i="3" s="1"/>
  <c r="F254" i="3" l="1"/>
  <c r="E254" i="3"/>
  <c r="A255" i="3"/>
  <c r="C255" i="3"/>
  <c r="K254" i="3"/>
  <c r="I255" i="3" l="1"/>
  <c r="L254" i="3"/>
  <c r="H255" i="3"/>
  <c r="M255" i="3" s="1"/>
  <c r="D255" i="3"/>
  <c r="B256" i="3" s="1"/>
  <c r="F255" i="3" l="1"/>
  <c r="C256" i="3"/>
  <c r="A256" i="3"/>
  <c r="E255" i="3"/>
  <c r="J255" i="3"/>
  <c r="K255" i="3" s="1"/>
  <c r="L255" i="3" s="1"/>
  <c r="H256" i="3" l="1"/>
  <c r="M256" i="3" s="1"/>
  <c r="D256" i="3"/>
  <c r="B257" i="3" s="1"/>
  <c r="I256" i="3"/>
  <c r="E256" i="3" l="1"/>
  <c r="F256" i="3"/>
  <c r="A257" i="3"/>
  <c r="C257" i="3"/>
  <c r="J256" i="3"/>
  <c r="K256" i="3" s="1"/>
  <c r="L256" i="3" s="1"/>
  <c r="I257" i="3" l="1"/>
  <c r="J257" i="3" s="1"/>
  <c r="H257" i="3"/>
  <c r="M257" i="3" s="1"/>
  <c r="D257" i="3"/>
  <c r="B258" i="3" s="1"/>
  <c r="C258" i="3" l="1"/>
  <c r="A258" i="3"/>
  <c r="F257" i="3"/>
  <c r="E257" i="3"/>
  <c r="K257" i="3"/>
  <c r="H258" i="3" l="1"/>
  <c r="M258" i="3" s="1"/>
  <c r="D258" i="3"/>
  <c r="B259" i="3" s="1"/>
  <c r="L257" i="3"/>
  <c r="I258" i="3"/>
  <c r="F258" i="3" l="1"/>
  <c r="E258" i="3"/>
  <c r="J258" i="3"/>
  <c r="K258" i="3" s="1"/>
  <c r="L258" i="3" s="1"/>
  <c r="C259" i="3"/>
  <c r="A259" i="3"/>
  <c r="H259" i="3" l="1"/>
  <c r="M259" i="3" s="1"/>
  <c r="D259" i="3"/>
  <c r="B260" i="3" s="1"/>
  <c r="I259" i="3"/>
  <c r="F259" i="3" l="1"/>
  <c r="E259" i="3"/>
  <c r="A260" i="3"/>
  <c r="C260" i="3"/>
  <c r="J259" i="3"/>
  <c r="K259" i="3" s="1"/>
  <c r="L259" i="3" s="1"/>
  <c r="I260" i="3" l="1"/>
  <c r="H260" i="3"/>
  <c r="M260" i="3" s="1"/>
  <c r="D260" i="3"/>
  <c r="B261" i="3" s="1"/>
  <c r="F260" i="3" l="1"/>
  <c r="C261" i="3"/>
  <c r="A261" i="3"/>
  <c r="E260" i="3"/>
  <c r="J260" i="3"/>
  <c r="K260" i="3" s="1"/>
  <c r="L260" i="3" s="1"/>
  <c r="H261" i="3" l="1"/>
  <c r="M261" i="3" s="1"/>
  <c r="D261" i="3"/>
  <c r="B262" i="3" s="1"/>
  <c r="I261" i="3"/>
  <c r="F261" i="3" l="1"/>
  <c r="E261" i="3"/>
  <c r="C262" i="3"/>
  <c r="A262" i="3"/>
  <c r="J261" i="3"/>
  <c r="K261" i="3" s="1"/>
  <c r="L261" i="3" s="1"/>
  <c r="I262" i="3" l="1"/>
  <c r="H262" i="3"/>
  <c r="M262" i="3" s="1"/>
  <c r="D262" i="3"/>
  <c r="B263" i="3" s="1"/>
  <c r="C263" i="3" l="1"/>
  <c r="A263" i="3"/>
  <c r="E262" i="3"/>
  <c r="F262" i="3"/>
  <c r="J262" i="3"/>
  <c r="K262" i="3" s="1"/>
  <c r="L262" i="3" s="1"/>
  <c r="I263" i="3" l="1"/>
  <c r="H263" i="3"/>
  <c r="M263" i="3" s="1"/>
  <c r="D263" i="3"/>
  <c r="B264" i="3" s="1"/>
  <c r="F263" i="3" l="1"/>
  <c r="A264" i="3"/>
  <c r="C264" i="3"/>
  <c r="E263" i="3"/>
  <c r="J263" i="3"/>
  <c r="K263" i="3" s="1"/>
  <c r="L263" i="3" s="1"/>
  <c r="I264" i="3" l="1"/>
  <c r="H264" i="3"/>
  <c r="M264" i="3" s="1"/>
  <c r="D264" i="3"/>
  <c r="B265" i="3" s="1"/>
  <c r="E264" i="3" l="1"/>
  <c r="C265" i="3"/>
  <c r="A265" i="3"/>
  <c r="F264" i="3"/>
  <c r="J264" i="3"/>
  <c r="K264" i="3" s="1"/>
  <c r="L264" i="3" s="1"/>
  <c r="H265" i="3" l="1"/>
  <c r="M265" i="3" s="1"/>
  <c r="D265" i="3"/>
  <c r="B266" i="3" s="1"/>
  <c r="I265" i="3"/>
  <c r="F265" i="3" l="1"/>
  <c r="C266" i="3"/>
  <c r="A266" i="3"/>
  <c r="E265" i="3"/>
  <c r="J265" i="3"/>
  <c r="K265" i="3" s="1"/>
  <c r="L265" i="3" s="1"/>
  <c r="H266" i="3" l="1"/>
  <c r="M266" i="3" s="1"/>
  <c r="D266" i="3"/>
  <c r="B267" i="3" s="1"/>
  <c r="I266" i="3"/>
  <c r="F266" i="3" l="1"/>
  <c r="E266" i="3"/>
  <c r="C267" i="3"/>
  <c r="A267" i="3"/>
  <c r="J266" i="3"/>
  <c r="K266" i="3" s="1"/>
  <c r="L266" i="3" s="1"/>
  <c r="I267" i="3" l="1"/>
  <c r="J267" i="3" s="1"/>
  <c r="H267" i="3"/>
  <c r="M267" i="3" s="1"/>
  <c r="D267" i="3"/>
  <c r="B268" i="3" s="1"/>
  <c r="C268" i="3" l="1"/>
  <c r="A268" i="3"/>
  <c r="E267" i="3"/>
  <c r="F267" i="3"/>
  <c r="K267" i="3"/>
  <c r="H268" i="3" l="1"/>
  <c r="M268" i="3" s="1"/>
  <c r="D268" i="3"/>
  <c r="B269" i="3" s="1"/>
  <c r="L267" i="3"/>
  <c r="I268" i="3"/>
  <c r="E268" i="3" l="1"/>
  <c r="F268" i="3"/>
  <c r="C269" i="3"/>
  <c r="A269" i="3"/>
  <c r="J268" i="3"/>
  <c r="K268" i="3" s="1"/>
  <c r="L268" i="3" s="1"/>
  <c r="I269" i="3" l="1"/>
  <c r="J269" i="3" s="1"/>
  <c r="H269" i="3"/>
  <c r="M269" i="3" s="1"/>
  <c r="D269" i="3"/>
  <c r="B270" i="3" s="1"/>
  <c r="C270" i="3" l="1"/>
  <c r="A270" i="3"/>
  <c r="E269" i="3"/>
  <c r="F269" i="3"/>
  <c r="K269" i="3"/>
  <c r="H270" i="3" l="1"/>
  <c r="M270" i="3" s="1"/>
  <c r="D270" i="3"/>
  <c r="B271" i="3" s="1"/>
  <c r="L269" i="3"/>
  <c r="I270" i="3"/>
  <c r="E270" i="3" l="1"/>
  <c r="F270" i="3"/>
  <c r="J270" i="3"/>
  <c r="K270" i="3" s="1"/>
  <c r="L270" i="3" s="1"/>
  <c r="C271" i="3"/>
  <c r="A271" i="3"/>
  <c r="I271" i="3" l="1"/>
  <c r="J271" i="3" s="1"/>
  <c r="H271" i="3"/>
  <c r="M271" i="3" s="1"/>
  <c r="D271" i="3"/>
  <c r="B272" i="3" s="1"/>
  <c r="F271" i="3" l="1"/>
  <c r="C272" i="3"/>
  <c r="A272" i="3"/>
  <c r="E271" i="3"/>
  <c r="K271" i="3"/>
  <c r="H272" i="3" l="1"/>
  <c r="M272" i="3" s="1"/>
  <c r="D272" i="3"/>
  <c r="B273" i="3" s="1"/>
  <c r="L271" i="3"/>
  <c r="I272" i="3"/>
  <c r="E272" i="3" l="1"/>
  <c r="F272" i="3"/>
  <c r="C273" i="3"/>
  <c r="A273" i="3"/>
  <c r="J272" i="3"/>
  <c r="K272" i="3" s="1"/>
  <c r="L272" i="3" s="1"/>
  <c r="I273" i="3" l="1"/>
  <c r="H273" i="3"/>
  <c r="M273" i="3" s="1"/>
  <c r="D273" i="3"/>
  <c r="B274" i="3" s="1"/>
  <c r="E273" i="3" l="1"/>
  <c r="C274" i="3"/>
  <c r="A274" i="3"/>
  <c r="F273" i="3"/>
  <c r="J273" i="3"/>
  <c r="K273" i="3" s="1"/>
  <c r="L273" i="3" s="1"/>
  <c r="H274" i="3" l="1"/>
  <c r="M274" i="3" s="1"/>
  <c r="D274" i="3"/>
  <c r="B275" i="3" s="1"/>
  <c r="I274" i="3"/>
  <c r="E274" i="3" l="1"/>
  <c r="F274" i="3"/>
  <c r="A275" i="3"/>
  <c r="C275" i="3"/>
  <c r="J274" i="3"/>
  <c r="K274" i="3" s="1"/>
  <c r="L274" i="3" s="1"/>
  <c r="I275" i="3" l="1"/>
  <c r="H275" i="3"/>
  <c r="M275" i="3" s="1"/>
  <c r="D275" i="3"/>
  <c r="B276" i="3" s="1"/>
  <c r="F275" i="3" l="1"/>
  <c r="A276" i="3"/>
  <c r="C276" i="3"/>
  <c r="E275" i="3"/>
  <c r="J275" i="3"/>
  <c r="K275" i="3" s="1"/>
  <c r="L275" i="3" s="1"/>
  <c r="I276" i="3" l="1"/>
  <c r="H276" i="3"/>
  <c r="M276" i="3" s="1"/>
  <c r="D276" i="3"/>
  <c r="B277" i="3" s="1"/>
  <c r="F276" i="3" l="1"/>
  <c r="A277" i="3"/>
  <c r="C277" i="3"/>
  <c r="E276" i="3"/>
  <c r="J276" i="3"/>
  <c r="K276" i="3" s="1"/>
  <c r="L276" i="3" s="1"/>
  <c r="I277" i="3" l="1"/>
  <c r="H277" i="3"/>
  <c r="M277" i="3" s="1"/>
  <c r="D277" i="3"/>
  <c r="B278" i="3" s="1"/>
  <c r="E277" i="3" l="1"/>
  <c r="F277" i="3"/>
  <c r="A278" i="3"/>
  <c r="C278" i="3"/>
  <c r="J277" i="3"/>
  <c r="K277" i="3" s="1"/>
  <c r="L277" i="3" s="1"/>
  <c r="I278" i="3" l="1"/>
  <c r="H278" i="3"/>
  <c r="M278" i="3" s="1"/>
  <c r="D278" i="3"/>
  <c r="B279" i="3" s="1"/>
  <c r="E278" i="3" l="1"/>
  <c r="A279" i="3"/>
  <c r="C279" i="3"/>
  <c r="F278" i="3"/>
  <c r="J278" i="3"/>
  <c r="K278" i="3" s="1"/>
  <c r="L278" i="3" s="1"/>
  <c r="I279" i="3" l="1"/>
  <c r="H279" i="3"/>
  <c r="M279" i="3" s="1"/>
  <c r="D279" i="3"/>
  <c r="B280" i="3" s="1"/>
  <c r="F279" i="3" l="1"/>
  <c r="C280" i="3"/>
  <c r="A280" i="3"/>
  <c r="E279" i="3"/>
  <c r="J279" i="3"/>
  <c r="K279" i="3" s="1"/>
  <c r="L279" i="3" l="1"/>
  <c r="I280" i="3"/>
  <c r="H280" i="3"/>
  <c r="M280" i="3" s="1"/>
  <c r="D280" i="3"/>
  <c r="B281" i="3" s="1"/>
  <c r="E280" i="3" l="1"/>
  <c r="C281" i="3"/>
  <c r="A281" i="3"/>
  <c r="J280" i="3"/>
  <c r="K280" i="3" s="1"/>
  <c r="F280" i="3"/>
  <c r="L280" i="3" l="1"/>
  <c r="I281" i="3"/>
  <c r="H281" i="3"/>
  <c r="M281" i="3" s="1"/>
  <c r="D281" i="3"/>
  <c r="B282" i="3" s="1"/>
  <c r="C282" i="3" l="1"/>
  <c r="A282" i="3"/>
  <c r="J281" i="3"/>
  <c r="K281" i="3" s="1"/>
  <c r="L281" i="3" s="1"/>
  <c r="E281" i="3"/>
  <c r="F281" i="3"/>
  <c r="I282" i="3" l="1"/>
  <c r="J282" i="3" s="1"/>
  <c r="H282" i="3"/>
  <c r="M282" i="3" s="1"/>
  <c r="D282" i="3"/>
  <c r="B283" i="3" s="1"/>
  <c r="C283" i="3" l="1"/>
  <c r="A283" i="3"/>
  <c r="E282" i="3"/>
  <c r="F282" i="3"/>
  <c r="K282" i="3"/>
  <c r="H283" i="3" l="1"/>
  <c r="M283" i="3" s="1"/>
  <c r="D283" i="3"/>
  <c r="B284" i="3" s="1"/>
  <c r="L282" i="3"/>
  <c r="I283" i="3"/>
  <c r="F283" i="3" l="1"/>
  <c r="E283" i="3"/>
  <c r="J283" i="3"/>
  <c r="K283" i="3" s="1"/>
  <c r="L283" i="3" s="1"/>
  <c r="C284" i="3"/>
  <c r="A284" i="3"/>
  <c r="I284" i="3" l="1"/>
  <c r="J284" i="3" s="1"/>
  <c r="H284" i="3"/>
  <c r="M284" i="3" s="1"/>
  <c r="D284" i="3"/>
  <c r="B285" i="3" s="1"/>
  <c r="K284" i="3" l="1"/>
  <c r="F284" i="3"/>
  <c r="E284" i="3"/>
  <c r="C285" i="3"/>
  <c r="A285" i="3"/>
  <c r="L284" i="3" l="1"/>
  <c r="I285" i="3"/>
  <c r="J285" i="3" s="1"/>
  <c r="H285" i="3"/>
  <c r="M285" i="3" s="1"/>
  <c r="D285" i="3"/>
  <c r="B286" i="3" s="1"/>
  <c r="K285" i="3" l="1"/>
  <c r="L285" i="3" s="1"/>
  <c r="E285" i="3"/>
  <c r="F285" i="3"/>
  <c r="C286" i="3"/>
  <c r="A286" i="3"/>
  <c r="I286" i="3" l="1"/>
  <c r="J286" i="3" s="1"/>
  <c r="H286" i="3"/>
  <c r="M286" i="3" s="1"/>
  <c r="D286" i="3"/>
  <c r="B287" i="3" s="1"/>
  <c r="F286" i="3" l="1"/>
  <c r="E286" i="3"/>
  <c r="K286" i="3"/>
  <c r="L286" i="3" s="1"/>
  <c r="C287" i="3"/>
  <c r="A287" i="3"/>
  <c r="I287" i="3" l="1"/>
  <c r="J287" i="3" s="1"/>
  <c r="H287" i="3"/>
  <c r="M287" i="3" s="1"/>
  <c r="D287" i="3"/>
  <c r="B288" i="3" s="1"/>
  <c r="F287" i="3" l="1"/>
  <c r="K287" i="3"/>
  <c r="I288" i="3" s="1"/>
  <c r="J288" i="3" s="1"/>
  <c r="E287" i="3"/>
  <c r="C288" i="3"/>
  <c r="A288" i="3"/>
  <c r="L287" i="3" l="1"/>
  <c r="H288" i="3"/>
  <c r="M288" i="3" s="1"/>
  <c r="K288" i="3" s="1"/>
  <c r="D288" i="3"/>
  <c r="B289" i="3" s="1"/>
  <c r="F288" i="3" l="1"/>
  <c r="E288" i="3"/>
  <c r="C289" i="3"/>
  <c r="A289" i="3"/>
  <c r="L288" i="3"/>
  <c r="I289" i="3"/>
  <c r="H289" i="3" l="1"/>
  <c r="M289" i="3" s="1"/>
  <c r="D289" i="3"/>
  <c r="B290" i="3" s="1"/>
  <c r="J289" i="3"/>
  <c r="E289" i="3" l="1"/>
  <c r="F289" i="3"/>
  <c r="K289" i="3"/>
  <c r="C290" i="3"/>
  <c r="A290" i="3"/>
  <c r="H290" i="3" l="1"/>
  <c r="M290" i="3" s="1"/>
  <c r="D290" i="3"/>
  <c r="B291" i="3" s="1"/>
  <c r="L289" i="3"/>
  <c r="I290" i="3"/>
  <c r="J290" i="3" l="1"/>
  <c r="K290" i="3" s="1"/>
  <c r="L290" i="3" s="1"/>
  <c r="E290" i="3"/>
  <c r="F290" i="3"/>
  <c r="C291" i="3"/>
  <c r="A291" i="3"/>
  <c r="I291" i="3" l="1"/>
  <c r="J291" i="3" s="1"/>
  <c r="H291" i="3"/>
  <c r="M291" i="3" s="1"/>
  <c r="D291" i="3"/>
  <c r="B292" i="3" s="1"/>
  <c r="E291" i="3" l="1"/>
  <c r="K291" i="3"/>
  <c r="F291" i="3"/>
  <c r="C292" i="3"/>
  <c r="A292" i="3"/>
  <c r="L291" i="3" l="1"/>
  <c r="I292" i="3"/>
  <c r="J292" i="3" s="1"/>
  <c r="H292" i="3"/>
  <c r="M292" i="3" s="1"/>
  <c r="D292" i="3"/>
  <c r="B293" i="3" s="1"/>
  <c r="E292" i="3" l="1"/>
  <c r="F292" i="3"/>
  <c r="K292" i="3"/>
  <c r="L292" i="3" s="1"/>
  <c r="C293" i="3"/>
  <c r="A293" i="3"/>
  <c r="I293" i="3" l="1"/>
  <c r="J293" i="3" s="1"/>
  <c r="H293" i="3"/>
  <c r="M293" i="3" s="1"/>
  <c r="D293" i="3"/>
  <c r="B294" i="3" s="1"/>
  <c r="F293" i="3" l="1"/>
  <c r="K293" i="3"/>
  <c r="L293" i="3" s="1"/>
  <c r="E293" i="3"/>
  <c r="A294" i="3"/>
  <c r="C294" i="3"/>
  <c r="I294" i="3" l="1"/>
  <c r="J294" i="3" s="1"/>
  <c r="H294" i="3"/>
  <c r="M294" i="3" s="1"/>
  <c r="D294" i="3"/>
  <c r="B295" i="3" s="1"/>
  <c r="E294" i="3" l="1"/>
  <c r="K294" i="3"/>
  <c r="I295" i="3" s="1"/>
  <c r="F294" i="3"/>
  <c r="C295" i="3"/>
  <c r="A295" i="3"/>
  <c r="L294" i="3" l="1"/>
  <c r="J295" i="3"/>
  <c r="H295" i="3"/>
  <c r="M295" i="3" s="1"/>
  <c r="D295" i="3"/>
  <c r="B296" i="3" s="1"/>
  <c r="A296" i="3" l="1"/>
  <c r="C296" i="3"/>
  <c r="E295" i="3"/>
  <c r="F295" i="3"/>
  <c r="K295" i="3"/>
  <c r="L295" i="3" l="1"/>
  <c r="I296" i="3"/>
  <c r="H296" i="3"/>
  <c r="M296" i="3" s="1"/>
  <c r="D296" i="3"/>
  <c r="B297" i="3" s="1"/>
  <c r="F296" i="3" l="1"/>
  <c r="E296" i="3"/>
  <c r="C297" i="3"/>
  <c r="A297" i="3"/>
  <c r="J296" i="3"/>
  <c r="K296" i="3" s="1"/>
  <c r="L296" i="3" s="1"/>
  <c r="I297" i="3" l="1"/>
  <c r="J297" i="3" s="1"/>
  <c r="H297" i="3"/>
  <c r="M297" i="3" s="1"/>
  <c r="D297" i="3"/>
  <c r="B298" i="3" s="1"/>
  <c r="C298" i="3" l="1"/>
  <c r="A298" i="3"/>
  <c r="E297" i="3"/>
  <c r="F297" i="3"/>
  <c r="K297" i="3"/>
  <c r="H298" i="3" l="1"/>
  <c r="M298" i="3" s="1"/>
  <c r="D298" i="3"/>
  <c r="B299" i="3" s="1"/>
  <c r="L297" i="3"/>
  <c r="I298" i="3"/>
  <c r="E298" i="3" l="1"/>
  <c r="J298" i="3"/>
  <c r="K298" i="3" s="1"/>
  <c r="L298" i="3" s="1"/>
  <c r="F298" i="3"/>
  <c r="C299" i="3"/>
  <c r="A299" i="3"/>
  <c r="I299" i="3" l="1"/>
  <c r="H299" i="3"/>
  <c r="M299" i="3" s="1"/>
  <c r="D299" i="3"/>
  <c r="B300" i="3" s="1"/>
  <c r="F299" i="3" l="1"/>
  <c r="A300" i="3"/>
  <c r="C300" i="3"/>
  <c r="E299" i="3"/>
  <c r="J299" i="3"/>
  <c r="K299" i="3" s="1"/>
  <c r="L299" i="3" s="1"/>
  <c r="I300" i="3" l="1"/>
  <c r="H300" i="3"/>
  <c r="M300" i="3" s="1"/>
  <c r="D300" i="3"/>
  <c r="B301" i="3" s="1"/>
  <c r="F300" i="3" l="1"/>
  <c r="C301" i="3"/>
  <c r="A301" i="3"/>
  <c r="E300" i="3"/>
  <c r="J300" i="3"/>
  <c r="K300" i="3" s="1"/>
  <c r="I301" i="3" s="1"/>
  <c r="L300" i="3" l="1"/>
  <c r="H301" i="3"/>
  <c r="M301" i="3" s="1"/>
  <c r="D301" i="3"/>
  <c r="B302" i="3" s="1"/>
  <c r="J301" i="3"/>
  <c r="E301" i="3" l="1"/>
  <c r="F301" i="3"/>
  <c r="C302" i="3"/>
  <c r="A302" i="3"/>
  <c r="K301" i="3"/>
  <c r="L301" i="3" l="1"/>
  <c r="I302" i="3"/>
  <c r="H302" i="3"/>
  <c r="M302" i="3" s="1"/>
  <c r="D302" i="3"/>
  <c r="B303" i="3" s="1"/>
  <c r="C303" i="3" l="1"/>
  <c r="A303" i="3"/>
  <c r="E302" i="3"/>
  <c r="J302" i="3"/>
  <c r="K302" i="3" s="1"/>
  <c r="L302" i="3" s="1"/>
  <c r="F302" i="3"/>
  <c r="H303" i="3" l="1"/>
  <c r="M303" i="3" s="1"/>
  <c r="D303" i="3"/>
  <c r="B304" i="3" s="1"/>
  <c r="I303" i="3"/>
  <c r="F303" i="3" l="1"/>
  <c r="E303" i="3"/>
  <c r="C304" i="3"/>
  <c r="A304" i="3"/>
  <c r="J303" i="3"/>
  <c r="K303" i="3" s="1"/>
  <c r="L303" i="3" s="1"/>
  <c r="I304" i="3" l="1"/>
  <c r="J304" i="3" s="1"/>
  <c r="H304" i="3"/>
  <c r="M304" i="3" s="1"/>
  <c r="D304" i="3"/>
  <c r="B305" i="3" s="1"/>
  <c r="E304" i="3" l="1"/>
  <c r="F304" i="3"/>
  <c r="K304" i="3"/>
  <c r="L304" i="3" s="1"/>
  <c r="C305" i="3"/>
  <c r="A305" i="3"/>
  <c r="I305" i="3" l="1"/>
  <c r="J305" i="3" s="1"/>
  <c r="H305" i="3"/>
  <c r="M305" i="3" s="1"/>
  <c r="D305" i="3"/>
  <c r="B306" i="3" s="1"/>
  <c r="F305" i="3" l="1"/>
  <c r="C306" i="3"/>
  <c r="A306" i="3"/>
  <c r="E305" i="3"/>
  <c r="K305" i="3"/>
  <c r="H306" i="3" l="1"/>
  <c r="M306" i="3" s="1"/>
  <c r="D306" i="3"/>
  <c r="B307" i="3" s="1"/>
  <c r="L305" i="3"/>
  <c r="I306" i="3"/>
  <c r="E306" i="3" l="1"/>
  <c r="F306" i="3"/>
  <c r="J306" i="3"/>
  <c r="K306" i="3" s="1"/>
  <c r="L306" i="3" s="1"/>
  <c r="C307" i="3"/>
  <c r="A307" i="3"/>
  <c r="I307" i="3" l="1"/>
  <c r="J307" i="3" s="1"/>
  <c r="H307" i="3"/>
  <c r="M307" i="3" s="1"/>
  <c r="D307" i="3"/>
  <c r="B308" i="3" s="1"/>
  <c r="K307" i="3" l="1"/>
  <c r="I308" i="3" s="1"/>
  <c r="J308" i="3" s="1"/>
  <c r="E307" i="3"/>
  <c r="F307" i="3"/>
  <c r="C308" i="3"/>
  <c r="A308" i="3"/>
  <c r="L307" i="3" l="1"/>
  <c r="H308" i="3"/>
  <c r="M308" i="3" s="1"/>
  <c r="K308" i="3" s="1"/>
  <c r="D308" i="3"/>
  <c r="B309" i="3" s="1"/>
  <c r="F308" i="3" l="1"/>
  <c r="E308" i="3"/>
  <c r="C309" i="3"/>
  <c r="A309" i="3"/>
  <c r="L308" i="3"/>
  <c r="I309" i="3"/>
  <c r="H309" i="3" l="1"/>
  <c r="M309" i="3" s="1"/>
  <c r="D309" i="3"/>
  <c r="B310" i="3" s="1"/>
  <c r="J309" i="3"/>
  <c r="K309" i="3" l="1"/>
  <c r="L309" i="3" s="1"/>
  <c r="F309" i="3"/>
  <c r="E309" i="3"/>
  <c r="I310" i="3"/>
  <c r="J310" i="3" s="1"/>
  <c r="C310" i="3"/>
  <c r="A310" i="3"/>
  <c r="H310" i="3" l="1"/>
  <c r="M310" i="3" s="1"/>
  <c r="K310" i="3" s="1"/>
  <c r="D310" i="3"/>
  <c r="B311" i="3" s="1"/>
  <c r="E310" i="3"/>
  <c r="F310" i="3" l="1"/>
  <c r="C311" i="3"/>
  <c r="A311" i="3"/>
  <c r="L310" i="3"/>
  <c r="I311" i="3"/>
  <c r="H311" i="3" l="1"/>
  <c r="M311" i="3" s="1"/>
  <c r="D311" i="3"/>
  <c r="B312" i="3" s="1"/>
  <c r="J311" i="3"/>
  <c r="K311" i="3" l="1"/>
  <c r="L311" i="3" s="1"/>
  <c r="E311" i="3"/>
  <c r="F311" i="3"/>
  <c r="A312" i="3"/>
  <c r="C312" i="3"/>
  <c r="I312" i="3" l="1"/>
  <c r="H312" i="3"/>
  <c r="M312" i="3" s="1"/>
  <c r="D312" i="3"/>
  <c r="B313" i="3" s="1"/>
  <c r="J312" i="3"/>
  <c r="E312" i="3" l="1"/>
  <c r="F312" i="3"/>
  <c r="K312" i="3"/>
  <c r="L312" i="3" s="1"/>
  <c r="C313" i="3"/>
  <c r="A313" i="3"/>
  <c r="I313" i="3" l="1"/>
  <c r="J313" i="3" s="1"/>
  <c r="H313" i="3"/>
  <c r="M313" i="3" s="1"/>
  <c r="D313" i="3"/>
  <c r="B314" i="3" s="1"/>
  <c r="E313" i="3" l="1"/>
  <c r="K313" i="3"/>
  <c r="L313" i="3" s="1"/>
  <c r="F313" i="3"/>
  <c r="C314" i="3"/>
  <c r="A314" i="3"/>
  <c r="I314" i="3" l="1"/>
  <c r="J314" i="3" s="1"/>
  <c r="H314" i="3"/>
  <c r="M314" i="3" s="1"/>
  <c r="D314" i="3"/>
  <c r="B315" i="3" s="1"/>
  <c r="E314" i="3" l="1"/>
  <c r="F314" i="3"/>
  <c r="K314" i="3"/>
  <c r="A315" i="3"/>
  <c r="C315" i="3"/>
  <c r="L314" i="3" l="1"/>
  <c r="I315" i="3"/>
  <c r="J315" i="3" s="1"/>
  <c r="H315" i="3"/>
  <c r="M315" i="3" s="1"/>
  <c r="D315" i="3"/>
  <c r="B316" i="3" s="1"/>
  <c r="K315" i="3" l="1"/>
  <c r="L315" i="3" s="1"/>
  <c r="E315" i="3"/>
  <c r="F315" i="3"/>
  <c r="A316" i="3"/>
  <c r="C316" i="3"/>
  <c r="I316" i="3" l="1"/>
  <c r="J316" i="3" s="1"/>
  <c r="H316" i="3"/>
  <c r="M316" i="3" s="1"/>
  <c r="D316" i="3"/>
  <c r="B317" i="3" s="1"/>
  <c r="A317" i="3" l="1"/>
  <c r="C317" i="3"/>
  <c r="F316" i="3"/>
  <c r="E316" i="3"/>
  <c r="K316" i="3"/>
  <c r="L316" i="3" l="1"/>
  <c r="I317" i="3"/>
  <c r="H317" i="3"/>
  <c r="M317" i="3" s="1"/>
  <c r="D317" i="3"/>
  <c r="B318" i="3" s="1"/>
  <c r="F317" i="3" l="1"/>
  <c r="J317" i="3"/>
  <c r="K317" i="3" s="1"/>
  <c r="L317" i="3" s="1"/>
  <c r="C318" i="3"/>
  <c r="A318" i="3"/>
  <c r="E317" i="3"/>
  <c r="I318" i="3" l="1"/>
  <c r="J318" i="3" s="1"/>
  <c r="H318" i="3"/>
  <c r="M318" i="3" s="1"/>
  <c r="D318" i="3"/>
  <c r="B319" i="3" s="1"/>
  <c r="C319" i="3" l="1"/>
  <c r="A319" i="3"/>
  <c r="E318" i="3"/>
  <c r="F318" i="3"/>
  <c r="K318" i="3"/>
  <c r="H319" i="3" l="1"/>
  <c r="M319" i="3" s="1"/>
  <c r="D319" i="3"/>
  <c r="B320" i="3" s="1"/>
  <c r="L318" i="3"/>
  <c r="I319" i="3"/>
  <c r="E319" i="3" l="1"/>
  <c r="F319" i="3"/>
  <c r="J319" i="3"/>
  <c r="K319" i="3" s="1"/>
  <c r="L319" i="3" s="1"/>
  <c r="C320" i="3"/>
  <c r="A320" i="3"/>
  <c r="H320" i="3" l="1"/>
  <c r="M320" i="3" s="1"/>
  <c r="D320" i="3"/>
  <c r="B321" i="3" s="1"/>
  <c r="I320" i="3"/>
  <c r="E320" i="3" l="1"/>
  <c r="F320" i="3"/>
  <c r="A321" i="3"/>
  <c r="C321" i="3"/>
  <c r="J320" i="3"/>
  <c r="K320" i="3" s="1"/>
  <c r="L320" i="3" s="1"/>
  <c r="H321" i="3" l="1"/>
  <c r="M321" i="3" s="1"/>
  <c r="D321" i="3"/>
  <c r="B322" i="3" s="1"/>
  <c r="I321" i="3"/>
  <c r="F321" i="3" l="1"/>
  <c r="E321" i="3"/>
  <c r="C322" i="3"/>
  <c r="A322" i="3"/>
  <c r="J321" i="3"/>
  <c r="K321" i="3" s="1"/>
  <c r="L321" i="3" s="1"/>
  <c r="H322" i="3" l="1"/>
  <c r="M322" i="3" s="1"/>
  <c r="D322" i="3"/>
  <c r="B323" i="3" s="1"/>
  <c r="I322" i="3"/>
  <c r="E322" i="3" l="1"/>
  <c r="F322" i="3"/>
  <c r="C323" i="3"/>
  <c r="A323" i="3"/>
  <c r="J322" i="3"/>
  <c r="K322" i="3" s="1"/>
  <c r="L322" i="3" s="1"/>
  <c r="I323" i="3" l="1"/>
  <c r="J323" i="3" s="1"/>
  <c r="H323" i="3"/>
  <c r="M323" i="3" s="1"/>
  <c r="D323" i="3"/>
  <c r="B324" i="3" s="1"/>
  <c r="E323" i="3" l="1"/>
  <c r="C324" i="3"/>
  <c r="A324" i="3"/>
  <c r="F323" i="3"/>
  <c r="K323" i="3"/>
  <c r="H324" i="3" l="1"/>
  <c r="M324" i="3" s="1"/>
  <c r="D324" i="3"/>
  <c r="B325" i="3" s="1"/>
  <c r="L323" i="3"/>
  <c r="I324" i="3"/>
  <c r="F324" i="3" l="1"/>
  <c r="E324" i="3"/>
  <c r="J324" i="3"/>
  <c r="K324" i="3" s="1"/>
  <c r="L324" i="3" s="1"/>
  <c r="C325" i="3"/>
  <c r="A325" i="3"/>
  <c r="H325" i="3" l="1"/>
  <c r="M325" i="3" s="1"/>
  <c r="D325" i="3"/>
  <c r="B326" i="3" s="1"/>
  <c r="I325" i="3"/>
  <c r="E325" i="3" l="1"/>
  <c r="F325" i="3"/>
  <c r="C326" i="3"/>
  <c r="A326" i="3"/>
  <c r="J325" i="3"/>
  <c r="K325" i="3" s="1"/>
  <c r="L325" i="3" s="1"/>
  <c r="I326" i="3" l="1"/>
  <c r="J326" i="3" s="1"/>
  <c r="H326" i="3"/>
  <c r="M326" i="3" s="1"/>
  <c r="D326" i="3"/>
  <c r="B327" i="3" s="1"/>
  <c r="F326" i="3" l="1"/>
  <c r="K326" i="3"/>
  <c r="L326" i="3" s="1"/>
  <c r="E326" i="3"/>
  <c r="C327" i="3"/>
  <c r="A327" i="3"/>
  <c r="I327" i="3" l="1"/>
  <c r="J327" i="3" s="1"/>
  <c r="H327" i="3"/>
  <c r="M327" i="3" s="1"/>
  <c r="D327" i="3"/>
  <c r="B328" i="3" s="1"/>
  <c r="F327" i="3" l="1"/>
  <c r="C328" i="3"/>
  <c r="A328" i="3"/>
  <c r="E327" i="3"/>
  <c r="K327" i="3"/>
  <c r="H328" i="3" l="1"/>
  <c r="M328" i="3" s="1"/>
  <c r="D328" i="3"/>
  <c r="B329" i="3" s="1"/>
  <c r="L327" i="3"/>
  <c r="I328" i="3"/>
  <c r="F328" i="3" l="1"/>
  <c r="E328" i="3"/>
  <c r="J328" i="3"/>
  <c r="K328" i="3" s="1"/>
  <c r="L328" i="3" s="1"/>
  <c r="A329" i="3"/>
  <c r="C329" i="3"/>
  <c r="H329" i="3" l="1"/>
  <c r="M329" i="3" s="1"/>
  <c r="D329" i="3"/>
  <c r="B330" i="3" s="1"/>
  <c r="I329" i="3"/>
  <c r="F329" i="3" l="1"/>
  <c r="E329" i="3"/>
  <c r="C330" i="3"/>
  <c r="A330" i="3"/>
  <c r="J329" i="3"/>
  <c r="K329" i="3" s="1"/>
  <c r="L329" i="3" s="1"/>
  <c r="H330" i="3" l="1"/>
  <c r="M330" i="3" s="1"/>
  <c r="D330" i="3"/>
  <c r="B331" i="3" s="1"/>
  <c r="I330" i="3"/>
  <c r="F330" i="3" l="1"/>
  <c r="E330" i="3"/>
  <c r="C331" i="3"/>
  <c r="A331" i="3"/>
  <c r="J330" i="3"/>
  <c r="K330" i="3" s="1"/>
  <c r="L330" i="3" s="1"/>
  <c r="I331" i="3" l="1"/>
  <c r="H331" i="3"/>
  <c r="M331" i="3" s="1"/>
  <c r="D331" i="3"/>
  <c r="B332" i="3" s="1"/>
  <c r="C332" i="3" l="1"/>
  <c r="A332" i="3"/>
  <c r="E331" i="3"/>
  <c r="F331" i="3"/>
  <c r="J331" i="3"/>
  <c r="K331" i="3" s="1"/>
  <c r="I332" i="3" s="1"/>
  <c r="L331" i="3" l="1"/>
  <c r="H332" i="3"/>
  <c r="M332" i="3" s="1"/>
  <c r="D332" i="3"/>
  <c r="B333" i="3" s="1"/>
  <c r="J332" i="3"/>
  <c r="E332" i="3" l="1"/>
  <c r="F332" i="3"/>
  <c r="C333" i="3"/>
  <c r="A333" i="3"/>
  <c r="K332" i="3"/>
  <c r="I333" i="3" l="1"/>
  <c r="L332" i="3"/>
  <c r="H333" i="3"/>
  <c r="M333" i="3" s="1"/>
  <c r="D333" i="3"/>
  <c r="B334" i="3" s="1"/>
  <c r="E333" i="3" l="1"/>
  <c r="J333" i="3"/>
  <c r="K333" i="3" s="1"/>
  <c r="I334" i="3" s="1"/>
  <c r="A334" i="3"/>
  <c r="C334" i="3"/>
  <c r="F333" i="3"/>
  <c r="L333" i="3" l="1"/>
  <c r="H334" i="3"/>
  <c r="M334" i="3" s="1"/>
  <c r="D334" i="3"/>
  <c r="B335" i="3" s="1"/>
  <c r="J334" i="3"/>
  <c r="E334" i="3" l="1"/>
  <c r="F334" i="3"/>
  <c r="C335" i="3"/>
  <c r="A335" i="3"/>
  <c r="K334" i="3"/>
  <c r="L334" i="3" l="1"/>
  <c r="I335" i="3"/>
  <c r="H335" i="3"/>
  <c r="M335" i="3" s="1"/>
  <c r="D335" i="3"/>
  <c r="B336" i="3" s="1"/>
  <c r="F335" i="3" l="1"/>
  <c r="E335" i="3"/>
  <c r="C336" i="3"/>
  <c r="A336" i="3"/>
  <c r="J335" i="3"/>
  <c r="K335" i="3" s="1"/>
  <c r="L335" i="3" s="1"/>
  <c r="H336" i="3" l="1"/>
  <c r="M336" i="3" s="1"/>
  <c r="D336" i="3"/>
  <c r="B337" i="3" s="1"/>
  <c r="I336" i="3"/>
  <c r="F336" i="3" l="1"/>
  <c r="E336" i="3"/>
  <c r="C337" i="3"/>
  <c r="A337" i="3"/>
  <c r="J336" i="3"/>
  <c r="K336" i="3" s="1"/>
  <c r="I337" i="3" s="1"/>
  <c r="L336" i="3" l="1"/>
  <c r="J337" i="3"/>
  <c r="H337" i="3"/>
  <c r="M337" i="3" s="1"/>
  <c r="D337" i="3"/>
  <c r="B338" i="3" s="1"/>
  <c r="K337" i="3" l="1"/>
  <c r="L337" i="3" s="1"/>
  <c r="E337" i="3"/>
  <c r="F337" i="3"/>
  <c r="C338" i="3"/>
  <c r="A338" i="3"/>
  <c r="I338" i="3" l="1"/>
  <c r="J338" i="3" s="1"/>
  <c r="H338" i="3"/>
  <c r="M338" i="3" s="1"/>
  <c r="D338" i="3"/>
  <c r="B339" i="3" s="1"/>
  <c r="K338" i="3" l="1"/>
  <c r="C339" i="3"/>
  <c r="A339" i="3"/>
  <c r="F338" i="3"/>
  <c r="E338" i="3"/>
  <c r="L338" i="3" l="1"/>
  <c r="I339" i="3"/>
  <c r="J339" i="3" s="1"/>
  <c r="H339" i="3"/>
  <c r="M339" i="3" s="1"/>
  <c r="D339" i="3"/>
  <c r="B340" i="3" s="1"/>
  <c r="K339" i="3" l="1"/>
  <c r="L339" i="3" s="1"/>
  <c r="A340" i="3"/>
  <c r="C340" i="3"/>
  <c r="F339" i="3"/>
  <c r="E339" i="3"/>
  <c r="I340" i="3" l="1"/>
  <c r="J340" i="3" s="1"/>
  <c r="H340" i="3"/>
  <c r="M340" i="3" s="1"/>
  <c r="D340" i="3"/>
  <c r="B341" i="3" s="1"/>
  <c r="E340" i="3" l="1"/>
  <c r="K340" i="3"/>
  <c r="L340" i="3" s="1"/>
  <c r="A341" i="3"/>
  <c r="C341" i="3"/>
  <c r="F340" i="3"/>
  <c r="I341" i="3" l="1"/>
  <c r="J341" i="3" s="1"/>
  <c r="H341" i="3"/>
  <c r="M341" i="3" s="1"/>
  <c r="D341" i="3"/>
  <c r="B342" i="3" s="1"/>
  <c r="F341" i="3" l="1"/>
  <c r="C342" i="3"/>
  <c r="A342" i="3"/>
  <c r="E341" i="3"/>
  <c r="K341" i="3"/>
  <c r="H342" i="3" l="1"/>
  <c r="M342" i="3" s="1"/>
  <c r="D342" i="3"/>
  <c r="B343" i="3" s="1"/>
  <c r="L341" i="3"/>
  <c r="I342" i="3"/>
  <c r="E342" i="3" l="1"/>
  <c r="F342" i="3"/>
  <c r="J342" i="3"/>
  <c r="K342" i="3" s="1"/>
  <c r="L342" i="3" s="1"/>
  <c r="A343" i="3"/>
  <c r="C343" i="3"/>
  <c r="H343" i="3" l="1"/>
  <c r="M343" i="3" s="1"/>
  <c r="D343" i="3"/>
  <c r="B344" i="3" s="1"/>
  <c r="I343" i="3"/>
  <c r="F343" i="3" l="1"/>
  <c r="E343" i="3"/>
  <c r="A344" i="3"/>
  <c r="C344" i="3"/>
  <c r="J343" i="3"/>
  <c r="K343" i="3" s="1"/>
  <c r="L343" i="3" s="1"/>
  <c r="I344" i="3" l="1"/>
  <c r="H344" i="3"/>
  <c r="M344" i="3" s="1"/>
  <c r="D344" i="3"/>
  <c r="B345" i="3" s="1"/>
  <c r="E344" i="3" l="1"/>
  <c r="A345" i="3"/>
  <c r="C345" i="3"/>
  <c r="F344" i="3"/>
  <c r="J344" i="3"/>
  <c r="K344" i="3" s="1"/>
  <c r="L344" i="3" s="1"/>
  <c r="I345" i="3" l="1"/>
  <c r="H345" i="3"/>
  <c r="M345" i="3" s="1"/>
  <c r="D345" i="3"/>
  <c r="B346" i="3" s="1"/>
  <c r="J345" i="3" l="1"/>
  <c r="K345" i="3" s="1"/>
  <c r="L345" i="3" s="1"/>
  <c r="F345" i="3"/>
  <c r="C346" i="3"/>
  <c r="A346" i="3"/>
  <c r="E345" i="3"/>
  <c r="I346" i="3" l="1"/>
  <c r="J346" i="3" s="1"/>
  <c r="H346" i="3"/>
  <c r="M346" i="3" s="1"/>
  <c r="D346" i="3"/>
  <c r="B347" i="3" s="1"/>
  <c r="F346" i="3" l="1"/>
  <c r="A347" i="3"/>
  <c r="C347" i="3"/>
  <c r="E346" i="3"/>
  <c r="K346" i="3"/>
  <c r="H347" i="3" l="1"/>
  <c r="M347" i="3" s="1"/>
  <c r="D347" i="3"/>
  <c r="B348" i="3" s="1"/>
  <c r="L346" i="3"/>
  <c r="I347" i="3"/>
  <c r="F347" i="3" l="1"/>
  <c r="E347" i="3"/>
  <c r="A348" i="3"/>
  <c r="C348" i="3"/>
  <c r="J347" i="3"/>
  <c r="K347" i="3" s="1"/>
  <c r="L347" i="3" s="1"/>
  <c r="H348" i="3" l="1"/>
  <c r="M348" i="3" s="1"/>
  <c r="D348" i="3"/>
  <c r="B349" i="3" s="1"/>
  <c r="I348" i="3"/>
  <c r="E348" i="3" l="1"/>
  <c r="F348" i="3"/>
  <c r="J348" i="3"/>
  <c r="K348" i="3" s="1"/>
  <c r="L348" i="3" s="1"/>
  <c r="C349" i="3"/>
  <c r="A349" i="3"/>
  <c r="H349" i="3" l="1"/>
  <c r="M349" i="3" s="1"/>
  <c r="D349" i="3"/>
  <c r="B350" i="3" s="1"/>
  <c r="I349" i="3"/>
  <c r="F349" i="3" l="1"/>
  <c r="E349" i="3"/>
  <c r="J349" i="3"/>
  <c r="K349" i="3" s="1"/>
  <c r="L349" i="3" s="1"/>
  <c r="A350" i="3"/>
  <c r="C350" i="3"/>
  <c r="I350" i="3" l="1"/>
  <c r="J350" i="3" s="1"/>
  <c r="H350" i="3"/>
  <c r="M350" i="3" s="1"/>
  <c r="D350" i="3"/>
  <c r="B351" i="3" s="1"/>
  <c r="F350" i="3" l="1"/>
  <c r="K350" i="3"/>
  <c r="L350" i="3" s="1"/>
  <c r="A351" i="3"/>
  <c r="C351" i="3"/>
  <c r="E350" i="3"/>
  <c r="I351" i="3" l="1"/>
  <c r="J351" i="3" s="1"/>
  <c r="H351" i="3"/>
  <c r="M351" i="3" s="1"/>
  <c r="D351" i="3"/>
  <c r="B352" i="3" s="1"/>
  <c r="C352" i="3" l="1"/>
  <c r="A352" i="3"/>
  <c r="F351" i="3"/>
  <c r="E351" i="3"/>
  <c r="K351" i="3"/>
  <c r="H352" i="3" l="1"/>
  <c r="M352" i="3" s="1"/>
  <c r="D352" i="3"/>
  <c r="B353" i="3" s="1"/>
  <c r="L351" i="3"/>
  <c r="I352" i="3"/>
  <c r="E352" i="3" l="1"/>
  <c r="F352" i="3"/>
  <c r="C353" i="3"/>
  <c r="A353" i="3"/>
  <c r="J352" i="3"/>
  <c r="K352" i="3" s="1"/>
  <c r="L352" i="3" s="1"/>
  <c r="I353" i="3" l="1"/>
  <c r="H353" i="3"/>
  <c r="M353" i="3" s="1"/>
  <c r="D353" i="3"/>
  <c r="B354" i="3" s="1"/>
  <c r="F353" i="3" l="1"/>
  <c r="C354" i="3"/>
  <c r="A354" i="3"/>
  <c r="E353" i="3"/>
  <c r="J353" i="3"/>
  <c r="K353" i="3" s="1"/>
  <c r="L353" i="3" s="1"/>
  <c r="H354" i="3" l="1"/>
  <c r="M354" i="3" s="1"/>
  <c r="D354" i="3"/>
  <c r="B355" i="3" s="1"/>
  <c r="I354" i="3"/>
  <c r="E354" i="3" l="1"/>
  <c r="F354" i="3"/>
  <c r="J354" i="3"/>
  <c r="K354" i="3" s="1"/>
  <c r="L354" i="3" s="1"/>
  <c r="C355" i="3"/>
  <c r="A355" i="3"/>
  <c r="H355" i="3" l="1"/>
  <c r="M355" i="3" s="1"/>
  <c r="D355" i="3"/>
  <c r="B356" i="3" s="1"/>
  <c r="I355" i="3"/>
  <c r="J355" i="3" l="1"/>
  <c r="K355" i="3" s="1"/>
  <c r="L355" i="3" s="1"/>
  <c r="F355" i="3"/>
  <c r="E355" i="3"/>
  <c r="A356" i="3"/>
  <c r="C356" i="3"/>
  <c r="H356" i="3" l="1"/>
  <c r="M356" i="3" s="1"/>
  <c r="D356" i="3"/>
  <c r="B357" i="3" s="1"/>
  <c r="I356" i="3"/>
  <c r="F356" i="3" l="1"/>
  <c r="E356" i="3"/>
  <c r="J356" i="3"/>
  <c r="K356" i="3" s="1"/>
  <c r="L356" i="3" s="1"/>
  <c r="C357" i="3"/>
  <c r="A357" i="3"/>
  <c r="H357" i="3" l="1"/>
  <c r="M357" i="3" s="1"/>
  <c r="D357" i="3"/>
  <c r="B358" i="3" s="1"/>
  <c r="I357" i="3"/>
  <c r="A358" i="3" l="1"/>
  <c r="C358" i="3"/>
  <c r="J357" i="3"/>
  <c r="K357" i="3" s="1"/>
  <c r="L357" i="3" s="1"/>
  <c r="F357" i="3"/>
  <c r="E357" i="3"/>
  <c r="I358" i="3" l="1"/>
  <c r="J358" i="3" s="1"/>
  <c r="H358" i="3"/>
  <c r="M358" i="3" s="1"/>
  <c r="D358" i="3"/>
  <c r="B359" i="3" s="1"/>
  <c r="E358" i="3" l="1"/>
  <c r="K358" i="3"/>
  <c r="L358" i="3" s="1"/>
  <c r="C359" i="3"/>
  <c r="A359" i="3"/>
  <c r="F358" i="3"/>
  <c r="I359" i="3" l="1"/>
  <c r="J359" i="3" s="1"/>
  <c r="H359" i="3"/>
  <c r="M359" i="3" s="1"/>
  <c r="D359" i="3"/>
  <c r="B360" i="3" s="1"/>
  <c r="C360" i="3" l="1"/>
  <c r="A360" i="3"/>
  <c r="F359" i="3"/>
  <c r="E359" i="3"/>
  <c r="K359" i="3"/>
  <c r="H360" i="3" l="1"/>
  <c r="M360" i="3" s="1"/>
  <c r="D360" i="3"/>
  <c r="B361" i="3" s="1"/>
  <c r="L359" i="3"/>
  <c r="I360" i="3"/>
  <c r="E360" i="3" l="1"/>
  <c r="F360" i="3"/>
  <c r="J360" i="3"/>
  <c r="K360" i="3" s="1"/>
  <c r="L360" i="3" s="1"/>
  <c r="C361" i="3"/>
  <c r="A361" i="3"/>
  <c r="H361" i="3" l="1"/>
  <c r="M361" i="3" s="1"/>
  <c r="D361" i="3"/>
  <c r="B362" i="3" s="1"/>
  <c r="I361" i="3"/>
  <c r="F361" i="3" l="1"/>
  <c r="E361" i="3"/>
  <c r="C362" i="3"/>
  <c r="A362" i="3"/>
  <c r="J361" i="3"/>
  <c r="K361" i="3" s="1"/>
  <c r="L361" i="3" s="1"/>
  <c r="I362" i="3" l="1"/>
  <c r="H362" i="3"/>
  <c r="M362" i="3" s="1"/>
  <c r="D362" i="3"/>
  <c r="B363" i="3" s="1"/>
  <c r="F362" i="3" l="1"/>
  <c r="J362" i="3"/>
  <c r="K362" i="3" s="1"/>
  <c r="L362" i="3" s="1"/>
  <c r="E362" i="3"/>
  <c r="A363" i="3"/>
  <c r="C363" i="3"/>
  <c r="I363" i="3" l="1"/>
  <c r="J363" i="3" s="1"/>
  <c r="H363" i="3"/>
  <c r="M363" i="3" s="1"/>
  <c r="D363" i="3"/>
  <c r="B364" i="3" s="1"/>
  <c r="A364" i="3" l="1"/>
  <c r="C364" i="3"/>
  <c r="F363" i="3"/>
  <c r="E363" i="3"/>
  <c r="K363" i="3"/>
  <c r="L363" i="3" l="1"/>
  <c r="I364" i="3"/>
  <c r="H364" i="3"/>
  <c r="M364" i="3" s="1"/>
  <c r="D364" i="3"/>
  <c r="B365" i="3" s="1"/>
  <c r="C365" i="3" l="1"/>
  <c r="A365" i="3"/>
  <c r="J364" i="3"/>
  <c r="K364" i="3" s="1"/>
  <c r="L364" i="3" s="1"/>
  <c r="E364" i="3"/>
  <c r="F364" i="3"/>
  <c r="I365" i="3" l="1"/>
  <c r="J365" i="3" s="1"/>
  <c r="H365" i="3"/>
  <c r="M365" i="3" s="1"/>
  <c r="D365" i="3"/>
  <c r="B366" i="3" s="1"/>
  <c r="C366" i="3" l="1"/>
  <c r="A366" i="3"/>
  <c r="E365" i="3"/>
  <c r="F365" i="3"/>
  <c r="K365" i="3"/>
  <c r="H366" i="3" l="1"/>
  <c r="M366" i="3" s="1"/>
  <c r="D366" i="3"/>
  <c r="B367" i="3" s="1"/>
  <c r="E366" i="3"/>
  <c r="F366" i="3"/>
  <c r="L365" i="3"/>
  <c r="I366" i="3"/>
  <c r="J366" i="3" l="1"/>
  <c r="K366" i="3" s="1"/>
  <c r="L366" i="3" s="1"/>
  <c r="C367" i="3"/>
  <c r="A367" i="3"/>
  <c r="I367" i="3" l="1"/>
  <c r="J367" i="3" s="1"/>
  <c r="H367" i="3"/>
  <c r="M367" i="3" s="1"/>
  <c r="D367" i="3"/>
  <c r="B368" i="3" s="1"/>
  <c r="F367" i="3" l="1"/>
  <c r="E367" i="3"/>
  <c r="K367" i="3"/>
  <c r="L367" i="3" s="1"/>
  <c r="C368" i="3"/>
  <c r="A368" i="3"/>
  <c r="I368" i="3" l="1"/>
  <c r="J368" i="3" s="1"/>
  <c r="H368" i="3"/>
  <c r="M368" i="3" s="1"/>
  <c r="D368" i="3"/>
  <c r="B369" i="3" s="1"/>
  <c r="K368" i="3" l="1"/>
  <c r="L368" i="3" s="1"/>
  <c r="C369" i="3"/>
  <c r="A369" i="3"/>
  <c r="E368" i="3"/>
  <c r="F368" i="3"/>
  <c r="I369" i="3" l="1"/>
  <c r="J369" i="3" s="1"/>
  <c r="H369" i="3"/>
  <c r="M369" i="3" s="1"/>
  <c r="D369" i="3"/>
  <c r="B370" i="3" s="1"/>
  <c r="E369" i="3" l="1"/>
  <c r="A370" i="3"/>
  <c r="C370" i="3"/>
  <c r="F369" i="3"/>
  <c r="K369" i="3"/>
  <c r="H370" i="3" l="1"/>
  <c r="M370" i="3" s="1"/>
  <c r="D370" i="3"/>
  <c r="L369" i="3"/>
  <c r="I370" i="3"/>
  <c r="E370" i="3" l="1"/>
  <c r="B371" i="3"/>
  <c r="F370" i="3"/>
  <c r="J370" i="3"/>
  <c r="K370" i="3" s="1"/>
  <c r="L370" i="3" s="1"/>
  <c r="I371" i="3" l="1"/>
  <c r="C371" i="3"/>
  <c r="A371" i="3"/>
  <c r="H371" i="3" s="1"/>
  <c r="M371" i="3" s="1"/>
  <c r="J371" i="3" l="1"/>
  <c r="K371" i="3" s="1"/>
  <c r="D371" i="3"/>
  <c r="B372" i="3" s="1"/>
  <c r="E371" i="3" l="1"/>
  <c r="L371" i="3"/>
  <c r="I372" i="3"/>
  <c r="C372" i="3"/>
  <c r="A372" i="3"/>
  <c r="H372" i="3" s="1"/>
  <c r="M372" i="3" s="1"/>
  <c r="F371" i="3"/>
  <c r="J372" i="3" l="1"/>
  <c r="K372" i="3" s="1"/>
  <c r="I373" i="3" s="1"/>
  <c r="D372" i="3"/>
  <c r="B373" i="3" s="1"/>
  <c r="F372" i="3" l="1"/>
  <c r="E372" i="3"/>
  <c r="J373" i="3"/>
  <c r="L372" i="3"/>
  <c r="C373" i="3"/>
  <c r="A373" i="3"/>
  <c r="H373" i="3" s="1"/>
  <c r="M373" i="3" s="1"/>
  <c r="K373" i="3" l="1"/>
  <c r="L373" i="3" s="1"/>
  <c r="D373" i="3"/>
  <c r="B374" i="3" s="1"/>
  <c r="I374" i="3" l="1"/>
  <c r="J374" i="3" s="1"/>
  <c r="C374" i="3"/>
  <c r="A374" i="3"/>
  <c r="H374" i="3" s="1"/>
  <c r="M374" i="3" s="1"/>
  <c r="F373" i="3"/>
  <c r="E373" i="3"/>
  <c r="K374" i="3" l="1"/>
  <c r="D374" i="3"/>
  <c r="B375" i="3" s="1"/>
  <c r="F374" i="3" l="1"/>
  <c r="E374" i="3"/>
  <c r="L374" i="3"/>
  <c r="I375" i="3"/>
  <c r="C375" i="3"/>
  <c r="A375" i="3"/>
  <c r="H375" i="3" s="1"/>
  <c r="M375" i="3" s="1"/>
  <c r="J375" i="3" l="1"/>
  <c r="K375" i="3" s="1"/>
  <c r="I376" i="3" s="1"/>
  <c r="D375" i="3"/>
  <c r="B376" i="3" s="1"/>
  <c r="J376" i="3" l="1"/>
  <c r="L375" i="3"/>
  <c r="C376" i="3"/>
  <c r="A376" i="3"/>
  <c r="H376" i="3" s="1"/>
  <c r="M376" i="3" s="1"/>
  <c r="F375" i="3"/>
  <c r="E375" i="3"/>
  <c r="K376" i="3" l="1"/>
  <c r="D376" i="3"/>
  <c r="B377" i="3" s="1"/>
  <c r="F376" i="3" l="1"/>
  <c r="E376" i="3"/>
  <c r="L376" i="3"/>
  <c r="I377" i="3"/>
  <c r="C377" i="3"/>
  <c r="A377" i="3"/>
  <c r="H377" i="3" s="1"/>
  <c r="M377" i="3" s="1"/>
  <c r="J377" i="3" l="1"/>
  <c r="K377" i="3" s="1"/>
  <c r="I378" i="3" s="1"/>
  <c r="D377" i="3"/>
  <c r="B378" i="3" s="1"/>
  <c r="F377" i="3" l="1"/>
  <c r="E377" i="3"/>
  <c r="J378" i="3"/>
  <c r="L377" i="3"/>
  <c r="C378" i="3"/>
  <c r="A378" i="3"/>
  <c r="H378" i="3" s="1"/>
  <c r="M378" i="3" s="1"/>
  <c r="K378" i="3" l="1"/>
  <c r="D378" i="3"/>
  <c r="B379" i="3" s="1"/>
  <c r="F378" i="3" l="1"/>
  <c r="E378" i="3"/>
  <c r="L378" i="3"/>
  <c r="I379" i="3"/>
  <c r="C379" i="3"/>
  <c r="A379" i="3"/>
  <c r="H379" i="3" s="1"/>
  <c r="M379" i="3" s="1"/>
  <c r="J379" i="3" l="1"/>
  <c r="K379" i="3" s="1"/>
  <c r="I380" i="3" s="1"/>
  <c r="D379" i="3"/>
  <c r="B380" i="3" s="1"/>
  <c r="E379" i="3" l="1"/>
  <c r="F379" i="3"/>
  <c r="J380" i="3"/>
  <c r="L379" i="3"/>
  <c r="C380" i="3"/>
  <c r="A380" i="3"/>
  <c r="H380" i="3" s="1"/>
  <c r="M380" i="3" s="1"/>
  <c r="K380" i="3" l="1"/>
  <c r="D380" i="3"/>
  <c r="B381" i="3" s="1"/>
  <c r="L380" i="3" l="1"/>
  <c r="I381" i="3"/>
  <c r="C381" i="3"/>
  <c r="A381" i="3"/>
  <c r="H381" i="3" s="1"/>
  <c r="M381" i="3" s="1"/>
  <c r="E380" i="3"/>
  <c r="F380" i="3"/>
  <c r="J381" i="3" l="1"/>
  <c r="K381" i="3" s="1"/>
  <c r="I382" i="3" s="1"/>
  <c r="D381" i="3"/>
  <c r="B382" i="3" s="1"/>
  <c r="J382" i="3" l="1"/>
  <c r="L381" i="3"/>
  <c r="F381" i="3"/>
  <c r="E381" i="3"/>
  <c r="C382" i="3"/>
  <c r="A382" i="3"/>
  <c r="H382" i="3" s="1"/>
  <c r="M382" i="3" s="1"/>
  <c r="K382" i="3" l="1"/>
  <c r="D382" i="3"/>
  <c r="B383" i="3" s="1"/>
  <c r="E382" i="3"/>
  <c r="F382" i="3"/>
  <c r="L382" i="3" l="1"/>
  <c r="I383" i="3"/>
  <c r="C383" i="3"/>
  <c r="A383" i="3"/>
  <c r="H383" i="3" s="1"/>
  <c r="M383" i="3" s="1"/>
  <c r="J383" i="3" l="1"/>
  <c r="K383" i="3" s="1"/>
  <c r="I384" i="3" s="1"/>
  <c r="D383" i="3"/>
  <c r="B384" i="3" s="1"/>
  <c r="L383" i="3" l="1"/>
  <c r="J384" i="3"/>
  <c r="E383" i="3"/>
  <c r="C384" i="3"/>
  <c r="A384" i="3"/>
  <c r="H384" i="3" s="1"/>
  <c r="M384" i="3" s="1"/>
  <c r="F383" i="3"/>
  <c r="K384" i="3" l="1"/>
  <c r="D384" i="3"/>
  <c r="B385" i="3" s="1"/>
  <c r="L384" i="3" l="1"/>
  <c r="I385" i="3"/>
  <c r="C385" i="3"/>
  <c r="A385" i="3"/>
  <c r="H385" i="3" s="1"/>
  <c r="M385" i="3" s="1"/>
  <c r="F384" i="3"/>
  <c r="E384" i="3"/>
  <c r="J385" i="3" l="1"/>
  <c r="K385" i="3" s="1"/>
  <c r="I386" i="3" s="1"/>
  <c r="D385" i="3"/>
  <c r="B386" i="3" s="1"/>
  <c r="F385" i="3" l="1"/>
  <c r="E385" i="3"/>
  <c r="J386" i="3"/>
  <c r="L385" i="3"/>
  <c r="C386" i="3"/>
  <c r="A386" i="3"/>
  <c r="H386" i="3" s="1"/>
  <c r="M386" i="3" s="1"/>
  <c r="K386" i="3" l="1"/>
  <c r="D386" i="3"/>
  <c r="B387" i="3" s="1"/>
  <c r="F386" i="3" l="1"/>
  <c r="E386" i="3"/>
  <c r="L386" i="3"/>
  <c r="I387" i="3"/>
  <c r="A387" i="3"/>
  <c r="H387" i="3" s="1"/>
  <c r="M387" i="3" s="1"/>
  <c r="C387" i="3"/>
  <c r="J387" i="3" l="1"/>
  <c r="K387" i="3" s="1"/>
  <c r="I388" i="3" s="1"/>
  <c r="D387" i="3"/>
  <c r="B388" i="3" s="1"/>
  <c r="J388" i="3" l="1"/>
  <c r="L387" i="3"/>
  <c r="C388" i="3"/>
  <c r="A388" i="3"/>
  <c r="H388" i="3" s="1"/>
  <c r="M388" i="3" s="1"/>
  <c r="E387" i="3"/>
  <c r="F387" i="3"/>
  <c r="K388" i="3" l="1"/>
  <c r="D388" i="3"/>
  <c r="B389" i="3" s="1"/>
  <c r="L388" i="3" l="1"/>
  <c r="I389" i="3"/>
  <c r="F388" i="3"/>
  <c r="C389" i="3"/>
  <c r="A389" i="3"/>
  <c r="H389" i="3" s="1"/>
  <c r="M389" i="3" s="1"/>
  <c r="E388" i="3"/>
  <c r="J389" i="3" l="1"/>
  <c r="K389" i="3" s="1"/>
  <c r="L389" i="3" s="1"/>
  <c r="D389" i="3"/>
  <c r="B390" i="3" s="1"/>
  <c r="E389" i="3" l="1"/>
  <c r="I390" i="3"/>
  <c r="C390" i="3"/>
  <c r="A390" i="3"/>
  <c r="H390" i="3" s="1"/>
  <c r="M390" i="3" s="1"/>
  <c r="F389" i="3"/>
  <c r="J390" i="3" l="1"/>
  <c r="K390" i="3" s="1"/>
  <c r="L390" i="3" s="1"/>
  <c r="D390" i="3"/>
  <c r="B391" i="3" s="1"/>
  <c r="I391" i="3" l="1"/>
  <c r="C391" i="3"/>
  <c r="A391" i="3"/>
  <c r="H391" i="3" s="1"/>
  <c r="M391" i="3" s="1"/>
  <c r="F390" i="3"/>
  <c r="E390" i="3"/>
  <c r="J391" i="3" l="1"/>
  <c r="K391" i="3" s="1"/>
  <c r="I392" i="3" s="1"/>
  <c r="D391" i="3"/>
  <c r="B392" i="3" s="1"/>
  <c r="E391" i="3" l="1"/>
  <c r="J392" i="3"/>
  <c r="L391" i="3"/>
  <c r="C392" i="3"/>
  <c r="A392" i="3"/>
  <c r="H392" i="3" s="1"/>
  <c r="M392" i="3" s="1"/>
  <c r="F391" i="3"/>
  <c r="K392" i="3" l="1"/>
  <c r="D392" i="3"/>
  <c r="B393" i="3" s="1"/>
  <c r="F392" i="3" l="1"/>
  <c r="E392" i="3"/>
  <c r="L392" i="3"/>
  <c r="I393" i="3"/>
  <c r="C393" i="3"/>
  <c r="A393" i="3"/>
  <c r="H393" i="3" s="1"/>
  <c r="M393" i="3" s="1"/>
  <c r="J393" i="3" l="1"/>
  <c r="K393" i="3" s="1"/>
  <c r="I394" i="3" s="1"/>
  <c r="D393" i="3"/>
  <c r="B394" i="3" s="1"/>
  <c r="F393" i="3" l="1"/>
  <c r="J394" i="3"/>
  <c r="L393" i="3"/>
  <c r="E393" i="3"/>
  <c r="C394" i="3"/>
  <c r="A394" i="3"/>
  <c r="H394" i="3" s="1"/>
  <c r="M394" i="3" s="1"/>
  <c r="K394" i="3" l="1"/>
  <c r="L394" i="3" s="1"/>
  <c r="D394" i="3"/>
  <c r="B395" i="3" s="1"/>
  <c r="E394" i="3" l="1"/>
  <c r="I395" i="3"/>
  <c r="J395" i="3" s="1"/>
  <c r="F394" i="3"/>
  <c r="C395" i="3"/>
  <c r="A395" i="3"/>
  <c r="H395" i="3" s="1"/>
  <c r="M395" i="3" s="1"/>
  <c r="K395" i="3" l="1"/>
  <c r="D395" i="3"/>
  <c r="B396" i="3" s="1"/>
  <c r="E395" i="3" l="1"/>
  <c r="F395" i="3"/>
  <c r="I396" i="3"/>
  <c r="L395" i="3"/>
  <c r="C396" i="3"/>
  <c r="A396" i="3"/>
  <c r="H396" i="3" s="1"/>
  <c r="M396" i="3" s="1"/>
  <c r="J396" i="3" l="1"/>
  <c r="K396" i="3" s="1"/>
  <c r="L396" i="3" s="1"/>
  <c r="D396" i="3"/>
  <c r="B397" i="3" s="1"/>
  <c r="I397" i="3" l="1"/>
  <c r="J397" i="3" s="1"/>
  <c r="C397" i="3"/>
  <c r="A397" i="3"/>
  <c r="H397" i="3" s="1"/>
  <c r="M397" i="3" s="1"/>
  <c r="F396" i="3"/>
  <c r="E396" i="3"/>
  <c r="K397" i="3" l="1"/>
  <c r="D397" i="3"/>
  <c r="B398" i="3" s="1"/>
  <c r="I398" i="3" l="1"/>
  <c r="L397" i="3"/>
  <c r="C398" i="3"/>
  <c r="A398" i="3"/>
  <c r="H398" i="3" s="1"/>
  <c r="M398" i="3" s="1"/>
  <c r="F397" i="3"/>
  <c r="E397" i="3"/>
  <c r="J398" i="3" l="1"/>
  <c r="K398" i="3" s="1"/>
  <c r="L398" i="3" s="1"/>
  <c r="D398" i="3"/>
  <c r="B399" i="3" s="1"/>
  <c r="I399" i="3" l="1"/>
  <c r="F398" i="3"/>
  <c r="E398" i="3"/>
  <c r="C399" i="3"/>
  <c r="A399" i="3"/>
  <c r="H399" i="3" s="1"/>
  <c r="M399" i="3" s="1"/>
  <c r="J399" i="3" l="1"/>
  <c r="K399" i="3" s="1"/>
  <c r="I400" i="3" s="1"/>
  <c r="D399" i="3"/>
  <c r="B400" i="3" s="1"/>
  <c r="E399" i="3"/>
  <c r="J400" i="3" l="1"/>
  <c r="L399" i="3"/>
  <c r="C400" i="3"/>
  <c r="A400" i="3"/>
  <c r="H400" i="3" s="1"/>
  <c r="M400" i="3" s="1"/>
  <c r="F399" i="3"/>
  <c r="K400" i="3" l="1"/>
  <c r="D400" i="3"/>
  <c r="B401" i="3" s="1"/>
  <c r="E400" i="3" l="1"/>
  <c r="L400" i="3"/>
  <c r="I401" i="3"/>
  <c r="C401" i="3"/>
  <c r="A401" i="3"/>
  <c r="H401" i="3" s="1"/>
  <c r="M401" i="3" s="1"/>
  <c r="F400" i="3"/>
  <c r="J401" i="3" l="1"/>
  <c r="K401" i="3" s="1"/>
  <c r="L401" i="3" s="1"/>
  <c r="D401" i="3"/>
  <c r="B402" i="3" s="1"/>
  <c r="F401" i="3" l="1"/>
  <c r="E401" i="3"/>
  <c r="I402" i="3"/>
  <c r="C402" i="3"/>
  <c r="A402" i="3"/>
  <c r="H402" i="3" s="1"/>
  <c r="M402" i="3" s="1"/>
  <c r="J402" i="3" l="1"/>
  <c r="K402" i="3" s="1"/>
  <c r="L402" i="3" s="1"/>
  <c r="D402" i="3"/>
  <c r="B403" i="3" s="1"/>
  <c r="I403" i="3" l="1"/>
  <c r="F402" i="3"/>
  <c r="E402" i="3"/>
  <c r="C403" i="3"/>
  <c r="A403" i="3"/>
  <c r="H403" i="3" s="1"/>
  <c r="M403" i="3" s="1"/>
  <c r="J403" i="3" l="1"/>
  <c r="K403" i="3" s="1"/>
  <c r="I404" i="3" s="1"/>
  <c r="D403" i="3"/>
  <c r="B404" i="3" s="1"/>
  <c r="J404" i="3" l="1"/>
  <c r="L403" i="3"/>
  <c r="C404" i="3"/>
  <c r="A404" i="3"/>
  <c r="H404" i="3" s="1"/>
  <c r="M404" i="3" s="1"/>
  <c r="F403" i="3"/>
  <c r="E403" i="3"/>
  <c r="K404" i="3" l="1"/>
  <c r="D404" i="3"/>
  <c r="B405" i="3" s="1"/>
  <c r="L404" i="3" l="1"/>
  <c r="I405" i="3"/>
  <c r="A405" i="3"/>
  <c r="H405" i="3" s="1"/>
  <c r="M405" i="3" s="1"/>
  <c r="C405" i="3"/>
  <c r="F404" i="3"/>
  <c r="E404" i="3"/>
  <c r="J405" i="3" l="1"/>
  <c r="K405" i="3" s="1"/>
  <c r="I406" i="3" s="1"/>
  <c r="D405" i="3"/>
  <c r="B406" i="3" s="1"/>
  <c r="J406" i="3" l="1"/>
  <c r="L405" i="3"/>
  <c r="C406" i="3"/>
  <c r="A406" i="3"/>
  <c r="H406" i="3" s="1"/>
  <c r="M406" i="3" s="1"/>
  <c r="F405" i="3"/>
  <c r="E405" i="3"/>
  <c r="K406" i="3" l="1"/>
  <c r="D406" i="3"/>
  <c r="B407" i="3" s="1"/>
  <c r="L406" i="3" l="1"/>
  <c r="I407" i="3"/>
  <c r="C407" i="3"/>
  <c r="A407" i="3"/>
  <c r="H407" i="3" s="1"/>
  <c r="M407" i="3" s="1"/>
  <c r="F406" i="3"/>
  <c r="E406" i="3"/>
  <c r="J407" i="3" l="1"/>
  <c r="K407" i="3" s="1"/>
  <c r="L407" i="3" s="1"/>
  <c r="D407" i="3"/>
  <c r="B408" i="3" s="1"/>
  <c r="I408" i="3" l="1"/>
  <c r="E407" i="3"/>
  <c r="C408" i="3"/>
  <c r="A408" i="3"/>
  <c r="H408" i="3" s="1"/>
  <c r="M408" i="3" s="1"/>
  <c r="F407" i="3"/>
  <c r="J408" i="3" l="1"/>
  <c r="K408" i="3" s="1"/>
  <c r="L408" i="3" s="1"/>
  <c r="D408" i="3"/>
  <c r="B409" i="3" s="1"/>
  <c r="F408" i="3" l="1"/>
  <c r="I409" i="3"/>
  <c r="J409" i="3" s="1"/>
  <c r="C409" i="3"/>
  <c r="A409" i="3"/>
  <c r="H409" i="3" s="1"/>
  <c r="M409" i="3" s="1"/>
  <c r="E408" i="3"/>
  <c r="K409" i="3" l="1"/>
  <c r="I410" i="3" s="1"/>
  <c r="J410" i="3" s="1"/>
  <c r="D409" i="3"/>
  <c r="B410" i="3" s="1"/>
  <c r="L409" i="3" l="1"/>
  <c r="E409" i="3"/>
  <c r="F409" i="3"/>
  <c r="C410" i="3"/>
  <c r="A410" i="3"/>
  <c r="H410" i="3" s="1"/>
  <c r="M410" i="3" s="1"/>
  <c r="K410" i="3" s="1"/>
  <c r="L410" i="3" l="1"/>
  <c r="I411" i="3"/>
  <c r="D410" i="3"/>
  <c r="B411" i="3" s="1"/>
  <c r="F410" i="3" l="1"/>
  <c r="E410" i="3"/>
  <c r="J411" i="3"/>
  <c r="C411" i="3"/>
  <c r="A411" i="3"/>
  <c r="H411" i="3" s="1"/>
  <c r="M411" i="3" s="1"/>
  <c r="K411" i="3" l="1"/>
  <c r="D411" i="3"/>
  <c r="B412" i="3" s="1"/>
  <c r="I412" i="3" l="1"/>
  <c r="L411" i="3"/>
  <c r="C412" i="3"/>
  <c r="A412" i="3"/>
  <c r="H412" i="3" s="1"/>
  <c r="M412" i="3" s="1"/>
  <c r="F411" i="3"/>
  <c r="E411" i="3"/>
  <c r="J412" i="3" l="1"/>
  <c r="K412" i="3" s="1"/>
  <c r="L412" i="3" s="1"/>
  <c r="D412" i="3"/>
  <c r="B413" i="3" s="1"/>
  <c r="E412" i="3" l="1"/>
  <c r="I413" i="3"/>
  <c r="C413" i="3"/>
  <c r="A413" i="3"/>
  <c r="H413" i="3" s="1"/>
  <c r="M413" i="3" s="1"/>
  <c r="F412" i="3"/>
  <c r="J413" i="3" l="1"/>
  <c r="K413" i="3" s="1"/>
  <c r="L413" i="3" s="1"/>
  <c r="D413" i="3"/>
  <c r="B414" i="3" s="1"/>
  <c r="F413" i="3" l="1"/>
  <c r="E413" i="3"/>
  <c r="I414" i="3"/>
  <c r="C414" i="3"/>
  <c r="A414" i="3"/>
  <c r="H414" i="3" s="1"/>
  <c r="M414" i="3" s="1"/>
  <c r="J414" i="3" l="1"/>
  <c r="K414" i="3" s="1"/>
  <c r="L414" i="3" s="1"/>
  <c r="D414" i="3"/>
  <c r="B415" i="3" s="1"/>
  <c r="F414" i="3" l="1"/>
  <c r="E414" i="3"/>
  <c r="I415" i="3"/>
  <c r="C415" i="3"/>
  <c r="A415" i="3"/>
  <c r="H415" i="3" s="1"/>
  <c r="M415" i="3" s="1"/>
  <c r="J415" i="3" l="1"/>
  <c r="K415" i="3" s="1"/>
  <c r="I416" i="3" s="1"/>
  <c r="D415" i="3"/>
  <c r="B416" i="3" s="1"/>
  <c r="E415" i="3" l="1"/>
  <c r="J416" i="3"/>
  <c r="L415" i="3"/>
  <c r="C416" i="3"/>
  <c r="A416" i="3"/>
  <c r="H416" i="3" s="1"/>
  <c r="M416" i="3" s="1"/>
  <c r="F415" i="3"/>
  <c r="K416" i="3" l="1"/>
  <c r="D416" i="3"/>
  <c r="B417" i="3" s="1"/>
  <c r="E416" i="3" l="1"/>
  <c r="L416" i="3"/>
  <c r="I417" i="3"/>
  <c r="C417" i="3"/>
  <c r="A417" i="3"/>
  <c r="H417" i="3" s="1"/>
  <c r="M417" i="3" s="1"/>
  <c r="F416" i="3"/>
  <c r="J417" i="3" l="1"/>
  <c r="K417" i="3" s="1"/>
  <c r="I418" i="3" s="1"/>
  <c r="D417" i="3"/>
  <c r="B418" i="3" s="1"/>
  <c r="F417" i="3" l="1"/>
  <c r="E417" i="3"/>
  <c r="J418" i="3"/>
  <c r="L417" i="3"/>
  <c r="A418" i="3"/>
  <c r="H418" i="3" s="1"/>
  <c r="M418" i="3" s="1"/>
  <c r="C418" i="3"/>
  <c r="K418" i="3" l="1"/>
  <c r="D418" i="3"/>
  <c r="B419" i="3" s="1"/>
  <c r="L418" i="3" l="1"/>
  <c r="I419" i="3"/>
  <c r="C419" i="3"/>
  <c r="A419" i="3"/>
  <c r="H419" i="3" s="1"/>
  <c r="M419" i="3" s="1"/>
  <c r="E418" i="3"/>
  <c r="F418" i="3"/>
  <c r="J419" i="3" l="1"/>
  <c r="K419" i="3" s="1"/>
  <c r="L419" i="3" s="1"/>
  <c r="D419" i="3"/>
  <c r="B420" i="3" s="1"/>
  <c r="E419" i="3" l="1"/>
  <c r="I420" i="3"/>
  <c r="C420" i="3"/>
  <c r="A420" i="3"/>
  <c r="H420" i="3" s="1"/>
  <c r="M420" i="3" s="1"/>
  <c r="F419" i="3"/>
  <c r="J420" i="3" l="1"/>
  <c r="K420" i="3" s="1"/>
  <c r="L420" i="3" s="1"/>
  <c r="D420" i="3"/>
  <c r="B421" i="3" s="1"/>
  <c r="I421" i="3" l="1"/>
  <c r="C421" i="3"/>
  <c r="A421" i="3"/>
  <c r="H421" i="3" s="1"/>
  <c r="M421" i="3" s="1"/>
  <c r="F420" i="3"/>
  <c r="E420" i="3"/>
  <c r="J421" i="3" l="1"/>
  <c r="K421" i="3" s="1"/>
  <c r="I422" i="3" s="1"/>
  <c r="D421" i="3"/>
  <c r="B422" i="3" s="1"/>
  <c r="E421" i="3" l="1"/>
  <c r="J422" i="3"/>
  <c r="L421" i="3"/>
  <c r="C422" i="3"/>
  <c r="A422" i="3"/>
  <c r="H422" i="3" s="1"/>
  <c r="M422" i="3" s="1"/>
  <c r="F421" i="3"/>
  <c r="K422" i="3" l="1"/>
  <c r="D422" i="3"/>
  <c r="B423" i="3" s="1"/>
  <c r="F422" i="3" l="1"/>
  <c r="L422" i="3"/>
  <c r="I423" i="3"/>
  <c r="E422" i="3"/>
  <c r="C423" i="3"/>
  <c r="A423" i="3"/>
  <c r="H423" i="3" s="1"/>
  <c r="M423" i="3" s="1"/>
  <c r="J423" i="3" l="1"/>
  <c r="K423" i="3" s="1"/>
  <c r="I424" i="3" s="1"/>
  <c r="D423" i="3"/>
  <c r="B424" i="3" s="1"/>
  <c r="E423" i="3" l="1"/>
  <c r="F423" i="3"/>
  <c r="J424" i="3"/>
  <c r="L423" i="3"/>
  <c r="C424" i="3"/>
  <c r="A424" i="3"/>
  <c r="H424" i="3" s="1"/>
  <c r="M424" i="3" s="1"/>
  <c r="K424" i="3" l="1"/>
  <c r="D424" i="3"/>
  <c r="B425" i="3" s="1"/>
  <c r="L424" i="3" l="1"/>
  <c r="I425" i="3"/>
  <c r="C425" i="3"/>
  <c r="A425" i="3"/>
  <c r="H425" i="3" s="1"/>
  <c r="M425" i="3" s="1"/>
  <c r="F424" i="3"/>
  <c r="E424" i="3"/>
  <c r="J425" i="3" l="1"/>
  <c r="K425" i="3" s="1"/>
  <c r="I426" i="3" s="1"/>
  <c r="D425" i="3"/>
  <c r="B426" i="3" s="1"/>
  <c r="F425" i="3"/>
  <c r="E425" i="3" l="1"/>
  <c r="L425" i="3"/>
  <c r="J426" i="3"/>
  <c r="C426" i="3"/>
  <c r="A426" i="3"/>
  <c r="H426" i="3" s="1"/>
  <c r="M426" i="3" s="1"/>
  <c r="K426" i="3" l="1"/>
  <c r="D426" i="3"/>
  <c r="B427" i="3" s="1"/>
  <c r="L426" i="3" l="1"/>
  <c r="I427" i="3"/>
  <c r="C427" i="3"/>
  <c r="A427" i="3"/>
  <c r="H427" i="3" s="1"/>
  <c r="M427" i="3" s="1"/>
  <c r="F426" i="3"/>
  <c r="E426" i="3"/>
  <c r="J427" i="3" l="1"/>
  <c r="K427" i="3" s="1"/>
  <c r="I428" i="3" s="1"/>
  <c r="D427" i="3"/>
  <c r="B428" i="3" s="1"/>
  <c r="E427" i="3"/>
  <c r="L427" i="3" l="1"/>
  <c r="J428" i="3"/>
  <c r="C428" i="3"/>
  <c r="A428" i="3"/>
  <c r="H428" i="3" s="1"/>
  <c r="M428" i="3" s="1"/>
  <c r="F427" i="3"/>
  <c r="K428" i="3" l="1"/>
  <c r="L428" i="3" s="1"/>
  <c r="D428" i="3"/>
  <c r="B429" i="3" s="1"/>
  <c r="I429" i="3" l="1"/>
  <c r="J429" i="3" s="1"/>
  <c r="E428" i="3"/>
  <c r="C429" i="3"/>
  <c r="A429" i="3"/>
  <c r="H429" i="3" s="1"/>
  <c r="M429" i="3" s="1"/>
  <c r="F428" i="3"/>
  <c r="K429" i="3" l="1"/>
  <c r="I430" i="3" s="1"/>
  <c r="J430" i="3" s="1"/>
  <c r="D429" i="3"/>
  <c r="B430" i="3" s="1"/>
  <c r="L429" i="3" l="1"/>
  <c r="C430" i="3"/>
  <c r="A430" i="3"/>
  <c r="H430" i="3" s="1"/>
  <c r="M430" i="3" s="1"/>
  <c r="K430" i="3" s="1"/>
  <c r="F429" i="3"/>
  <c r="E429" i="3"/>
  <c r="L430" i="3" l="1"/>
  <c r="I431" i="3"/>
  <c r="D430" i="3"/>
  <c r="B431" i="3" s="1"/>
  <c r="J431" i="3" l="1"/>
  <c r="F430" i="3"/>
  <c r="E430" i="3"/>
  <c r="C431" i="3"/>
  <c r="A431" i="3"/>
  <c r="H431" i="3" s="1"/>
  <c r="M431" i="3" s="1"/>
  <c r="K431" i="3" l="1"/>
  <c r="D431" i="3"/>
  <c r="B432" i="3" s="1"/>
  <c r="E431" i="3" l="1"/>
  <c r="L431" i="3"/>
  <c r="I432" i="3"/>
  <c r="C432" i="3"/>
  <c r="A432" i="3"/>
  <c r="H432" i="3" s="1"/>
  <c r="M432" i="3" s="1"/>
  <c r="F431" i="3"/>
  <c r="J432" i="3" l="1"/>
  <c r="K432" i="3" s="1"/>
  <c r="L432" i="3" s="1"/>
  <c r="D432" i="3"/>
  <c r="B433" i="3" s="1"/>
  <c r="I433" i="3" l="1"/>
  <c r="C433" i="3"/>
  <c r="A433" i="3"/>
  <c r="H433" i="3" s="1"/>
  <c r="M433" i="3" s="1"/>
  <c r="F432" i="3"/>
  <c r="E432" i="3"/>
  <c r="J433" i="3" l="1"/>
  <c r="K433" i="3" s="1"/>
  <c r="L433" i="3" s="1"/>
  <c r="D433" i="3"/>
  <c r="B434" i="3" s="1"/>
  <c r="F433" i="3" l="1"/>
  <c r="E433" i="3"/>
  <c r="I434" i="3"/>
  <c r="C434" i="3"/>
  <c r="A434" i="3"/>
  <c r="H434" i="3" s="1"/>
  <c r="M434" i="3" s="1"/>
  <c r="J434" i="3" l="1"/>
  <c r="K434" i="3" s="1"/>
  <c r="I435" i="3" s="1"/>
  <c r="D434" i="3"/>
  <c r="B435" i="3" s="1"/>
  <c r="L434" i="3" l="1"/>
  <c r="J435" i="3"/>
  <c r="C435" i="3"/>
  <c r="A435" i="3"/>
  <c r="H435" i="3" s="1"/>
  <c r="M435" i="3" s="1"/>
  <c r="F434" i="3"/>
  <c r="E434" i="3"/>
  <c r="K435" i="3" l="1"/>
  <c r="D435" i="3"/>
  <c r="B436" i="3" s="1"/>
  <c r="I436" i="3" l="1"/>
  <c r="L435" i="3"/>
  <c r="C436" i="3"/>
  <c r="A436" i="3"/>
  <c r="H436" i="3" s="1"/>
  <c r="M436" i="3" s="1"/>
  <c r="F435" i="3"/>
  <c r="E435" i="3"/>
  <c r="J436" i="3" l="1"/>
  <c r="K436" i="3" s="1"/>
  <c r="L436" i="3" s="1"/>
  <c r="D436" i="3"/>
  <c r="B437" i="3" s="1"/>
  <c r="I437" i="3" l="1"/>
  <c r="C437" i="3"/>
  <c r="A437" i="3"/>
  <c r="H437" i="3" s="1"/>
  <c r="M437" i="3" s="1"/>
  <c r="F436" i="3"/>
  <c r="E436" i="3"/>
  <c r="J437" i="3" l="1"/>
  <c r="K437" i="3" s="1"/>
  <c r="I438" i="3" s="1"/>
  <c r="D437" i="3"/>
  <c r="B438" i="3" s="1"/>
  <c r="L437" i="3" l="1"/>
  <c r="J438" i="3"/>
  <c r="F437" i="3"/>
  <c r="C438" i="3"/>
  <c r="A438" i="3"/>
  <c r="H438" i="3" s="1"/>
  <c r="M438" i="3" s="1"/>
  <c r="E437" i="3"/>
  <c r="K438" i="3" l="1"/>
  <c r="D438" i="3"/>
  <c r="B439" i="3" s="1"/>
  <c r="F438" i="3" l="1"/>
  <c r="E438" i="3"/>
  <c r="L438" i="3"/>
  <c r="I439" i="3"/>
  <c r="A439" i="3"/>
  <c r="H439" i="3" s="1"/>
  <c r="M439" i="3" s="1"/>
  <c r="C439" i="3"/>
  <c r="J439" i="3" l="1"/>
  <c r="K439" i="3" s="1"/>
  <c r="I440" i="3" s="1"/>
  <c r="D439" i="3"/>
  <c r="B440" i="3" s="1"/>
  <c r="F439" i="3" l="1"/>
  <c r="E439" i="3"/>
  <c r="J440" i="3"/>
  <c r="L439" i="3"/>
  <c r="C440" i="3"/>
  <c r="A440" i="3"/>
  <c r="H440" i="3" s="1"/>
  <c r="M440" i="3" s="1"/>
  <c r="K440" i="3" l="1"/>
  <c r="D440" i="3"/>
  <c r="B441" i="3" s="1"/>
  <c r="E440" i="3" l="1"/>
  <c r="L440" i="3"/>
  <c r="I441" i="3"/>
  <c r="C441" i="3"/>
  <c r="A441" i="3"/>
  <c r="H441" i="3" s="1"/>
  <c r="M441" i="3" s="1"/>
  <c r="F440" i="3"/>
  <c r="J441" i="3" l="1"/>
  <c r="K441" i="3" s="1"/>
  <c r="L441" i="3" s="1"/>
  <c r="D441" i="3"/>
  <c r="B442" i="3" s="1"/>
  <c r="I442" i="3" l="1"/>
  <c r="A442" i="3"/>
  <c r="H442" i="3" s="1"/>
  <c r="M442" i="3" s="1"/>
  <c r="C442" i="3"/>
  <c r="F441" i="3"/>
  <c r="E441" i="3"/>
  <c r="J442" i="3" l="1"/>
  <c r="K442" i="3" s="1"/>
  <c r="L442" i="3" s="1"/>
  <c r="D442" i="3"/>
  <c r="B443" i="3" s="1"/>
  <c r="I443" i="3" l="1"/>
  <c r="F442" i="3"/>
  <c r="E442" i="3"/>
  <c r="C443" i="3"/>
  <c r="A443" i="3"/>
  <c r="H443" i="3" s="1"/>
  <c r="M443" i="3" s="1"/>
  <c r="J443" i="3" l="1"/>
  <c r="K443" i="3" s="1"/>
  <c r="I444" i="3" s="1"/>
  <c r="D443" i="3"/>
  <c r="B444" i="3" s="1"/>
  <c r="F443" i="3" l="1"/>
  <c r="E443" i="3"/>
  <c r="L443" i="3"/>
  <c r="J444" i="3"/>
  <c r="C444" i="3"/>
  <c r="A444" i="3"/>
  <c r="H444" i="3" s="1"/>
  <c r="M444" i="3" s="1"/>
  <c r="K444" i="3" l="1"/>
  <c r="L444" i="3" s="1"/>
  <c r="D444" i="3"/>
  <c r="B445" i="3" s="1"/>
  <c r="E444" i="3"/>
  <c r="I445" i="3" l="1"/>
  <c r="J445" i="3" s="1"/>
  <c r="C445" i="3"/>
  <c r="A445" i="3"/>
  <c r="H445" i="3" s="1"/>
  <c r="M445" i="3" s="1"/>
  <c r="F444" i="3"/>
  <c r="K445" i="3" l="1"/>
  <c r="D445" i="3"/>
  <c r="B446" i="3" s="1"/>
  <c r="I446" i="3" l="1"/>
  <c r="L445" i="3"/>
  <c r="C446" i="3"/>
  <c r="A446" i="3"/>
  <c r="H446" i="3" s="1"/>
  <c r="M446" i="3" s="1"/>
  <c r="F445" i="3"/>
  <c r="E445" i="3"/>
  <c r="J446" i="3" l="1"/>
  <c r="K446" i="3" s="1"/>
  <c r="L446" i="3" s="1"/>
  <c r="D446" i="3"/>
  <c r="B447" i="3" s="1"/>
  <c r="F446" i="3"/>
  <c r="I447" i="3" l="1"/>
  <c r="E446" i="3"/>
  <c r="C447" i="3"/>
  <c r="A447" i="3"/>
  <c r="H447" i="3" s="1"/>
  <c r="M447" i="3" s="1"/>
  <c r="J447" i="3" l="1"/>
  <c r="K447" i="3" s="1"/>
  <c r="I448" i="3" s="1"/>
  <c r="D447" i="3"/>
  <c r="B448" i="3" s="1"/>
  <c r="F447" i="3" l="1"/>
  <c r="E447" i="3"/>
  <c r="J448" i="3"/>
  <c r="L447" i="3"/>
  <c r="C448" i="3"/>
  <c r="A448" i="3"/>
  <c r="H448" i="3" s="1"/>
  <c r="M448" i="3" s="1"/>
  <c r="K448" i="3" l="1"/>
  <c r="D448" i="3"/>
  <c r="B449" i="3" s="1"/>
  <c r="E448" i="3" l="1"/>
  <c r="I449" i="3"/>
  <c r="L448" i="3"/>
  <c r="C449" i="3"/>
  <c r="A449" i="3"/>
  <c r="H449" i="3" s="1"/>
  <c r="M449" i="3" s="1"/>
  <c r="F448" i="3"/>
  <c r="J449" i="3" l="1"/>
  <c r="K449" i="3" s="1"/>
  <c r="I450" i="3" s="1"/>
  <c r="D449" i="3"/>
  <c r="B450" i="3" s="1"/>
  <c r="J450" i="3" l="1"/>
  <c r="L449" i="3"/>
  <c r="C450" i="3"/>
  <c r="A450" i="3"/>
  <c r="H450" i="3" s="1"/>
  <c r="M450" i="3" s="1"/>
  <c r="F449" i="3"/>
  <c r="E449" i="3"/>
  <c r="K450" i="3" l="1"/>
  <c r="D450" i="3"/>
  <c r="B451" i="3" s="1"/>
  <c r="F450" i="3"/>
  <c r="E450" i="3" l="1"/>
  <c r="L450" i="3"/>
  <c r="I451" i="3"/>
  <c r="C451" i="3"/>
  <c r="A451" i="3"/>
  <c r="H451" i="3" s="1"/>
  <c r="M451" i="3" s="1"/>
  <c r="J451" i="3" l="1"/>
  <c r="K451" i="3" s="1"/>
  <c r="I452" i="3" s="1"/>
  <c r="D451" i="3"/>
  <c r="B452" i="3" s="1"/>
  <c r="F451" i="3" l="1"/>
  <c r="E451" i="3"/>
  <c r="J452" i="3"/>
  <c r="L451" i="3"/>
  <c r="C452" i="3"/>
  <c r="A452" i="3"/>
  <c r="H452" i="3" s="1"/>
  <c r="M452" i="3" s="1"/>
  <c r="K452" i="3" l="1"/>
  <c r="D452" i="3"/>
  <c r="B453" i="3" s="1"/>
  <c r="E452" i="3"/>
  <c r="L452" i="3" l="1"/>
  <c r="I453" i="3"/>
  <c r="C453" i="3"/>
  <c r="A453" i="3"/>
  <c r="H453" i="3" s="1"/>
  <c r="M453" i="3" s="1"/>
  <c r="F452" i="3"/>
  <c r="J453" i="3" l="1"/>
  <c r="K453" i="3" s="1"/>
  <c r="I454" i="3" s="1"/>
  <c r="D453" i="3"/>
  <c r="B454" i="3" s="1"/>
  <c r="J454" i="3" l="1"/>
  <c r="L453" i="3"/>
  <c r="A454" i="3"/>
  <c r="H454" i="3" s="1"/>
  <c r="M454" i="3" s="1"/>
  <c r="C454" i="3"/>
  <c r="F453" i="3"/>
  <c r="E453" i="3"/>
  <c r="K454" i="3" l="1"/>
  <c r="L454" i="3" s="1"/>
  <c r="D454" i="3"/>
  <c r="B455" i="3" s="1"/>
  <c r="I455" i="3" l="1"/>
  <c r="J455" i="3" s="1"/>
  <c r="F454" i="3"/>
  <c r="E454" i="3"/>
  <c r="C455" i="3"/>
  <c r="A455" i="3"/>
  <c r="H455" i="3" s="1"/>
  <c r="M455" i="3" s="1"/>
  <c r="K455" i="3" l="1"/>
  <c r="D455" i="3"/>
  <c r="B456" i="3" s="1"/>
  <c r="L455" i="3" l="1"/>
  <c r="I456" i="3"/>
  <c r="F455" i="3"/>
  <c r="E455" i="3"/>
  <c r="C456" i="3"/>
  <c r="A456" i="3"/>
  <c r="H456" i="3" s="1"/>
  <c r="M456" i="3" s="1"/>
  <c r="J456" i="3" l="1"/>
  <c r="K456" i="3" s="1"/>
  <c r="L456" i="3" s="1"/>
  <c r="D456" i="3"/>
  <c r="B457" i="3" s="1"/>
  <c r="E456" i="3" l="1"/>
  <c r="I457" i="3"/>
  <c r="C457" i="3"/>
  <c r="A457" i="3"/>
  <c r="H457" i="3" s="1"/>
  <c r="M457" i="3" s="1"/>
  <c r="F456" i="3"/>
  <c r="J457" i="3" l="1"/>
  <c r="K457" i="3" s="1"/>
  <c r="L457" i="3" s="1"/>
  <c r="D457" i="3"/>
  <c r="B458" i="3" s="1"/>
  <c r="F457" i="3" l="1"/>
  <c r="E457" i="3"/>
  <c r="I458" i="3"/>
  <c r="J458" i="3" s="1"/>
  <c r="A458" i="3"/>
  <c r="H458" i="3" s="1"/>
  <c r="M458" i="3" s="1"/>
  <c r="C458" i="3"/>
  <c r="K458" i="3" l="1"/>
  <c r="D458" i="3"/>
  <c r="B459" i="3" s="1"/>
  <c r="E458" i="3" l="1"/>
  <c r="I459" i="3"/>
  <c r="L458" i="3"/>
  <c r="C459" i="3"/>
  <c r="A459" i="3"/>
  <c r="H459" i="3" s="1"/>
  <c r="M459" i="3" s="1"/>
  <c r="F458" i="3"/>
  <c r="J459" i="3" l="1"/>
  <c r="K459" i="3" s="1"/>
  <c r="L459" i="3" s="1"/>
  <c r="D459" i="3"/>
  <c r="B460" i="3" s="1"/>
  <c r="F459" i="3"/>
  <c r="E459" i="3" l="1"/>
  <c r="I460" i="3"/>
  <c r="C460" i="3"/>
  <c r="A460" i="3"/>
  <c r="H460" i="3" s="1"/>
  <c r="M460" i="3" s="1"/>
  <c r="J460" i="3" l="1"/>
  <c r="K460" i="3" s="1"/>
  <c r="I461" i="3" s="1"/>
  <c r="D460" i="3"/>
  <c r="B461" i="3" s="1"/>
  <c r="E460" i="3" l="1"/>
  <c r="J461" i="3"/>
  <c r="L460" i="3"/>
  <c r="C461" i="3"/>
  <c r="A461" i="3"/>
  <c r="H461" i="3" s="1"/>
  <c r="M461" i="3" s="1"/>
  <c r="F460" i="3"/>
  <c r="K461" i="3" l="1"/>
  <c r="D461" i="3"/>
  <c r="B462" i="3" s="1"/>
  <c r="F461" i="3" l="1"/>
  <c r="E461" i="3"/>
  <c r="L461" i="3"/>
  <c r="I462" i="3"/>
  <c r="C462" i="3"/>
  <c r="A462" i="3"/>
  <c r="H462" i="3" s="1"/>
  <c r="M462" i="3" s="1"/>
  <c r="J462" i="3" l="1"/>
  <c r="K462" i="3" s="1"/>
  <c r="I463" i="3" s="1"/>
  <c r="D462" i="3"/>
  <c r="B463" i="3" s="1"/>
  <c r="J463" i="3" l="1"/>
  <c r="L462" i="3"/>
  <c r="F462" i="3"/>
  <c r="E462" i="3"/>
  <c r="C463" i="3"/>
  <c r="A463" i="3"/>
  <c r="H463" i="3" s="1"/>
  <c r="M463" i="3" s="1"/>
  <c r="K463" i="3" l="1"/>
  <c r="L463" i="3" s="1"/>
  <c r="D463" i="3"/>
  <c r="B464" i="3" s="1"/>
  <c r="I464" i="3" l="1"/>
  <c r="J464" i="3" s="1"/>
  <c r="C464" i="3"/>
  <c r="A464" i="3"/>
  <c r="H464" i="3" s="1"/>
  <c r="M464" i="3" s="1"/>
  <c r="F463" i="3"/>
  <c r="E463" i="3"/>
  <c r="K464" i="3" l="1"/>
  <c r="I465" i="3" s="1"/>
  <c r="J465" i="3" s="1"/>
  <c r="D464" i="3"/>
  <c r="B465" i="3" s="1"/>
  <c r="E464" i="3" l="1"/>
  <c r="L464" i="3"/>
  <c r="C465" i="3"/>
  <c r="A465" i="3"/>
  <c r="H465" i="3" s="1"/>
  <c r="M465" i="3" s="1"/>
  <c r="K465" i="3" s="1"/>
  <c r="F464" i="3"/>
  <c r="L465" i="3" l="1"/>
  <c r="I466" i="3"/>
  <c r="D465" i="3"/>
  <c r="B466" i="3" s="1"/>
  <c r="F465" i="3" l="1"/>
  <c r="E465" i="3"/>
  <c r="J466" i="3"/>
  <c r="C466" i="3"/>
  <c r="A466" i="3"/>
  <c r="H466" i="3" s="1"/>
  <c r="M466" i="3" s="1"/>
  <c r="K466" i="3" l="1"/>
  <c r="D466" i="3"/>
  <c r="B467" i="3" s="1"/>
  <c r="F466" i="3"/>
  <c r="E466" i="3" l="1"/>
  <c r="I467" i="3"/>
  <c r="L466" i="3"/>
  <c r="C467" i="3"/>
  <c r="A467" i="3"/>
  <c r="H467" i="3" s="1"/>
  <c r="M467" i="3" s="1"/>
  <c r="J467" i="3" l="1"/>
  <c r="K467" i="3" s="1"/>
  <c r="L467" i="3" s="1"/>
  <c r="D467" i="3"/>
  <c r="B468" i="3" s="1"/>
  <c r="I468" i="3" l="1"/>
  <c r="C468" i="3"/>
  <c r="A468" i="3"/>
  <c r="H468" i="3" s="1"/>
  <c r="M468" i="3" s="1"/>
  <c r="F467" i="3"/>
  <c r="E467" i="3"/>
  <c r="J468" i="3" l="1"/>
  <c r="K468" i="3" s="1"/>
  <c r="I469" i="3" s="1"/>
  <c r="D468" i="3"/>
  <c r="B469" i="3" s="1"/>
  <c r="E468" i="3" l="1"/>
  <c r="F468" i="3"/>
  <c r="L468" i="3"/>
  <c r="J469" i="3"/>
  <c r="C469" i="3"/>
  <c r="A469" i="3"/>
  <c r="H469" i="3" s="1"/>
  <c r="M469" i="3" s="1"/>
  <c r="K469" i="3" l="1"/>
  <c r="D469" i="3"/>
  <c r="B470" i="3" s="1"/>
  <c r="F469" i="3" l="1"/>
  <c r="E469" i="3"/>
  <c r="L469" i="3"/>
  <c r="I470" i="3"/>
  <c r="A470" i="3"/>
  <c r="H470" i="3" s="1"/>
  <c r="M470" i="3" s="1"/>
  <c r="C470" i="3"/>
  <c r="J470" i="3" l="1"/>
  <c r="K470" i="3" s="1"/>
  <c r="I471" i="3" s="1"/>
  <c r="D470" i="3"/>
  <c r="B471" i="3" s="1"/>
  <c r="E470" i="3" l="1"/>
  <c r="F470" i="3"/>
  <c r="J471" i="3"/>
  <c r="L470" i="3"/>
  <c r="C471" i="3"/>
  <c r="A471" i="3"/>
  <c r="H471" i="3" s="1"/>
  <c r="M471" i="3" s="1"/>
  <c r="K471" i="3" l="1"/>
  <c r="D471" i="3"/>
  <c r="B472" i="3" s="1"/>
  <c r="F471" i="3" l="1"/>
  <c r="L471" i="3"/>
  <c r="I472" i="3"/>
  <c r="E471" i="3"/>
  <c r="C472" i="3"/>
  <c r="A472" i="3"/>
  <c r="H472" i="3" s="1"/>
  <c r="M472" i="3" s="1"/>
  <c r="J472" i="3" l="1"/>
  <c r="K472" i="3" s="1"/>
  <c r="I473" i="3" s="1"/>
  <c r="D472" i="3"/>
  <c r="B473" i="3" s="1"/>
  <c r="E472" i="3" l="1"/>
  <c r="L472" i="3"/>
  <c r="J473" i="3"/>
  <c r="C473" i="3"/>
  <c r="A473" i="3"/>
  <c r="H473" i="3" s="1"/>
  <c r="M473" i="3" s="1"/>
  <c r="F472" i="3"/>
  <c r="K473" i="3" l="1"/>
  <c r="L473" i="3" s="1"/>
  <c r="D473" i="3"/>
  <c r="B474" i="3" s="1"/>
  <c r="I474" i="3" l="1"/>
  <c r="J474" i="3" s="1"/>
  <c r="F473" i="3"/>
  <c r="E473" i="3"/>
  <c r="A474" i="3"/>
  <c r="H474" i="3" s="1"/>
  <c r="M474" i="3" s="1"/>
  <c r="C474" i="3"/>
  <c r="K474" i="3" l="1"/>
  <c r="I475" i="3" s="1"/>
  <c r="J475" i="3" s="1"/>
  <c r="D474" i="3"/>
  <c r="B475" i="3" s="1"/>
  <c r="E474" i="3" l="1"/>
  <c r="L474" i="3"/>
  <c r="F474" i="3"/>
  <c r="C475" i="3"/>
  <c r="A475" i="3"/>
  <c r="H475" i="3" s="1"/>
  <c r="M475" i="3" s="1"/>
  <c r="K475" i="3" s="1"/>
  <c r="L475" i="3" l="1"/>
  <c r="I476" i="3"/>
  <c r="D475" i="3"/>
  <c r="B476" i="3" s="1"/>
  <c r="J476" i="3" l="1"/>
  <c r="C476" i="3"/>
  <c r="A476" i="3"/>
  <c r="H476" i="3" s="1"/>
  <c r="M476" i="3" s="1"/>
  <c r="F475" i="3"/>
  <c r="E475" i="3"/>
  <c r="K476" i="3" l="1"/>
  <c r="D476" i="3"/>
  <c r="B477" i="3" s="1"/>
  <c r="E476" i="3" l="1"/>
  <c r="F476" i="3"/>
  <c r="I477" i="3"/>
  <c r="L476" i="3"/>
  <c r="C477" i="3"/>
  <c r="A477" i="3"/>
  <c r="H477" i="3" s="1"/>
  <c r="M477" i="3" s="1"/>
  <c r="J477" i="3" l="1"/>
  <c r="K477" i="3" s="1"/>
  <c r="L477" i="3" s="1"/>
  <c r="D477" i="3"/>
  <c r="B478" i="3" s="1"/>
  <c r="I478" i="3" l="1"/>
  <c r="C478" i="3"/>
  <c r="A478" i="3"/>
  <c r="H478" i="3" s="1"/>
  <c r="M478" i="3" s="1"/>
  <c r="F477" i="3"/>
  <c r="E477" i="3"/>
  <c r="J478" i="3" l="1"/>
  <c r="K478" i="3" s="1"/>
  <c r="I479" i="3" s="1"/>
  <c r="D478" i="3"/>
  <c r="B479" i="3" s="1"/>
  <c r="F478" i="3"/>
  <c r="E478" i="3" l="1"/>
  <c r="J479" i="3"/>
  <c r="L478" i="3"/>
  <c r="C479" i="3"/>
  <c r="A479" i="3"/>
  <c r="H479" i="3" s="1"/>
  <c r="M479" i="3" s="1"/>
  <c r="K479" i="3" l="1"/>
  <c r="D479" i="3"/>
  <c r="B480" i="3" s="1"/>
  <c r="F479" i="3"/>
  <c r="L479" i="3" l="1"/>
  <c r="I480" i="3"/>
  <c r="C480" i="3"/>
  <c r="A480" i="3"/>
  <c r="H480" i="3" s="1"/>
  <c r="M480" i="3" s="1"/>
  <c r="E479" i="3"/>
  <c r="J480" i="3" l="1"/>
  <c r="K480" i="3" s="1"/>
  <c r="I481" i="3" s="1"/>
  <c r="D480" i="3"/>
  <c r="B481" i="3" s="1"/>
  <c r="F480" i="3" l="1"/>
  <c r="E480" i="3"/>
  <c r="L480" i="3"/>
  <c r="J481" i="3"/>
  <c r="C481" i="3"/>
  <c r="A481" i="3"/>
  <c r="H481" i="3" s="1"/>
  <c r="M481" i="3" s="1"/>
  <c r="K481" i="3" l="1"/>
  <c r="D481" i="3"/>
  <c r="B482" i="3" s="1"/>
  <c r="I482" i="3" l="1"/>
  <c r="L481" i="3"/>
  <c r="C482" i="3"/>
  <c r="A482" i="3"/>
  <c r="H482" i="3" s="1"/>
  <c r="M482" i="3" s="1"/>
  <c r="F481" i="3"/>
  <c r="E481" i="3"/>
  <c r="J482" i="3" l="1"/>
  <c r="K482" i="3" s="1"/>
  <c r="I483" i="3" s="1"/>
  <c r="D482" i="3"/>
  <c r="B483" i="3" s="1"/>
  <c r="E482" i="3"/>
  <c r="F482" i="3"/>
  <c r="J483" i="3" l="1"/>
  <c r="L482" i="3"/>
  <c r="C483" i="3"/>
  <c r="A483" i="3"/>
  <c r="H483" i="3" s="1"/>
  <c r="M483" i="3" s="1"/>
  <c r="K483" i="3" l="1"/>
  <c r="D483" i="3"/>
  <c r="B484" i="3" s="1"/>
  <c r="L483" i="3" l="1"/>
  <c r="I484" i="3"/>
  <c r="F483" i="3"/>
  <c r="E483" i="3"/>
  <c r="C484" i="3"/>
  <c r="A484" i="3"/>
  <c r="H484" i="3" s="1"/>
  <c r="M484" i="3" s="1"/>
  <c r="J484" i="3" l="1"/>
  <c r="K484" i="3" s="1"/>
  <c r="I485" i="3" s="1"/>
  <c r="D484" i="3"/>
  <c r="B485" i="3" s="1"/>
  <c r="J485" i="3" l="1"/>
  <c r="L484" i="3"/>
  <c r="E484" i="3"/>
  <c r="C485" i="3"/>
  <c r="A485" i="3"/>
  <c r="H485" i="3" s="1"/>
  <c r="M485" i="3" s="1"/>
  <c r="F484" i="3"/>
  <c r="K485" i="3" l="1"/>
  <c r="L485" i="3" s="1"/>
  <c r="D485" i="3"/>
  <c r="B486" i="3" s="1"/>
  <c r="I486" i="3" l="1"/>
  <c r="J486" i="3" s="1"/>
  <c r="C486" i="3"/>
  <c r="A486" i="3"/>
  <c r="H486" i="3" s="1"/>
  <c r="M486" i="3" s="1"/>
  <c r="F485" i="3"/>
  <c r="E485" i="3"/>
  <c r="K486" i="3" l="1"/>
  <c r="I487" i="3" s="1"/>
  <c r="J487" i="3" s="1"/>
  <c r="D486" i="3"/>
  <c r="B487" i="3" s="1"/>
  <c r="L486" i="3" l="1"/>
  <c r="F486" i="3"/>
  <c r="E486" i="3"/>
  <c r="C487" i="3"/>
  <c r="A487" i="3"/>
  <c r="H487" i="3" s="1"/>
  <c r="M487" i="3" s="1"/>
  <c r="K487" i="3" s="1"/>
  <c r="L487" i="3" l="1"/>
  <c r="I488" i="3"/>
  <c r="D487" i="3"/>
  <c r="B488" i="3" s="1"/>
  <c r="J488" i="3" l="1"/>
  <c r="A488" i="3"/>
  <c r="H488" i="3" s="1"/>
  <c r="M488" i="3" s="1"/>
  <c r="C488" i="3"/>
  <c r="E487" i="3"/>
  <c r="F487" i="3"/>
  <c r="K488" i="3" l="1"/>
  <c r="I489" i="3" s="1"/>
  <c r="J489" i="3" s="1"/>
  <c r="D488" i="3"/>
  <c r="B489" i="3" s="1"/>
  <c r="E488" i="3" l="1"/>
  <c r="F488" i="3"/>
  <c r="L488" i="3"/>
  <c r="C489" i="3"/>
  <c r="A489" i="3"/>
  <c r="H489" i="3" s="1"/>
  <c r="M489" i="3" s="1"/>
  <c r="K489" i="3" s="1"/>
  <c r="L489" i="3" l="1"/>
  <c r="I490" i="3"/>
  <c r="D489" i="3"/>
  <c r="B490" i="3" s="1"/>
  <c r="J490" i="3" l="1"/>
  <c r="C490" i="3"/>
  <c r="A490" i="3"/>
  <c r="H490" i="3" s="1"/>
  <c r="M490" i="3" s="1"/>
  <c r="F489" i="3"/>
  <c r="E489" i="3"/>
  <c r="K490" i="3" l="1"/>
  <c r="D490" i="3"/>
  <c r="B491" i="3" s="1"/>
  <c r="L490" i="3" l="1"/>
  <c r="I491" i="3"/>
  <c r="A491" i="3"/>
  <c r="H491" i="3" s="1"/>
  <c r="M491" i="3" s="1"/>
  <c r="C491" i="3"/>
  <c r="F490" i="3"/>
  <c r="E490" i="3"/>
  <c r="J491" i="3" l="1"/>
  <c r="K491" i="3" s="1"/>
  <c r="L491" i="3" s="1"/>
  <c r="D491" i="3"/>
  <c r="B492" i="3" s="1"/>
  <c r="I492" i="3" l="1"/>
  <c r="E491" i="3"/>
  <c r="F491" i="3"/>
  <c r="C492" i="3"/>
  <c r="A492" i="3"/>
  <c r="H492" i="3" s="1"/>
  <c r="M492" i="3" s="1"/>
  <c r="J492" i="3" l="1"/>
  <c r="K492" i="3" s="1"/>
  <c r="I493" i="3" s="1"/>
  <c r="D492" i="3"/>
  <c r="B493" i="3" s="1"/>
  <c r="F492" i="3"/>
  <c r="E492" i="3" l="1"/>
  <c r="J493" i="3"/>
  <c r="L492" i="3"/>
  <c r="C493" i="3"/>
  <c r="A493" i="3"/>
  <c r="H493" i="3" s="1"/>
  <c r="M493" i="3" s="1"/>
  <c r="K493" i="3" l="1"/>
  <c r="L493" i="3" s="1"/>
  <c r="D493" i="3"/>
  <c r="B494" i="3" s="1"/>
  <c r="I494" i="3" l="1"/>
  <c r="J494" i="3" s="1"/>
  <c r="C494" i="3"/>
  <c r="A494" i="3"/>
  <c r="H494" i="3" s="1"/>
  <c r="M494" i="3" s="1"/>
  <c r="F493" i="3"/>
  <c r="E493" i="3"/>
  <c r="K494" i="3" l="1"/>
  <c r="L494" i="3" s="1"/>
  <c r="D494" i="3"/>
  <c r="B495" i="3" s="1"/>
  <c r="I495" i="3" l="1"/>
  <c r="J495" i="3" s="1"/>
  <c r="E494" i="3"/>
  <c r="F494" i="3"/>
  <c r="C495" i="3"/>
  <c r="A495" i="3"/>
  <c r="H495" i="3" s="1"/>
  <c r="M495" i="3" s="1"/>
  <c r="K495" i="3" l="1"/>
  <c r="D495" i="3"/>
  <c r="B496" i="3" s="1"/>
  <c r="L495" i="3" l="1"/>
  <c r="I496" i="3"/>
  <c r="A496" i="3"/>
  <c r="H496" i="3" s="1"/>
  <c r="M496" i="3" s="1"/>
  <c r="C496" i="3"/>
  <c r="F495" i="3"/>
  <c r="E495" i="3"/>
  <c r="J496" i="3" l="1"/>
  <c r="K496" i="3" s="1"/>
  <c r="I497" i="3" s="1"/>
  <c r="D496" i="3"/>
  <c r="B497" i="3" s="1"/>
  <c r="L496" i="3" l="1"/>
  <c r="J497" i="3"/>
  <c r="C497" i="3"/>
  <c r="A497" i="3"/>
  <c r="H497" i="3" s="1"/>
  <c r="M497" i="3" s="1"/>
  <c r="E496" i="3"/>
  <c r="F496" i="3"/>
  <c r="K497" i="3" l="1"/>
  <c r="I498" i="3" s="1"/>
  <c r="J498" i="3" s="1"/>
  <c r="D497" i="3"/>
  <c r="B498" i="3" s="1"/>
  <c r="L497" i="3" l="1"/>
  <c r="C498" i="3"/>
  <c r="A498" i="3"/>
  <c r="H498" i="3" s="1"/>
  <c r="M498" i="3" s="1"/>
  <c r="K498" i="3" s="1"/>
  <c r="F497" i="3"/>
  <c r="E497" i="3"/>
  <c r="I499" i="3" l="1"/>
  <c r="L498" i="3"/>
  <c r="D498" i="3"/>
  <c r="B499" i="3" s="1"/>
  <c r="J499" i="3" l="1"/>
  <c r="C499" i="3"/>
  <c r="A499" i="3"/>
  <c r="H499" i="3" s="1"/>
  <c r="M499" i="3" s="1"/>
  <c r="F498" i="3"/>
  <c r="E498" i="3"/>
  <c r="K499" i="3" l="1"/>
  <c r="D499" i="3"/>
  <c r="B500" i="3" s="1"/>
  <c r="E499" i="3" l="1"/>
  <c r="F499" i="3"/>
  <c r="L499" i="3"/>
  <c r="I500" i="3"/>
  <c r="C500" i="3"/>
  <c r="A500" i="3"/>
  <c r="H500" i="3" s="1"/>
  <c r="M500" i="3" s="1"/>
  <c r="J500" i="3" l="1"/>
  <c r="K500" i="3" s="1"/>
  <c r="I501" i="3" s="1"/>
  <c r="D500" i="3"/>
  <c r="B501" i="3" s="1"/>
  <c r="L500" i="3" l="1"/>
  <c r="J501" i="3"/>
  <c r="F500" i="3"/>
  <c r="E500" i="3"/>
  <c r="C501" i="3"/>
  <c r="A501" i="3"/>
  <c r="H501" i="3" s="1"/>
  <c r="M501" i="3" s="1"/>
  <c r="K501" i="3" l="1"/>
  <c r="D501" i="3"/>
  <c r="B502" i="3" s="1"/>
  <c r="F501" i="3" l="1"/>
  <c r="L501" i="3"/>
  <c r="I502" i="3"/>
  <c r="C502" i="3"/>
  <c r="A502" i="3"/>
  <c r="H502" i="3" s="1"/>
  <c r="M502" i="3" s="1"/>
  <c r="E501" i="3"/>
  <c r="J502" i="3" l="1"/>
  <c r="K502" i="3" s="1"/>
  <c r="I503" i="3" s="1"/>
  <c r="D502" i="3"/>
  <c r="B503" i="3" s="1"/>
  <c r="F502" i="3" l="1"/>
  <c r="E502" i="3"/>
  <c r="J503" i="3"/>
  <c r="L502" i="3"/>
  <c r="C503" i="3"/>
  <c r="A503" i="3"/>
  <c r="H503" i="3" s="1"/>
  <c r="M503" i="3" s="1"/>
  <c r="K503" i="3" l="1"/>
  <c r="D503" i="3"/>
  <c r="B504" i="3" s="1"/>
  <c r="E503" i="3"/>
  <c r="F503" i="3"/>
  <c r="I504" i="3" l="1"/>
  <c r="L503" i="3"/>
  <c r="C504" i="3"/>
  <c r="A504" i="3"/>
  <c r="H504" i="3" s="1"/>
  <c r="M504" i="3" s="1"/>
  <c r="J504" i="3" l="1"/>
  <c r="K504" i="3" s="1"/>
  <c r="I505" i="3" s="1"/>
  <c r="D504" i="3"/>
  <c r="B505" i="3" s="1"/>
  <c r="L504" i="3" l="1"/>
  <c r="J505" i="3"/>
  <c r="C505" i="3"/>
  <c r="A505" i="3"/>
  <c r="H505" i="3" s="1"/>
  <c r="M505" i="3" s="1"/>
  <c r="F504" i="3"/>
  <c r="E504" i="3"/>
  <c r="K505" i="3" l="1"/>
  <c r="D505" i="3"/>
  <c r="B506" i="3" s="1"/>
  <c r="E505" i="3" l="1"/>
  <c r="F505" i="3"/>
  <c r="I506" i="3"/>
  <c r="L505" i="3"/>
  <c r="C506" i="3"/>
  <c r="A506" i="3"/>
  <c r="H506" i="3" s="1"/>
  <c r="M506" i="3" s="1"/>
  <c r="J506" i="3" l="1"/>
  <c r="K506" i="3" s="1"/>
  <c r="L506" i="3" s="1"/>
  <c r="D506" i="3"/>
  <c r="B507" i="3" s="1"/>
  <c r="E506" i="3" l="1"/>
  <c r="F506" i="3"/>
  <c r="I507" i="3"/>
  <c r="C507" i="3"/>
  <c r="A507" i="3"/>
  <c r="H507" i="3" s="1"/>
  <c r="M507" i="3" s="1"/>
  <c r="J507" i="3" l="1"/>
  <c r="K507" i="3" s="1"/>
  <c r="I508" i="3" s="1"/>
  <c r="D507" i="3"/>
  <c r="B508" i="3" s="1"/>
  <c r="F507" i="3" l="1"/>
  <c r="E507" i="3"/>
  <c r="L507" i="3"/>
  <c r="J508" i="3"/>
  <c r="C508" i="3"/>
  <c r="A508" i="3"/>
  <c r="H508" i="3" s="1"/>
  <c r="M508" i="3" s="1"/>
  <c r="K508" i="3" l="1"/>
  <c r="D508" i="3"/>
  <c r="B509" i="3" s="1"/>
  <c r="E508" i="3"/>
  <c r="F508" i="3" l="1"/>
  <c r="I509" i="3"/>
  <c r="L508" i="3"/>
  <c r="C509" i="3"/>
  <c r="A509" i="3"/>
  <c r="H509" i="3" s="1"/>
  <c r="M509" i="3" s="1"/>
  <c r="J509" i="3" l="1"/>
  <c r="K509" i="3" s="1"/>
  <c r="I510" i="3" s="1"/>
  <c r="D509" i="3"/>
  <c r="B510" i="3" s="1"/>
  <c r="L509" i="3" l="1"/>
  <c r="J510" i="3"/>
  <c r="F509" i="3"/>
  <c r="E509" i="3"/>
  <c r="C510" i="3"/>
  <c r="A510" i="3"/>
  <c r="H510" i="3" s="1"/>
  <c r="M510" i="3" s="1"/>
  <c r="K510" i="3" l="1"/>
  <c r="D510" i="3"/>
  <c r="B511" i="3" s="1"/>
  <c r="E510" i="3" l="1"/>
  <c r="L510" i="3"/>
  <c r="I511" i="3"/>
  <c r="C511" i="3"/>
  <c r="A511" i="3"/>
  <c r="H511" i="3" s="1"/>
  <c r="M511" i="3" s="1"/>
  <c r="F510" i="3"/>
  <c r="J511" i="3" l="1"/>
  <c r="K511" i="3" s="1"/>
  <c r="I512" i="3" s="1"/>
  <c r="D511" i="3"/>
  <c r="B512" i="3" s="1"/>
  <c r="L511" i="3" l="1"/>
  <c r="E511" i="3"/>
  <c r="F511" i="3"/>
  <c r="J512" i="3"/>
  <c r="A512" i="3"/>
  <c r="H512" i="3" s="1"/>
  <c r="M512" i="3" s="1"/>
  <c r="C512" i="3"/>
  <c r="K512" i="3" l="1"/>
  <c r="D512" i="3"/>
  <c r="B513" i="3" s="1"/>
  <c r="L512" i="3" l="1"/>
  <c r="I513" i="3"/>
  <c r="F512" i="3"/>
  <c r="E512" i="3"/>
  <c r="A513" i="3"/>
  <c r="H513" i="3" s="1"/>
  <c r="M513" i="3" s="1"/>
  <c r="C513" i="3"/>
  <c r="J513" i="3" l="1"/>
  <c r="K513" i="3" s="1"/>
  <c r="I514" i="3" s="1"/>
  <c r="D513" i="3"/>
  <c r="B514" i="3" s="1"/>
  <c r="L513" i="3" l="1"/>
  <c r="J514" i="3"/>
  <c r="C514" i="3"/>
  <c r="A514" i="3"/>
  <c r="H514" i="3" s="1"/>
  <c r="M514" i="3" s="1"/>
  <c r="E513" i="3"/>
  <c r="F513" i="3"/>
  <c r="K514" i="3" l="1"/>
  <c r="D514" i="3"/>
  <c r="B515" i="3" s="1"/>
  <c r="L514" i="3" l="1"/>
  <c r="I515" i="3"/>
  <c r="A515" i="3"/>
  <c r="H515" i="3" s="1"/>
  <c r="M515" i="3" s="1"/>
  <c r="C515" i="3"/>
  <c r="F514" i="3"/>
  <c r="E514" i="3"/>
  <c r="J515" i="3" l="1"/>
  <c r="K515" i="3" s="1"/>
  <c r="I516" i="3" s="1"/>
  <c r="D515" i="3"/>
  <c r="B516" i="3" s="1"/>
  <c r="E515" i="3" l="1"/>
  <c r="F515" i="3"/>
  <c r="L515" i="3"/>
  <c r="J516" i="3"/>
  <c r="A516" i="3"/>
  <c r="H516" i="3" s="1"/>
  <c r="M516" i="3" s="1"/>
  <c r="C516" i="3"/>
  <c r="K516" i="3" l="1"/>
  <c r="D516" i="3"/>
  <c r="B517" i="3" s="1"/>
  <c r="L516" i="3" l="1"/>
  <c r="I517" i="3"/>
  <c r="F516" i="3"/>
  <c r="E516" i="3"/>
  <c r="C517" i="3"/>
  <c r="A517" i="3"/>
  <c r="H517" i="3" s="1"/>
  <c r="M517" i="3" s="1"/>
  <c r="J517" i="3" l="1"/>
  <c r="K517" i="3" s="1"/>
  <c r="I518" i="3" s="1"/>
  <c r="D517" i="3"/>
  <c r="B518" i="3" s="1"/>
  <c r="E517" i="3" l="1"/>
  <c r="F517" i="3"/>
  <c r="J518" i="3"/>
  <c r="L517" i="3"/>
  <c r="C518" i="3"/>
  <c r="A518" i="3"/>
  <c r="H518" i="3" s="1"/>
  <c r="M518" i="3" s="1"/>
  <c r="K518" i="3" l="1"/>
  <c r="D518" i="3"/>
  <c r="B519" i="3" s="1"/>
  <c r="E518" i="3" l="1"/>
  <c r="I519" i="3"/>
  <c r="L518" i="3"/>
  <c r="A519" i="3"/>
  <c r="H519" i="3" s="1"/>
  <c r="M519" i="3" s="1"/>
  <c r="C519" i="3"/>
  <c r="F518" i="3"/>
  <c r="J519" i="3" l="1"/>
  <c r="K519" i="3" s="1"/>
  <c r="I520" i="3" s="1"/>
  <c r="D519" i="3"/>
  <c r="B520" i="3" s="1"/>
  <c r="L519" i="3" l="1"/>
  <c r="J520" i="3"/>
  <c r="C520" i="3"/>
  <c r="A520" i="3"/>
  <c r="H520" i="3" s="1"/>
  <c r="M520" i="3" s="1"/>
  <c r="F519" i="3"/>
  <c r="E519" i="3"/>
  <c r="K520" i="3" l="1"/>
  <c r="L520" i="3" s="1"/>
  <c r="D520" i="3"/>
  <c r="B521" i="3" s="1"/>
  <c r="I521" i="3" l="1"/>
  <c r="J521" i="3" s="1"/>
  <c r="E520" i="3"/>
  <c r="F520" i="3"/>
  <c r="C521" i="3"/>
  <c r="A521" i="3"/>
  <c r="H521" i="3" s="1"/>
  <c r="M521" i="3" s="1"/>
  <c r="K521" i="3" l="1"/>
  <c r="D521" i="3"/>
  <c r="B522" i="3" s="1"/>
  <c r="I522" i="3" l="1"/>
  <c r="L521" i="3"/>
  <c r="A522" i="3"/>
  <c r="H522" i="3" s="1"/>
  <c r="M522" i="3" s="1"/>
  <c r="C522" i="3"/>
  <c r="F521" i="3"/>
  <c r="E521" i="3"/>
  <c r="J522" i="3" l="1"/>
  <c r="K522" i="3" s="1"/>
  <c r="L522" i="3" s="1"/>
  <c r="D522" i="3"/>
  <c r="B523" i="3" s="1"/>
  <c r="I523" i="3" l="1"/>
  <c r="A523" i="3"/>
  <c r="H523" i="3" s="1"/>
  <c r="M523" i="3" s="1"/>
  <c r="C523" i="3"/>
  <c r="E522" i="3"/>
  <c r="F522" i="3"/>
  <c r="J523" i="3" l="1"/>
  <c r="K523" i="3" s="1"/>
  <c r="I524" i="3" s="1"/>
  <c r="D523" i="3"/>
  <c r="B524" i="3" s="1"/>
  <c r="F523" i="3" l="1"/>
  <c r="E523" i="3"/>
  <c r="L523" i="3"/>
  <c r="J524" i="3"/>
  <c r="C524" i="3"/>
  <c r="A524" i="3"/>
  <c r="H524" i="3" s="1"/>
  <c r="M524" i="3" s="1"/>
  <c r="K524" i="3" l="1"/>
  <c r="D524" i="3"/>
  <c r="B525" i="3" s="1"/>
  <c r="E524" i="3" l="1"/>
  <c r="F524" i="3"/>
  <c r="I525" i="3"/>
  <c r="L524" i="3"/>
  <c r="C525" i="3"/>
  <c r="A525" i="3"/>
  <c r="H525" i="3" s="1"/>
  <c r="M525" i="3" s="1"/>
  <c r="J525" i="3" l="1"/>
  <c r="K525" i="3" s="1"/>
  <c r="I526" i="3" s="1"/>
  <c r="D525" i="3"/>
  <c r="B526" i="3" s="1"/>
  <c r="E525" i="3"/>
  <c r="L525" i="3" l="1"/>
  <c r="J526" i="3"/>
  <c r="C526" i="3"/>
  <c r="A526" i="3"/>
  <c r="H526" i="3" s="1"/>
  <c r="M526" i="3" s="1"/>
  <c r="F525" i="3"/>
  <c r="K526" i="3" l="1"/>
  <c r="L526" i="3" s="1"/>
  <c r="D526" i="3"/>
  <c r="B527" i="3" s="1"/>
  <c r="I527" i="3" l="1"/>
  <c r="J527" i="3" s="1"/>
  <c r="A527" i="3"/>
  <c r="H527" i="3" s="1"/>
  <c r="M527" i="3" s="1"/>
  <c r="C527" i="3"/>
  <c r="F526" i="3"/>
  <c r="E526" i="3"/>
  <c r="K527" i="3" l="1"/>
  <c r="I528" i="3" s="1"/>
  <c r="J528" i="3" s="1"/>
  <c r="D527" i="3"/>
  <c r="B528" i="3" s="1"/>
  <c r="L527" i="3" l="1"/>
  <c r="F527" i="3"/>
  <c r="E527" i="3"/>
  <c r="C528" i="3"/>
  <c r="A528" i="3"/>
  <c r="H528" i="3" s="1"/>
  <c r="M528" i="3" s="1"/>
  <c r="K528" i="3" s="1"/>
  <c r="I529" i="3" l="1"/>
  <c r="L528" i="3"/>
  <c r="D528" i="3"/>
  <c r="B529" i="3" s="1"/>
  <c r="J529" i="3" l="1"/>
  <c r="A529" i="3"/>
  <c r="H529" i="3" s="1"/>
  <c r="M529" i="3" s="1"/>
  <c r="C529" i="3"/>
  <c r="F528" i="3"/>
  <c r="E528" i="3"/>
  <c r="K529" i="3" l="1"/>
  <c r="D529" i="3"/>
  <c r="B530" i="3" s="1"/>
  <c r="E529" i="3" l="1"/>
  <c r="I530" i="3"/>
  <c r="L529" i="3"/>
  <c r="C530" i="3"/>
  <c r="A530" i="3"/>
  <c r="H530" i="3" s="1"/>
  <c r="M530" i="3" s="1"/>
  <c r="F529" i="3"/>
  <c r="J530" i="3" l="1"/>
  <c r="K530" i="3" s="1"/>
  <c r="L530" i="3" s="1"/>
  <c r="D530" i="3"/>
  <c r="B531" i="3" s="1"/>
  <c r="I531" i="3" l="1"/>
  <c r="F530" i="3"/>
  <c r="A531" i="3"/>
  <c r="H531" i="3" s="1"/>
  <c r="M531" i="3" s="1"/>
  <c r="C531" i="3"/>
  <c r="E530" i="3"/>
  <c r="J531" i="3" l="1"/>
  <c r="K531" i="3" s="1"/>
  <c r="I532" i="3" s="1"/>
  <c r="D531" i="3"/>
  <c r="B532" i="3" s="1"/>
  <c r="E531" i="3" l="1"/>
  <c r="L531" i="3"/>
  <c r="J532" i="3"/>
  <c r="C532" i="3"/>
  <c r="A532" i="3"/>
  <c r="H532" i="3" s="1"/>
  <c r="M532" i="3" s="1"/>
  <c r="F531" i="3"/>
  <c r="K532" i="3" l="1"/>
  <c r="D532" i="3"/>
  <c r="B533" i="3" s="1"/>
  <c r="F532" i="3" l="1"/>
  <c r="E532" i="3"/>
  <c r="I533" i="3"/>
  <c r="L532" i="3"/>
  <c r="C533" i="3"/>
  <c r="A533" i="3"/>
  <c r="H533" i="3" s="1"/>
  <c r="M533" i="3" s="1"/>
  <c r="J533" i="3" l="1"/>
  <c r="K533" i="3" s="1"/>
  <c r="I534" i="3" s="1"/>
  <c r="D533" i="3"/>
  <c r="B534" i="3" s="1"/>
  <c r="L533" i="3" l="1"/>
  <c r="J534" i="3"/>
  <c r="C534" i="3"/>
  <c r="A534" i="3"/>
  <c r="H534" i="3" s="1"/>
  <c r="M534" i="3" s="1"/>
  <c r="F533" i="3"/>
  <c r="E533" i="3"/>
  <c r="K534" i="3" l="1"/>
  <c r="D534" i="3"/>
  <c r="B535" i="3" s="1"/>
  <c r="I535" i="3" l="1"/>
  <c r="L534" i="3"/>
  <c r="A535" i="3"/>
  <c r="H535" i="3" s="1"/>
  <c r="M535" i="3" s="1"/>
  <c r="C535" i="3"/>
  <c r="F534" i="3"/>
  <c r="E534" i="3"/>
  <c r="J535" i="3" l="1"/>
  <c r="K535" i="3" s="1"/>
  <c r="I536" i="3" s="1"/>
  <c r="D535" i="3"/>
  <c r="B536" i="3" s="1"/>
  <c r="E535" i="3" l="1"/>
  <c r="J536" i="3"/>
  <c r="L535" i="3"/>
  <c r="C536" i="3"/>
  <c r="A536" i="3"/>
  <c r="H536" i="3" s="1"/>
  <c r="M536" i="3" s="1"/>
  <c r="F535" i="3"/>
  <c r="K536" i="3" l="1"/>
  <c r="D536" i="3"/>
  <c r="B537" i="3" s="1"/>
  <c r="E536" i="3" l="1"/>
  <c r="L536" i="3"/>
  <c r="I537" i="3"/>
  <c r="A537" i="3"/>
  <c r="H537" i="3" s="1"/>
  <c r="M537" i="3" s="1"/>
  <c r="C537" i="3"/>
  <c r="F536" i="3"/>
  <c r="J537" i="3" l="1"/>
  <c r="K537" i="3" s="1"/>
  <c r="I538" i="3" s="1"/>
  <c r="D537" i="3"/>
  <c r="B538" i="3" s="1"/>
  <c r="L537" i="3" l="1"/>
  <c r="J538" i="3"/>
  <c r="C538" i="3"/>
  <c r="A538" i="3"/>
  <c r="H538" i="3" s="1"/>
  <c r="M538" i="3" s="1"/>
  <c r="F537" i="3"/>
  <c r="E537" i="3"/>
  <c r="K538" i="3" l="1"/>
  <c r="L538" i="3" s="1"/>
  <c r="D538" i="3"/>
  <c r="B539" i="3" s="1"/>
  <c r="F538" i="3" l="1"/>
  <c r="E538" i="3"/>
  <c r="I539" i="3"/>
  <c r="J539" i="3" s="1"/>
  <c r="C539" i="3"/>
  <c r="A539" i="3"/>
  <c r="H539" i="3" s="1"/>
  <c r="M539" i="3" s="1"/>
  <c r="K539" i="3" l="1"/>
  <c r="D539" i="3"/>
  <c r="B540" i="3" s="1"/>
  <c r="E539" i="3" l="1"/>
  <c r="I540" i="3"/>
  <c r="L539" i="3"/>
  <c r="C540" i="3"/>
  <c r="A540" i="3"/>
  <c r="H540" i="3" s="1"/>
  <c r="M540" i="3" s="1"/>
  <c r="F539" i="3"/>
  <c r="J540" i="3" l="1"/>
  <c r="K540" i="3" s="1"/>
  <c r="I541" i="3" s="1"/>
  <c r="D540" i="3"/>
  <c r="B541" i="3" s="1"/>
  <c r="J541" i="3" l="1"/>
  <c r="L540" i="3"/>
  <c r="C541" i="3"/>
  <c r="A541" i="3"/>
  <c r="H541" i="3" s="1"/>
  <c r="M541" i="3" s="1"/>
  <c r="F540" i="3"/>
  <c r="E540" i="3"/>
  <c r="K541" i="3" l="1"/>
  <c r="D541" i="3"/>
  <c r="B542" i="3" s="1"/>
  <c r="F541" i="3" l="1"/>
  <c r="E541" i="3"/>
  <c r="I542" i="3"/>
  <c r="L541" i="3"/>
  <c r="A542" i="3"/>
  <c r="H542" i="3" s="1"/>
  <c r="M542" i="3" s="1"/>
  <c r="C542" i="3"/>
  <c r="J542" i="3" l="1"/>
  <c r="K542" i="3" s="1"/>
  <c r="I543" i="3" s="1"/>
  <c r="D542" i="3"/>
  <c r="B543" i="3" s="1"/>
  <c r="F542" i="3" l="1"/>
  <c r="E542" i="3"/>
  <c r="J543" i="3"/>
  <c r="L542" i="3"/>
  <c r="C543" i="3"/>
  <c r="A543" i="3"/>
  <c r="H543" i="3" s="1"/>
  <c r="M543" i="3" s="1"/>
  <c r="K543" i="3" l="1"/>
  <c r="D543" i="3"/>
  <c r="B544" i="3" s="1"/>
  <c r="E543" i="3" l="1"/>
  <c r="F543" i="3"/>
  <c r="I544" i="3"/>
  <c r="L543" i="3"/>
  <c r="C544" i="3"/>
  <c r="A544" i="3"/>
  <c r="H544" i="3" s="1"/>
  <c r="M544" i="3" s="1"/>
  <c r="J544" i="3" l="1"/>
  <c r="K544" i="3" s="1"/>
  <c r="L544" i="3" s="1"/>
  <c r="D544" i="3"/>
  <c r="B545" i="3" s="1"/>
  <c r="E544" i="3" l="1"/>
  <c r="I545" i="3"/>
  <c r="C545" i="3"/>
  <c r="A545" i="3"/>
  <c r="H545" i="3" s="1"/>
  <c r="M545" i="3" s="1"/>
  <c r="F544" i="3"/>
  <c r="J545" i="3" l="1"/>
  <c r="K545" i="3" s="1"/>
  <c r="I546" i="3" s="1"/>
  <c r="D545" i="3"/>
  <c r="B546" i="3" s="1"/>
  <c r="E545" i="3" l="1"/>
  <c r="L545" i="3"/>
  <c r="J546" i="3"/>
  <c r="C546" i="3"/>
  <c r="A546" i="3"/>
  <c r="H546" i="3" s="1"/>
  <c r="M546" i="3" s="1"/>
  <c r="F545" i="3"/>
  <c r="K546" i="3" l="1"/>
  <c r="D546" i="3"/>
  <c r="B547" i="3" s="1"/>
  <c r="L546" i="3" l="1"/>
  <c r="I547" i="3"/>
  <c r="C547" i="3"/>
  <c r="A547" i="3"/>
  <c r="H547" i="3" s="1"/>
  <c r="M547" i="3" s="1"/>
  <c r="F546" i="3"/>
  <c r="E546" i="3"/>
  <c r="J547" i="3" l="1"/>
  <c r="K547" i="3" s="1"/>
  <c r="I548" i="3" s="1"/>
  <c r="D547" i="3"/>
  <c r="B548" i="3" s="1"/>
  <c r="E547" i="3" l="1"/>
  <c r="L547" i="3"/>
  <c r="F547" i="3"/>
  <c r="J548" i="3"/>
  <c r="C548" i="3"/>
  <c r="A548" i="3"/>
  <c r="H548" i="3" s="1"/>
  <c r="M548" i="3" s="1"/>
  <c r="K548" i="3" l="1"/>
  <c r="D548" i="3"/>
  <c r="B549" i="3" s="1"/>
  <c r="I549" i="3" l="1"/>
  <c r="L548" i="3"/>
  <c r="E548" i="3"/>
  <c r="C549" i="3"/>
  <c r="A549" i="3"/>
  <c r="H549" i="3" s="1"/>
  <c r="M549" i="3" s="1"/>
  <c r="F548" i="3"/>
  <c r="J549" i="3" l="1"/>
  <c r="K549" i="3" s="1"/>
  <c r="I550" i="3" s="1"/>
  <c r="D549" i="3"/>
  <c r="B550" i="3" s="1"/>
  <c r="L549" i="3" l="1"/>
  <c r="J550" i="3"/>
  <c r="A550" i="3"/>
  <c r="H550" i="3" s="1"/>
  <c r="M550" i="3" s="1"/>
  <c r="C550" i="3"/>
  <c r="F549" i="3"/>
  <c r="E549" i="3"/>
  <c r="K550" i="3" l="1"/>
  <c r="I551" i="3" s="1"/>
  <c r="J551" i="3" s="1"/>
  <c r="D550" i="3"/>
  <c r="B551" i="3" s="1"/>
  <c r="L550" i="3" l="1"/>
  <c r="E550" i="3"/>
  <c r="F550" i="3"/>
  <c r="A551" i="3"/>
  <c r="H551" i="3" s="1"/>
  <c r="M551" i="3" s="1"/>
  <c r="K551" i="3" s="1"/>
  <c r="C551" i="3"/>
  <c r="I552" i="3" l="1"/>
  <c r="L551" i="3"/>
  <c r="D551" i="3"/>
  <c r="B552" i="3" s="1"/>
  <c r="J552" i="3" l="1"/>
  <c r="A552" i="3"/>
  <c r="H552" i="3" s="1"/>
  <c r="M552" i="3" s="1"/>
  <c r="C552" i="3"/>
  <c r="F551" i="3"/>
  <c r="E551" i="3"/>
  <c r="K552" i="3" l="1"/>
  <c r="D552" i="3"/>
  <c r="B553" i="3" s="1"/>
  <c r="L552" i="3" l="1"/>
  <c r="I553" i="3"/>
  <c r="A553" i="3"/>
  <c r="H553" i="3" s="1"/>
  <c r="M553" i="3" s="1"/>
  <c r="C553" i="3"/>
  <c r="F552" i="3"/>
  <c r="E552" i="3"/>
  <c r="J553" i="3" l="1"/>
  <c r="K553" i="3" s="1"/>
  <c r="I554" i="3" s="1"/>
  <c r="D553" i="3"/>
  <c r="B554" i="3" s="1"/>
  <c r="L553" i="3" l="1"/>
  <c r="J554" i="3"/>
  <c r="C554" i="3"/>
  <c r="A554" i="3"/>
  <c r="H554" i="3" s="1"/>
  <c r="M554" i="3" s="1"/>
  <c r="F553" i="3"/>
  <c r="E553" i="3"/>
  <c r="K554" i="3" l="1"/>
  <c r="L554" i="3" s="1"/>
  <c r="D554" i="3"/>
  <c r="B555" i="3" s="1"/>
  <c r="I555" i="3" l="1"/>
  <c r="J555" i="3" s="1"/>
  <c r="C555" i="3"/>
  <c r="A555" i="3"/>
  <c r="H555" i="3" s="1"/>
  <c r="M555" i="3" s="1"/>
  <c r="F554" i="3"/>
  <c r="E554" i="3"/>
  <c r="K555" i="3" l="1"/>
  <c r="D555" i="3"/>
  <c r="B556" i="3" s="1"/>
  <c r="F555" i="3"/>
  <c r="E555" i="3" l="1"/>
  <c r="I556" i="3"/>
  <c r="L555" i="3"/>
  <c r="C556" i="3"/>
  <c r="A556" i="3"/>
  <c r="H556" i="3" s="1"/>
  <c r="M556" i="3" s="1"/>
  <c r="J556" i="3" l="1"/>
  <c r="K556" i="3" s="1"/>
  <c r="I557" i="3" s="1"/>
  <c r="D556" i="3"/>
  <c r="B557" i="3" s="1"/>
  <c r="F556" i="3" l="1"/>
  <c r="E556" i="3"/>
  <c r="L556" i="3"/>
  <c r="J557" i="3"/>
  <c r="C557" i="3"/>
  <c r="A557" i="3"/>
  <c r="H557" i="3" s="1"/>
  <c r="M557" i="3" s="1"/>
  <c r="K557" i="3" l="1"/>
  <c r="I558" i="3" s="1"/>
  <c r="J558" i="3" s="1"/>
  <c r="D557" i="3"/>
  <c r="B558" i="3" s="1"/>
  <c r="L557" i="3" l="1"/>
  <c r="C558" i="3"/>
  <c r="A558" i="3"/>
  <c r="H558" i="3" s="1"/>
  <c r="M558" i="3" s="1"/>
  <c r="K558" i="3" s="1"/>
  <c r="F557" i="3"/>
  <c r="E557" i="3"/>
  <c r="I559" i="3" l="1"/>
  <c r="L558" i="3"/>
  <c r="D558" i="3"/>
  <c r="B559" i="3" s="1"/>
  <c r="J559" i="3" l="1"/>
  <c r="C559" i="3"/>
  <c r="A559" i="3"/>
  <c r="H559" i="3" s="1"/>
  <c r="M559" i="3" s="1"/>
  <c r="F558" i="3"/>
  <c r="E558" i="3"/>
  <c r="K559" i="3" l="1"/>
  <c r="D559" i="3"/>
  <c r="B560" i="3" s="1"/>
  <c r="L559" i="3" l="1"/>
  <c r="I560" i="3"/>
  <c r="C560" i="3"/>
  <c r="A560" i="3"/>
  <c r="H560" i="3" s="1"/>
  <c r="M560" i="3" s="1"/>
  <c r="E559" i="3"/>
  <c r="F559" i="3"/>
  <c r="J560" i="3" l="1"/>
  <c r="K560" i="3" s="1"/>
  <c r="I561" i="3" s="1"/>
  <c r="D560" i="3"/>
  <c r="B561" i="3" s="1"/>
  <c r="L560" i="3" l="1"/>
  <c r="J561" i="3"/>
  <c r="F560" i="3"/>
  <c r="C561" i="3"/>
  <c r="A561" i="3"/>
  <c r="H561" i="3" s="1"/>
  <c r="M561" i="3" s="1"/>
  <c r="E560" i="3"/>
  <c r="K561" i="3" l="1"/>
  <c r="D561" i="3"/>
  <c r="B562" i="3" s="1"/>
  <c r="I562" i="3" l="1"/>
  <c r="L561" i="3"/>
  <c r="A562" i="3"/>
  <c r="H562" i="3" s="1"/>
  <c r="M562" i="3" s="1"/>
  <c r="C562" i="3"/>
  <c r="F561" i="3"/>
  <c r="E561" i="3"/>
  <c r="J562" i="3" l="1"/>
  <c r="K562" i="3" s="1"/>
  <c r="L562" i="3" s="1"/>
  <c r="D562" i="3"/>
  <c r="B563" i="3" s="1"/>
  <c r="F562" i="3" l="1"/>
  <c r="E562" i="3"/>
  <c r="I563" i="3"/>
  <c r="C563" i="3"/>
  <c r="A563" i="3"/>
  <c r="H563" i="3" s="1"/>
  <c r="M563" i="3" s="1"/>
  <c r="J563" i="3" l="1"/>
  <c r="K563" i="3" s="1"/>
  <c r="I564" i="3" s="1"/>
  <c r="D563" i="3"/>
  <c r="B564" i="3" s="1"/>
  <c r="E563" i="3" l="1"/>
  <c r="L563" i="3"/>
  <c r="J564" i="3"/>
  <c r="C564" i="3"/>
  <c r="A564" i="3"/>
  <c r="H564" i="3" s="1"/>
  <c r="M564" i="3" s="1"/>
  <c r="F563" i="3"/>
  <c r="K564" i="3" l="1"/>
  <c r="D564" i="3"/>
  <c r="B565" i="3" s="1"/>
  <c r="F564" i="3"/>
  <c r="L564" i="3" l="1"/>
  <c r="I565" i="3"/>
  <c r="C565" i="3"/>
  <c r="A565" i="3"/>
  <c r="H565" i="3" s="1"/>
  <c r="M565" i="3" s="1"/>
  <c r="E564" i="3"/>
  <c r="J565" i="3" l="1"/>
  <c r="K565" i="3" s="1"/>
  <c r="I566" i="3" s="1"/>
  <c r="D565" i="3"/>
  <c r="B566" i="3" s="1"/>
  <c r="E565" i="3" l="1"/>
  <c r="F565" i="3"/>
  <c r="L565" i="3"/>
  <c r="J566" i="3"/>
  <c r="C566" i="3"/>
  <c r="A566" i="3"/>
  <c r="H566" i="3" s="1"/>
  <c r="M566" i="3" s="1"/>
  <c r="K566" i="3" l="1"/>
  <c r="I567" i="3" s="1"/>
  <c r="J567" i="3" s="1"/>
  <c r="D566" i="3"/>
  <c r="B567" i="3" s="1"/>
  <c r="L566" i="3" l="1"/>
  <c r="F566" i="3"/>
  <c r="E566" i="3"/>
  <c r="C567" i="3"/>
  <c r="A567" i="3"/>
  <c r="H567" i="3" s="1"/>
  <c r="M567" i="3" s="1"/>
  <c r="K567" i="3" s="1"/>
  <c r="I568" i="3" l="1"/>
  <c r="L567" i="3"/>
  <c r="D567" i="3"/>
  <c r="B568" i="3" s="1"/>
  <c r="J568" i="3" l="1"/>
  <c r="C568" i="3"/>
  <c r="A568" i="3"/>
  <c r="H568" i="3" s="1"/>
  <c r="M568" i="3" s="1"/>
  <c r="F567" i="3"/>
  <c r="E567" i="3"/>
  <c r="K568" i="3" l="1"/>
  <c r="D568" i="3"/>
  <c r="B569" i="3" s="1"/>
  <c r="I569" i="3" l="1"/>
  <c r="L568" i="3"/>
  <c r="A569" i="3"/>
  <c r="H569" i="3" s="1"/>
  <c r="M569" i="3" s="1"/>
  <c r="C569" i="3"/>
  <c r="F568" i="3"/>
  <c r="E568" i="3"/>
  <c r="J569" i="3" l="1"/>
  <c r="K569" i="3" s="1"/>
  <c r="L569" i="3" s="1"/>
  <c r="D569" i="3"/>
  <c r="B570" i="3" s="1"/>
  <c r="F569" i="3" l="1"/>
  <c r="E569" i="3"/>
  <c r="I570" i="3"/>
  <c r="C570" i="3"/>
  <c r="A570" i="3"/>
  <c r="H570" i="3" s="1"/>
  <c r="M570" i="3" s="1"/>
  <c r="J570" i="3" l="1"/>
  <c r="K570" i="3" s="1"/>
  <c r="I571" i="3" s="1"/>
  <c r="D570" i="3"/>
  <c r="B571" i="3" s="1"/>
  <c r="E570" i="3"/>
  <c r="L570" i="3" l="1"/>
  <c r="J571" i="3"/>
  <c r="C571" i="3"/>
  <c r="A571" i="3"/>
  <c r="H571" i="3" s="1"/>
  <c r="M571" i="3" s="1"/>
  <c r="F570" i="3"/>
  <c r="K571" i="3" l="1"/>
  <c r="L571" i="3" s="1"/>
  <c r="D571" i="3"/>
  <c r="B572" i="3" s="1"/>
  <c r="I572" i="3" l="1"/>
  <c r="J572" i="3" s="1"/>
  <c r="F571" i="3"/>
  <c r="C572" i="3"/>
  <c r="A572" i="3"/>
  <c r="H572" i="3" s="1"/>
  <c r="M572" i="3" s="1"/>
  <c r="E571" i="3"/>
  <c r="K572" i="3" l="1"/>
  <c r="D572" i="3"/>
  <c r="B573" i="3" s="1"/>
  <c r="E572" i="3" l="1"/>
  <c r="I573" i="3"/>
  <c r="L572" i="3"/>
  <c r="A573" i="3"/>
  <c r="H573" i="3" s="1"/>
  <c r="M573" i="3" s="1"/>
  <c r="C573" i="3"/>
  <c r="F572" i="3"/>
  <c r="J573" i="3" l="1"/>
  <c r="K573" i="3" s="1"/>
  <c r="I574" i="3" s="1"/>
  <c r="D573" i="3"/>
  <c r="B574" i="3" s="1"/>
  <c r="F573" i="3"/>
  <c r="E573" i="3"/>
  <c r="J574" i="3" l="1"/>
  <c r="L573" i="3"/>
  <c r="A574" i="3"/>
  <c r="H574" i="3" s="1"/>
  <c r="M574" i="3" s="1"/>
  <c r="C574" i="3"/>
  <c r="K574" i="3" l="1"/>
  <c r="D574" i="3"/>
  <c r="B575" i="3" s="1"/>
  <c r="I575" i="3" l="1"/>
  <c r="L574" i="3"/>
  <c r="A575" i="3"/>
  <c r="H575" i="3" s="1"/>
  <c r="M575" i="3" s="1"/>
  <c r="C575" i="3"/>
  <c r="F574" i="3"/>
  <c r="E574" i="3"/>
  <c r="J575" i="3" l="1"/>
  <c r="K575" i="3" s="1"/>
  <c r="L575" i="3" s="1"/>
  <c r="D575" i="3"/>
  <c r="B576" i="3" s="1"/>
  <c r="E575" i="3" l="1"/>
  <c r="I576" i="3"/>
  <c r="C576" i="3"/>
  <c r="A576" i="3"/>
  <c r="H576" i="3" s="1"/>
  <c r="M576" i="3" s="1"/>
  <c r="F575" i="3"/>
  <c r="J576" i="3" l="1"/>
  <c r="K576" i="3" s="1"/>
  <c r="I577" i="3" s="1"/>
  <c r="D576" i="3"/>
  <c r="B577" i="3" s="1"/>
  <c r="L576" i="3" l="1"/>
  <c r="J577" i="3"/>
  <c r="A577" i="3"/>
  <c r="H577" i="3" s="1"/>
  <c r="M577" i="3" s="1"/>
  <c r="C577" i="3"/>
  <c r="E576" i="3"/>
  <c r="F576" i="3"/>
  <c r="K577" i="3" l="1"/>
  <c r="D577" i="3"/>
  <c r="B578" i="3" s="1"/>
  <c r="F577" i="3"/>
  <c r="E577" i="3" l="1"/>
  <c r="L577" i="3"/>
  <c r="I578" i="3"/>
  <c r="C578" i="3"/>
  <c r="A578" i="3"/>
  <c r="H578" i="3" s="1"/>
  <c r="M578" i="3" s="1"/>
  <c r="J578" i="3" l="1"/>
  <c r="K578" i="3" s="1"/>
  <c r="I579" i="3" s="1"/>
  <c r="D578" i="3"/>
  <c r="B579" i="3" s="1"/>
  <c r="L578" i="3" l="1"/>
  <c r="J579" i="3"/>
  <c r="A579" i="3"/>
  <c r="H579" i="3" s="1"/>
  <c r="M579" i="3" s="1"/>
  <c r="C579" i="3"/>
  <c r="F578" i="3"/>
  <c r="E578" i="3"/>
  <c r="K579" i="3" l="1"/>
  <c r="L579" i="3" s="1"/>
  <c r="D579" i="3"/>
  <c r="B580" i="3" s="1"/>
  <c r="I580" i="3" l="1"/>
  <c r="J580" i="3" s="1"/>
  <c r="C580" i="3"/>
  <c r="A580" i="3"/>
  <c r="H580" i="3" s="1"/>
  <c r="M580" i="3" s="1"/>
  <c r="E579" i="3"/>
  <c r="F579" i="3"/>
  <c r="K580" i="3" l="1"/>
  <c r="D580" i="3"/>
  <c r="B581" i="3" s="1"/>
  <c r="I581" i="3" l="1"/>
  <c r="L580" i="3"/>
  <c r="E580" i="3"/>
  <c r="A581" i="3"/>
  <c r="H581" i="3" s="1"/>
  <c r="M581" i="3" s="1"/>
  <c r="C581" i="3"/>
  <c r="F580" i="3"/>
  <c r="J581" i="3" l="1"/>
  <c r="K581" i="3" s="1"/>
  <c r="I582" i="3" s="1"/>
  <c r="D581" i="3"/>
  <c r="B582" i="3" s="1"/>
  <c r="L581" i="3" l="1"/>
  <c r="J582" i="3"/>
  <c r="C582" i="3"/>
  <c r="A582" i="3"/>
  <c r="H582" i="3" s="1"/>
  <c r="M582" i="3" s="1"/>
  <c r="E581" i="3"/>
  <c r="F581" i="3"/>
  <c r="K582" i="3" l="1"/>
  <c r="D582" i="3"/>
  <c r="B583" i="3" s="1"/>
  <c r="I583" i="3" l="1"/>
  <c r="J583" i="3" s="1"/>
  <c r="L582" i="3"/>
  <c r="A583" i="3"/>
  <c r="H583" i="3" s="1"/>
  <c r="M583" i="3" s="1"/>
  <c r="C583" i="3"/>
  <c r="F582" i="3"/>
  <c r="E582" i="3"/>
  <c r="K583" i="3" l="1"/>
  <c r="L583" i="3" s="1"/>
  <c r="D583" i="3"/>
  <c r="B584" i="3" s="1"/>
  <c r="E583" i="3" l="1"/>
  <c r="I584" i="3"/>
  <c r="J584" i="3" s="1"/>
  <c r="C584" i="3"/>
  <c r="A584" i="3"/>
  <c r="H584" i="3" s="1"/>
  <c r="M584" i="3" s="1"/>
  <c r="F583" i="3"/>
  <c r="K584" i="3" l="1"/>
  <c r="D584" i="3"/>
  <c r="B585" i="3" s="1"/>
  <c r="E584" i="3" l="1"/>
  <c r="I585" i="3"/>
  <c r="L584" i="3"/>
  <c r="A585" i="3"/>
  <c r="H585" i="3" s="1"/>
  <c r="M585" i="3" s="1"/>
  <c r="C585" i="3"/>
  <c r="F584" i="3"/>
  <c r="J585" i="3" l="1"/>
  <c r="K585" i="3" s="1"/>
  <c r="L585" i="3" s="1"/>
  <c r="D585" i="3"/>
  <c r="B586" i="3" s="1"/>
  <c r="F585" i="3"/>
  <c r="I586" i="3" l="1"/>
  <c r="C586" i="3"/>
  <c r="A586" i="3"/>
  <c r="H586" i="3" s="1"/>
  <c r="M586" i="3" s="1"/>
  <c r="E585" i="3"/>
  <c r="J586" i="3" l="1"/>
  <c r="K586" i="3" s="1"/>
  <c r="I587" i="3" s="1"/>
  <c r="D586" i="3"/>
  <c r="B587" i="3" s="1"/>
  <c r="F586" i="3"/>
  <c r="E586" i="3"/>
  <c r="J587" i="3" l="1"/>
  <c r="L586" i="3"/>
  <c r="C587" i="3"/>
  <c r="A587" i="3"/>
  <c r="H587" i="3" s="1"/>
  <c r="M587" i="3" s="1"/>
  <c r="K587" i="3" l="1"/>
  <c r="D587" i="3"/>
  <c r="B588" i="3" s="1"/>
  <c r="F587" i="3" l="1"/>
  <c r="L587" i="3"/>
  <c r="I588" i="3"/>
  <c r="C588" i="3"/>
  <c r="A588" i="3"/>
  <c r="H588" i="3" s="1"/>
  <c r="M588" i="3" s="1"/>
  <c r="E587" i="3"/>
  <c r="J588" i="3" l="1"/>
  <c r="K588" i="3" s="1"/>
  <c r="I589" i="3" s="1"/>
  <c r="D588" i="3"/>
  <c r="B589" i="3" s="1"/>
  <c r="E588" i="3" l="1"/>
  <c r="L588" i="3"/>
  <c r="J589" i="3"/>
  <c r="A589" i="3"/>
  <c r="H589" i="3" s="1"/>
  <c r="M589" i="3" s="1"/>
  <c r="C589" i="3"/>
  <c r="F588" i="3"/>
  <c r="K589" i="3" l="1"/>
  <c r="L589" i="3" s="1"/>
  <c r="D589" i="3"/>
  <c r="B590" i="3" s="1"/>
  <c r="I590" i="3" l="1"/>
  <c r="J590" i="3" s="1"/>
  <c r="E589" i="3"/>
  <c r="C590" i="3"/>
  <c r="A590" i="3"/>
  <c r="H590" i="3" s="1"/>
  <c r="M590" i="3" s="1"/>
  <c r="F589" i="3"/>
  <c r="K590" i="3" l="1"/>
  <c r="D590" i="3"/>
  <c r="B591" i="3" s="1"/>
  <c r="I591" i="3" l="1"/>
  <c r="L590" i="3"/>
  <c r="C591" i="3"/>
  <c r="A591" i="3"/>
  <c r="H591" i="3" s="1"/>
  <c r="M591" i="3" s="1"/>
  <c r="F590" i="3"/>
  <c r="E590" i="3"/>
  <c r="J591" i="3" l="1"/>
  <c r="K591" i="3" s="1"/>
  <c r="I592" i="3" s="1"/>
  <c r="D591" i="3"/>
  <c r="B592" i="3" s="1"/>
  <c r="J592" i="3" l="1"/>
  <c r="L591" i="3"/>
  <c r="C592" i="3"/>
  <c r="A592" i="3"/>
  <c r="H592" i="3" s="1"/>
  <c r="M592" i="3" s="1"/>
  <c r="E591" i="3"/>
  <c r="F591" i="3"/>
  <c r="K592" i="3" l="1"/>
  <c r="I593" i="3" s="1"/>
  <c r="J593" i="3" s="1"/>
  <c r="D592" i="3"/>
  <c r="B593" i="3" s="1"/>
  <c r="E592" i="3" l="1"/>
  <c r="F592" i="3"/>
  <c r="L592" i="3"/>
  <c r="A593" i="3"/>
  <c r="H593" i="3" s="1"/>
  <c r="M593" i="3" s="1"/>
  <c r="K593" i="3" s="1"/>
  <c r="C593" i="3"/>
  <c r="L593" i="3" l="1"/>
  <c r="I594" i="3"/>
  <c r="D593" i="3"/>
  <c r="B594" i="3" s="1"/>
  <c r="E593" i="3" l="1"/>
  <c r="J594" i="3"/>
  <c r="C594" i="3"/>
  <c r="A594" i="3"/>
  <c r="H594" i="3" s="1"/>
  <c r="M594" i="3" s="1"/>
  <c r="F593" i="3"/>
  <c r="K594" i="3" l="1"/>
  <c r="I595" i="3" s="1"/>
  <c r="J595" i="3" s="1"/>
  <c r="D594" i="3"/>
  <c r="B595" i="3" s="1"/>
  <c r="L594" i="3" l="1"/>
  <c r="E594" i="3"/>
  <c r="C595" i="3"/>
  <c r="A595" i="3"/>
  <c r="H595" i="3" s="1"/>
  <c r="M595" i="3" s="1"/>
  <c r="K595" i="3" s="1"/>
  <c r="F594" i="3"/>
  <c r="I596" i="3" l="1"/>
  <c r="L595" i="3"/>
  <c r="D595" i="3"/>
  <c r="B596" i="3" s="1"/>
  <c r="J596" i="3" l="1"/>
  <c r="E595" i="3"/>
  <c r="C596" i="3"/>
  <c r="A596" i="3"/>
  <c r="H596" i="3" s="1"/>
  <c r="M596" i="3" s="1"/>
  <c r="F595" i="3"/>
  <c r="K596" i="3" l="1"/>
  <c r="I597" i="3" s="1"/>
  <c r="J597" i="3" s="1"/>
  <c r="D596" i="3"/>
  <c r="B597" i="3" s="1"/>
  <c r="E596" i="3" l="1"/>
  <c r="L596" i="3"/>
  <c r="C597" i="3"/>
  <c r="A597" i="3"/>
  <c r="H597" i="3" s="1"/>
  <c r="M597" i="3" s="1"/>
  <c r="K597" i="3" s="1"/>
  <c r="F596" i="3"/>
  <c r="I598" i="3" l="1"/>
  <c r="L597" i="3"/>
  <c r="D597" i="3"/>
  <c r="B598" i="3" s="1"/>
  <c r="J598" i="3" l="1"/>
  <c r="C598" i="3"/>
  <c r="A598" i="3"/>
  <c r="H598" i="3" s="1"/>
  <c r="M598" i="3" s="1"/>
  <c r="F597" i="3"/>
  <c r="E597" i="3"/>
  <c r="K598" i="3" l="1"/>
  <c r="D598" i="3"/>
  <c r="B599" i="3" s="1"/>
  <c r="E598" i="3"/>
  <c r="F598" i="3"/>
  <c r="I599" i="3" l="1"/>
  <c r="L598" i="3"/>
  <c r="C599" i="3"/>
  <c r="A599" i="3"/>
  <c r="H599" i="3" s="1"/>
  <c r="M599" i="3" s="1"/>
  <c r="J599" i="3" l="1"/>
  <c r="K599" i="3" s="1"/>
  <c r="I600" i="3" s="1"/>
  <c r="D599" i="3"/>
  <c r="B600" i="3" s="1"/>
  <c r="L599" i="3" l="1"/>
  <c r="J600" i="3"/>
  <c r="C600" i="3"/>
  <c r="A600" i="3"/>
  <c r="H600" i="3" s="1"/>
  <c r="M600" i="3" s="1"/>
  <c r="F599" i="3"/>
  <c r="E599" i="3"/>
  <c r="K600" i="3" l="1"/>
  <c r="I601" i="3" s="1"/>
  <c r="J601" i="3" s="1"/>
  <c r="D600" i="3"/>
  <c r="B601" i="3" s="1"/>
  <c r="L600" i="3" l="1"/>
  <c r="C601" i="3"/>
  <c r="A601" i="3"/>
  <c r="H601" i="3" s="1"/>
  <c r="M601" i="3" s="1"/>
  <c r="K601" i="3" s="1"/>
  <c r="F600" i="3"/>
  <c r="E600" i="3"/>
  <c r="I602" i="3" l="1"/>
  <c r="L601" i="3"/>
  <c r="D601" i="3"/>
  <c r="B602" i="3" s="1"/>
  <c r="E601" i="3" l="1"/>
  <c r="F601" i="3"/>
  <c r="J602" i="3"/>
  <c r="C602" i="3"/>
  <c r="A602" i="3"/>
  <c r="H602" i="3" s="1"/>
  <c r="M602" i="3" s="1"/>
  <c r="K602" i="3" l="1"/>
  <c r="D602" i="3"/>
  <c r="B603" i="3" s="1"/>
  <c r="F602" i="3" l="1"/>
  <c r="E602" i="3"/>
  <c r="I603" i="3"/>
  <c r="L602" i="3"/>
  <c r="C603" i="3"/>
  <c r="A603" i="3"/>
  <c r="H603" i="3" s="1"/>
  <c r="M603" i="3" s="1"/>
  <c r="J603" i="3" l="1"/>
  <c r="K603" i="3" s="1"/>
  <c r="L603" i="3" s="1"/>
  <c r="D603" i="3"/>
  <c r="B604" i="3" s="1"/>
  <c r="I604" i="3" l="1"/>
  <c r="A604" i="3"/>
  <c r="H604" i="3" s="1"/>
  <c r="M604" i="3" s="1"/>
  <c r="C604" i="3"/>
  <c r="F603" i="3"/>
  <c r="E603" i="3"/>
  <c r="J604" i="3" l="1"/>
  <c r="K604" i="3" s="1"/>
  <c r="L604" i="3" s="1"/>
  <c r="D604" i="3"/>
  <c r="B605" i="3" s="1"/>
  <c r="F604" i="3" l="1"/>
  <c r="I605" i="3"/>
  <c r="E604" i="3"/>
  <c r="A605" i="3"/>
  <c r="H605" i="3" s="1"/>
  <c r="M605" i="3" s="1"/>
  <c r="C605" i="3"/>
  <c r="J605" i="3" l="1"/>
  <c r="K605" i="3" s="1"/>
  <c r="I606" i="3" s="1"/>
  <c r="D605" i="3"/>
  <c r="B606" i="3" s="1"/>
  <c r="L605" i="3" l="1"/>
  <c r="J606" i="3"/>
  <c r="F605" i="3"/>
  <c r="C606" i="3"/>
  <c r="A606" i="3"/>
  <c r="H606" i="3" s="1"/>
  <c r="M606" i="3" s="1"/>
  <c r="E605" i="3"/>
  <c r="K606" i="3" l="1"/>
  <c r="D606" i="3"/>
  <c r="B607" i="3" s="1"/>
  <c r="I607" i="3" l="1"/>
  <c r="L606" i="3"/>
  <c r="F606" i="3"/>
  <c r="E606" i="3"/>
  <c r="C607" i="3"/>
  <c r="A607" i="3"/>
  <c r="H607" i="3" s="1"/>
  <c r="M607" i="3" s="1"/>
  <c r="J607" i="3" l="1"/>
  <c r="K607" i="3" s="1"/>
  <c r="I608" i="3" s="1"/>
  <c r="D607" i="3"/>
  <c r="B608" i="3" s="1"/>
  <c r="L607" i="3" l="1"/>
  <c r="J608" i="3"/>
  <c r="C608" i="3"/>
  <c r="A608" i="3"/>
  <c r="H608" i="3" s="1"/>
  <c r="M608" i="3" s="1"/>
  <c r="E607" i="3"/>
  <c r="F607" i="3"/>
  <c r="K608" i="3" l="1"/>
  <c r="I609" i="3" s="1"/>
  <c r="J609" i="3" s="1"/>
  <c r="D608" i="3"/>
  <c r="B609" i="3" s="1"/>
  <c r="L608" i="3" l="1"/>
  <c r="C609" i="3"/>
  <c r="A609" i="3"/>
  <c r="H609" i="3" s="1"/>
  <c r="M609" i="3" s="1"/>
  <c r="K609" i="3" s="1"/>
  <c r="F608" i="3"/>
  <c r="E608" i="3"/>
  <c r="L609" i="3" l="1"/>
  <c r="I610" i="3"/>
  <c r="J610" i="3" s="1"/>
  <c r="D609" i="3"/>
  <c r="B610" i="3" s="1"/>
  <c r="E609" i="3" l="1"/>
  <c r="F609" i="3"/>
  <c r="C610" i="3"/>
  <c r="A610" i="3"/>
  <c r="H610" i="3" s="1"/>
  <c r="M610" i="3" s="1"/>
  <c r="K610" i="3" l="1"/>
  <c r="L610" i="3" s="1"/>
  <c r="H8" i="3"/>
  <c r="D610" i="3"/>
  <c r="F610" i="3" s="1"/>
  <c r="A8" i="3" s="1"/>
  <c r="E610" i="3" l="1"/>
</calcChain>
</file>

<file path=xl/sharedStrings.xml><?xml version="1.0" encoding="utf-8"?>
<sst xmlns="http://schemas.openxmlformats.org/spreadsheetml/2006/main" count="21" uniqueCount="14">
  <si>
    <t>Hoofdsom</t>
  </si>
  <si>
    <t>Periode</t>
  </si>
  <si>
    <t>Rentepercentage</t>
  </si>
  <si>
    <t>Looptijd in maanden</t>
  </si>
  <si>
    <t>Te betalen rente</t>
  </si>
  <si>
    <t>Te betalen aflossing</t>
  </si>
  <si>
    <t>Totale schuld</t>
  </si>
  <si>
    <t>www.basbruijnis.com</t>
  </si>
  <si>
    <t>powered by:</t>
  </si>
  <si>
    <t>Restschuld</t>
  </si>
  <si>
    <t>Totale maandbedrag</t>
  </si>
  <si>
    <t>Hypotheek vergelijken</t>
  </si>
  <si>
    <t>www.snelexcel.nl</t>
  </si>
  <si>
    <t>Klik hier voor meer info.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</si>
</sst>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&quot;€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1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165" fontId="2" fillId="0" borderId="0" xfId="0" applyNumberFormat="1" applyFont="1" applyAlignment="1">
      <alignment horizontal="center"/>
    </xf>
    <xf numFmtId="0" fontId="8" fillId="0" borderId="0" xfId="3" applyFont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164" fontId="5" fillId="5" borderId="1" xfId="1" applyNumberFormat="1" applyFont="1" applyFill="1" applyBorder="1"/>
    <xf numFmtId="10" fontId="5" fillId="5" borderId="1" xfId="2" applyNumberFormat="1" applyFont="1" applyFill="1" applyBorder="1"/>
    <xf numFmtId="0" fontId="5" fillId="5" borderId="1" xfId="0" applyFont="1" applyFill="1" applyBorder="1"/>
    <xf numFmtId="0" fontId="4" fillId="3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0" fillId="0" borderId="0" xfId="0" applyNumberFormat="1"/>
    <xf numFmtId="0" fontId="6" fillId="0" borderId="0" xfId="3" applyFill="1"/>
    <xf numFmtId="0" fontId="11" fillId="4" borderId="2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3" applyAlignment="1">
      <alignment horizontal="center"/>
    </xf>
  </cellXfs>
  <cellStyles count="4">
    <cellStyle name="Hyperlink" xfId="3" builtinId="8"/>
    <cellStyle name="Procent" xfId="2" builtinId="5"/>
    <cellStyle name="Standaard" xfId="0" builtinId="0"/>
    <cellStyle name="Valuta" xfId="1" builtinId="4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177800</xdr:rowOff>
    </xdr:from>
    <xdr:to>
      <xdr:col>10</xdr:col>
      <xdr:colOff>25400</xdr:colOff>
      <xdr:row>4</xdr:row>
      <xdr:rowOff>177800</xdr:rowOff>
    </xdr:to>
    <xdr:sp macro="" textlink="">
      <xdr:nvSpPr>
        <xdr:cNvPr id="2" name="Tekstvak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137650" y="361950"/>
          <a:ext cx="1816100" cy="55245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Vul</a:t>
          </a:r>
          <a:r>
            <a:rPr lang="en-US" sz="1100" baseline="0">
              <a:solidFill>
                <a:sysClr val="windowText" lastClr="000000"/>
              </a:solidFill>
            </a:rPr>
            <a:t> deze drie</a:t>
          </a:r>
          <a:r>
            <a:rPr lang="en-US" sz="1100">
              <a:solidFill>
                <a:sysClr val="windowText" lastClr="000000"/>
              </a:solidFill>
            </a:rPr>
            <a:t> velden</a:t>
          </a:r>
          <a:r>
            <a:rPr lang="en-US" sz="1100" baseline="0">
              <a:solidFill>
                <a:sysClr val="windowText" lastClr="000000"/>
              </a:solidFill>
            </a:rPr>
            <a:t> in. 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De rest gaat vanzelf!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466726</xdr:colOff>
      <xdr:row>2</xdr:row>
      <xdr:rowOff>149507</xdr:rowOff>
    </xdr:from>
    <xdr:to>
      <xdr:col>8</xdr:col>
      <xdr:colOff>504825</xdr:colOff>
      <xdr:row>4</xdr:row>
      <xdr:rowOff>13907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1" y="530507"/>
          <a:ext cx="685799" cy="245400"/>
        </a:xfrm>
        <a:prstGeom prst="rect">
          <a:avLst/>
        </a:prstGeom>
      </xdr:spPr>
    </xdr:pic>
    <xdr:clientData/>
  </xdr:twoCellAnchor>
  <xdr:twoCellAnchor editAs="oneCell">
    <xdr:from>
      <xdr:col>10</xdr:col>
      <xdr:colOff>830580</xdr:colOff>
      <xdr:row>0</xdr:row>
      <xdr:rowOff>135255</xdr:rowOff>
    </xdr:from>
    <xdr:to>
      <xdr:col>12</xdr:col>
      <xdr:colOff>106680</xdr:colOff>
      <xdr:row>6</xdr:row>
      <xdr:rowOff>40659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8E5EFDC7-95D2-C22D-0D31-479D8DD62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1880" y="135255"/>
          <a:ext cx="1685925" cy="1048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nelexcel.nl/excel-cursus-via-stap-budget/?utm_source=ExcelHypotheek&amp;utm_medium=ExcelHypotheek&amp;utm_campaign=ExcelHypotheek" TargetMode="External"/><Relationship Id="rId1" Type="http://schemas.openxmlformats.org/officeDocument/2006/relationships/hyperlink" Target="https://snelexcel.nl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sbruijn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P610"/>
  <sheetViews>
    <sheetView showGridLines="0" tabSelected="1" workbookViewId="0">
      <selection activeCell="G3" sqref="G3"/>
    </sheetView>
  </sheetViews>
  <sheetFormatPr defaultColWidth="9.28515625" defaultRowHeight="15" x14ac:dyDescent="0.25"/>
  <cols>
    <col min="1" max="1" width="9.7109375" customWidth="1"/>
    <col min="2" max="2" width="16.28515625" style="2" customWidth="1"/>
    <col min="3" max="3" width="17.7109375" style="2" customWidth="1"/>
    <col min="4" max="4" width="20.7109375" style="2" customWidth="1"/>
    <col min="5" max="5" width="15.42578125" customWidth="1"/>
    <col min="6" max="6" width="20.7109375" style="2" customWidth="1"/>
    <col min="7" max="7" width="11.7109375" style="4" customWidth="1"/>
    <col min="8" max="8" width="9.7109375" customWidth="1"/>
    <col min="9" max="9" width="16.28515625" style="2" customWidth="1"/>
    <col min="10" max="10" width="17.7109375" style="2" customWidth="1"/>
    <col min="11" max="11" width="20.7109375" style="2" customWidth="1"/>
    <col min="12" max="12" width="15.42578125" customWidth="1"/>
    <col min="13" max="13" width="20.7109375" style="2" customWidth="1"/>
    <col min="16" max="16" width="11.5703125" bestFit="1" customWidth="1"/>
  </cols>
  <sheetData>
    <row r="1" spans="1:16" x14ac:dyDescent="0.25">
      <c r="F1"/>
      <c r="G1"/>
      <c r="I1" s="3" t="s">
        <v>8</v>
      </c>
      <c r="J1" s="24" t="s">
        <v>12</v>
      </c>
      <c r="M1"/>
    </row>
    <row r="2" spans="1:16" x14ac:dyDescent="0.25">
      <c r="C2" s="10"/>
      <c r="D2" s="11"/>
      <c r="F2" s="31" t="s">
        <v>11</v>
      </c>
      <c r="G2" s="32"/>
      <c r="I2" s="9"/>
      <c r="J2" s="10"/>
      <c r="K2" s="11"/>
      <c r="M2"/>
    </row>
    <row r="3" spans="1:16" x14ac:dyDescent="0.25">
      <c r="B3" s="33"/>
      <c r="C3" s="33"/>
      <c r="D3" s="33"/>
      <c r="F3" s="1" t="s">
        <v>0</v>
      </c>
      <c r="G3" s="18">
        <v>200000</v>
      </c>
      <c r="I3" s="8"/>
      <c r="J3"/>
      <c r="K3" s="7"/>
      <c r="M3"/>
    </row>
    <row r="4" spans="1:16" x14ac:dyDescent="0.25">
      <c r="B4" s="33"/>
      <c r="C4" s="33"/>
      <c r="D4" s="33"/>
      <c r="F4" s="1" t="s">
        <v>2</v>
      </c>
      <c r="G4" s="19">
        <v>0.02</v>
      </c>
      <c r="I4" s="8"/>
      <c r="J4"/>
      <c r="K4" s="7"/>
      <c r="M4"/>
    </row>
    <row r="5" spans="1:16" x14ac:dyDescent="0.25">
      <c r="D5"/>
      <c r="F5" s="1" t="s">
        <v>3</v>
      </c>
      <c r="G5" s="20">
        <v>360</v>
      </c>
      <c r="K5"/>
      <c r="M5"/>
    </row>
    <row r="6" spans="1:16" x14ac:dyDescent="0.25">
      <c r="C6"/>
      <c r="D6"/>
      <c r="J6"/>
      <c r="K6"/>
      <c r="M6" s="34" t="s">
        <v>13</v>
      </c>
      <c r="N6" s="34"/>
    </row>
    <row r="8" spans="1:16" ht="16.5" customHeight="1" x14ac:dyDescent="0.25">
      <c r="A8" s="25" t="str">
        <f>"Lineaire hypotheek - totale som:  € "&amp;FIXED(SUMIF(B11:B610,"&gt;=0",F11:F610))</f>
        <v>Lineaire hypotheek - totale som:  € 260.166,67</v>
      </c>
      <c r="B8" s="26"/>
      <c r="C8" s="26"/>
      <c r="D8" s="26"/>
      <c r="E8" s="26"/>
      <c r="F8" s="27"/>
      <c r="G8" s="17"/>
      <c r="H8" s="25" t="str">
        <f>"Annuïteiten hypotheek - totale som:  € "&amp;FIXED(SUMIF(I11:I610,"&gt;=0",M11:M610))</f>
        <v>Annuïteiten hypotheek - totale som:  € 266.126,02</v>
      </c>
      <c r="I8" s="26"/>
      <c r="J8" s="26"/>
      <c r="K8" s="26"/>
      <c r="L8" s="26"/>
      <c r="M8" s="27"/>
    </row>
    <row r="9" spans="1:16" ht="16.5" customHeight="1" x14ac:dyDescent="0.25">
      <c r="A9" s="28"/>
      <c r="B9" s="29"/>
      <c r="C9" s="29"/>
      <c r="D9" s="29"/>
      <c r="E9" s="29"/>
      <c r="F9" s="30"/>
      <c r="G9" s="17"/>
      <c r="H9" s="28"/>
      <c r="I9" s="29"/>
      <c r="J9" s="29"/>
      <c r="K9" s="29"/>
      <c r="L9" s="29"/>
      <c r="M9" s="30"/>
    </row>
    <row r="10" spans="1:16" x14ac:dyDescent="0.25">
      <c r="A10" s="15" t="s">
        <v>1</v>
      </c>
      <c r="B10" s="15" t="s">
        <v>6</v>
      </c>
      <c r="C10" s="15" t="s">
        <v>4</v>
      </c>
      <c r="D10" s="15" t="s">
        <v>5</v>
      </c>
      <c r="E10" s="15" t="s">
        <v>9</v>
      </c>
      <c r="F10" s="16" t="s">
        <v>10</v>
      </c>
      <c r="G10" s="5"/>
      <c r="H10" s="21" t="s">
        <v>1</v>
      </c>
      <c r="I10" s="21" t="s">
        <v>6</v>
      </c>
      <c r="J10" s="21" t="s">
        <v>4</v>
      </c>
      <c r="K10" s="21" t="s">
        <v>5</v>
      </c>
      <c r="L10" s="21" t="s">
        <v>9</v>
      </c>
      <c r="M10" s="22" t="s">
        <v>10</v>
      </c>
    </row>
    <row r="11" spans="1:16" x14ac:dyDescent="0.25">
      <c r="A11" s="2">
        <f>IF(B11&lt;&gt;"",1,"")</f>
        <v>1</v>
      </c>
      <c r="B11" s="13">
        <f>G3</f>
        <v>200000</v>
      </c>
      <c r="C11" s="13">
        <f>IFERROR(B11*$G$4/12,"")</f>
        <v>333.33333333333331</v>
      </c>
      <c r="D11" s="13">
        <f>IF(A11&lt;&gt;"",$G$3/$G$5,"")</f>
        <v>555.55555555555554</v>
      </c>
      <c r="E11" s="13">
        <f>IF(A11&lt;&gt;"",B11-D11,"")</f>
        <v>199444.44444444444</v>
      </c>
      <c r="F11" s="14">
        <f>IF(A11&lt;&gt;"",C11+D11,"")</f>
        <v>888.88888888888891</v>
      </c>
      <c r="G11" s="6"/>
      <c r="H11" s="2">
        <f>A11</f>
        <v>1</v>
      </c>
      <c r="I11" s="13">
        <f>G3</f>
        <v>200000</v>
      </c>
      <c r="J11" s="13">
        <f>IFERROR(I11*$G$4/12,"")</f>
        <v>333.33333333333331</v>
      </c>
      <c r="K11" s="13">
        <f>IFERROR(M11-J11,"")</f>
        <v>405.90561204430782</v>
      </c>
      <c r="L11" s="13">
        <f>IFERROR(I11-K11,"")</f>
        <v>199594.0943879557</v>
      </c>
      <c r="M11" s="14">
        <f>IF(H11&lt;&gt;"",-PMT($G$4/12,$G$5,$G$3),"")</f>
        <v>739.23894537764113</v>
      </c>
      <c r="P11" s="23"/>
    </row>
    <row r="12" spans="1:16" x14ac:dyDescent="0.25">
      <c r="A12" s="2">
        <f>IF(B12&lt;&gt;"",2,"")</f>
        <v>2</v>
      </c>
      <c r="B12" s="13">
        <f>IFERROR(IF(B11-D11&gt;=0.01,B11-D11,""),"")</f>
        <v>199444.44444444444</v>
      </c>
      <c r="C12" s="13">
        <f t="shared" ref="C12:C75" si="0">IFERROR(B12*$G$4/12,"")</f>
        <v>332.40740740740739</v>
      </c>
      <c r="D12" s="13">
        <f t="shared" ref="D12:D75" si="1">IF(A12&lt;&gt;"",$G$3/$G$5,"")</f>
        <v>555.55555555555554</v>
      </c>
      <c r="E12" s="13">
        <f t="shared" ref="E12:E75" si="2">IF(A12&lt;&gt;"",B12-D12,"")</f>
        <v>198888.88888888888</v>
      </c>
      <c r="F12" s="14">
        <f t="shared" ref="F12:F75" si="3">IF(A12&lt;&gt;"",C12+D12,"")</f>
        <v>887.96296296296293</v>
      </c>
      <c r="G12" s="6"/>
      <c r="H12" s="2">
        <f t="shared" ref="H12:H75" si="4">A12</f>
        <v>2</v>
      </c>
      <c r="I12" s="13">
        <f>IFERROR(IF(I11-K11&gt;=0.01,I11-K11,""),"")</f>
        <v>199594.0943879557</v>
      </c>
      <c r="J12" s="13">
        <f t="shared" ref="J12:J75" si="5">IFERROR(I12*$G$4/12,"")</f>
        <v>332.65682397992617</v>
      </c>
      <c r="K12" s="13">
        <f t="shared" ref="K12:K75" si="6">IFERROR(M12-J12,"")</f>
        <v>406.58212139771496</v>
      </c>
      <c r="L12" s="13">
        <f t="shared" ref="L12:L75" si="7">IFERROR(I12-K12,"")</f>
        <v>199187.51226655798</v>
      </c>
      <c r="M12" s="14">
        <f t="shared" ref="M12:M75" si="8">IF(H12&lt;&gt;"",-PMT($G$4/12,$G$5,$G$3),"")</f>
        <v>739.23894537764113</v>
      </c>
    </row>
    <row r="13" spans="1:16" x14ac:dyDescent="0.25">
      <c r="A13" s="2">
        <f>IF(B13&lt;&gt;"",3,"")</f>
        <v>3</v>
      </c>
      <c r="B13" s="13">
        <f t="shared" ref="B13:B76" si="9">IFERROR(IF(B12-D12&gt;=0.01,B12-D12,""),"")</f>
        <v>198888.88888888888</v>
      </c>
      <c r="C13" s="13">
        <f t="shared" si="0"/>
        <v>331.48148148148147</v>
      </c>
      <c r="D13" s="13">
        <f t="shared" si="1"/>
        <v>555.55555555555554</v>
      </c>
      <c r="E13" s="13">
        <f t="shared" si="2"/>
        <v>198333.33333333331</v>
      </c>
      <c r="F13" s="14">
        <f t="shared" si="3"/>
        <v>887.03703703703695</v>
      </c>
      <c r="G13" s="6"/>
      <c r="H13" s="2">
        <f t="shared" si="4"/>
        <v>3</v>
      </c>
      <c r="I13" s="13">
        <f t="shared" ref="I13:I76" si="10">IFERROR(IF(I12-K12&gt;=0.01,I12-K12,""),"")</f>
        <v>199187.51226655798</v>
      </c>
      <c r="J13" s="13">
        <f t="shared" si="5"/>
        <v>331.97918711093001</v>
      </c>
      <c r="K13" s="13">
        <f t="shared" si="6"/>
        <v>407.25975826671112</v>
      </c>
      <c r="L13" s="13">
        <f t="shared" si="7"/>
        <v>198780.25250829128</v>
      </c>
      <c r="M13" s="14">
        <f t="shared" si="8"/>
        <v>739.23894537764113</v>
      </c>
    </row>
    <row r="14" spans="1:16" x14ac:dyDescent="0.25">
      <c r="A14" s="2">
        <f>IF(B14&lt;&gt;"",4,"")</f>
        <v>4</v>
      </c>
      <c r="B14" s="13">
        <f t="shared" si="9"/>
        <v>198333.33333333331</v>
      </c>
      <c r="C14" s="13">
        <f t="shared" si="0"/>
        <v>330.55555555555554</v>
      </c>
      <c r="D14" s="13">
        <f t="shared" si="1"/>
        <v>555.55555555555554</v>
      </c>
      <c r="E14" s="13">
        <f t="shared" si="2"/>
        <v>197777.77777777775</v>
      </c>
      <c r="F14" s="14">
        <f t="shared" si="3"/>
        <v>886.11111111111109</v>
      </c>
      <c r="G14" s="6"/>
      <c r="H14" s="2">
        <f t="shared" si="4"/>
        <v>4</v>
      </c>
      <c r="I14" s="13">
        <f t="shared" si="10"/>
        <v>198780.25250829128</v>
      </c>
      <c r="J14" s="13">
        <f t="shared" si="5"/>
        <v>331.30042084715211</v>
      </c>
      <c r="K14" s="13">
        <f t="shared" si="6"/>
        <v>407.93852453048902</v>
      </c>
      <c r="L14" s="13">
        <f t="shared" si="7"/>
        <v>198372.31398376077</v>
      </c>
      <c r="M14" s="14">
        <f t="shared" si="8"/>
        <v>739.23894537764113</v>
      </c>
    </row>
    <row r="15" spans="1:16" x14ac:dyDescent="0.25">
      <c r="A15" s="2">
        <f>IF(B15&lt;&gt;"",5,"")</f>
        <v>5</v>
      </c>
      <c r="B15" s="13">
        <f t="shared" si="9"/>
        <v>197777.77777777775</v>
      </c>
      <c r="C15" s="13">
        <f t="shared" si="0"/>
        <v>329.62962962962962</v>
      </c>
      <c r="D15" s="13">
        <f t="shared" si="1"/>
        <v>555.55555555555554</v>
      </c>
      <c r="E15" s="13">
        <f t="shared" si="2"/>
        <v>197222.22222222219</v>
      </c>
      <c r="F15" s="14">
        <f t="shared" si="3"/>
        <v>885.18518518518522</v>
      </c>
      <c r="G15" s="6"/>
      <c r="H15" s="2">
        <f t="shared" si="4"/>
        <v>5</v>
      </c>
      <c r="I15" s="13">
        <f t="shared" si="10"/>
        <v>198372.31398376077</v>
      </c>
      <c r="J15" s="13">
        <f t="shared" si="5"/>
        <v>330.62052330626796</v>
      </c>
      <c r="K15" s="13">
        <f t="shared" si="6"/>
        <v>408.61842207137317</v>
      </c>
      <c r="L15" s="13">
        <f t="shared" si="7"/>
        <v>197963.69556168941</v>
      </c>
      <c r="M15" s="14">
        <f t="shared" si="8"/>
        <v>739.23894537764113</v>
      </c>
    </row>
    <row r="16" spans="1:16" x14ac:dyDescent="0.25">
      <c r="A16" s="2">
        <f>IF(B16&lt;&gt;"",6,"")</f>
        <v>6</v>
      </c>
      <c r="B16" s="13">
        <f t="shared" si="9"/>
        <v>197222.22222222219</v>
      </c>
      <c r="C16" s="13">
        <f t="shared" si="0"/>
        <v>328.70370370370364</v>
      </c>
      <c r="D16" s="13">
        <f t="shared" si="1"/>
        <v>555.55555555555554</v>
      </c>
      <c r="E16" s="13">
        <f t="shared" si="2"/>
        <v>196666.66666666663</v>
      </c>
      <c r="F16" s="14">
        <f t="shared" si="3"/>
        <v>884.25925925925912</v>
      </c>
      <c r="G16" s="6"/>
      <c r="H16" s="2">
        <f t="shared" si="4"/>
        <v>6</v>
      </c>
      <c r="I16" s="13">
        <f t="shared" si="10"/>
        <v>197963.69556168941</v>
      </c>
      <c r="J16" s="13">
        <f t="shared" si="5"/>
        <v>329.93949260281568</v>
      </c>
      <c r="K16" s="13">
        <f t="shared" si="6"/>
        <v>409.29945277482545</v>
      </c>
      <c r="L16" s="13">
        <f t="shared" si="7"/>
        <v>197554.39610891457</v>
      </c>
      <c r="M16" s="14">
        <f t="shared" si="8"/>
        <v>739.23894537764113</v>
      </c>
    </row>
    <row r="17" spans="1:13" x14ac:dyDescent="0.25">
      <c r="A17" s="2">
        <f>IF(B17&lt;&gt;"",7,"")</f>
        <v>7</v>
      </c>
      <c r="B17" s="13">
        <f t="shared" si="9"/>
        <v>196666.66666666663</v>
      </c>
      <c r="C17" s="13">
        <f t="shared" si="0"/>
        <v>327.77777777777771</v>
      </c>
      <c r="D17" s="13">
        <f t="shared" si="1"/>
        <v>555.55555555555554</v>
      </c>
      <c r="E17" s="13">
        <f t="shared" si="2"/>
        <v>196111.11111111107</v>
      </c>
      <c r="F17" s="14">
        <f t="shared" si="3"/>
        <v>883.33333333333326</v>
      </c>
      <c r="G17" s="6"/>
      <c r="H17" s="2">
        <f t="shared" si="4"/>
        <v>7</v>
      </c>
      <c r="I17" s="13">
        <f t="shared" si="10"/>
        <v>197554.39610891457</v>
      </c>
      <c r="J17" s="13">
        <f t="shared" si="5"/>
        <v>329.25732684819098</v>
      </c>
      <c r="K17" s="13">
        <f t="shared" si="6"/>
        <v>409.98161852945015</v>
      </c>
      <c r="L17" s="13">
        <f t="shared" si="7"/>
        <v>197144.41449038513</v>
      </c>
      <c r="M17" s="14">
        <f t="shared" si="8"/>
        <v>739.23894537764113</v>
      </c>
    </row>
    <row r="18" spans="1:13" x14ac:dyDescent="0.25">
      <c r="A18" s="2">
        <f>IF(B18&lt;&gt;"",8,"")</f>
        <v>8</v>
      </c>
      <c r="B18" s="13">
        <f t="shared" si="9"/>
        <v>196111.11111111107</v>
      </c>
      <c r="C18" s="13">
        <f t="shared" si="0"/>
        <v>326.85185185185179</v>
      </c>
      <c r="D18" s="13">
        <f t="shared" si="1"/>
        <v>555.55555555555554</v>
      </c>
      <c r="E18" s="13">
        <f t="shared" si="2"/>
        <v>195555.5555555555</v>
      </c>
      <c r="F18" s="14">
        <f t="shared" si="3"/>
        <v>882.40740740740739</v>
      </c>
      <c r="G18" s="6"/>
      <c r="H18" s="2">
        <f t="shared" si="4"/>
        <v>8</v>
      </c>
      <c r="I18" s="13">
        <f t="shared" si="10"/>
        <v>197144.41449038513</v>
      </c>
      <c r="J18" s="13">
        <f t="shared" si="5"/>
        <v>328.57402415064189</v>
      </c>
      <c r="K18" s="13">
        <f t="shared" si="6"/>
        <v>410.66492122699924</v>
      </c>
      <c r="L18" s="13">
        <f t="shared" si="7"/>
        <v>196733.74956915813</v>
      </c>
      <c r="M18" s="14">
        <f t="shared" si="8"/>
        <v>739.23894537764113</v>
      </c>
    </row>
    <row r="19" spans="1:13" x14ac:dyDescent="0.25">
      <c r="A19" s="2">
        <f>IF(B19&lt;&gt;"",9,"")</f>
        <v>9</v>
      </c>
      <c r="B19" s="13">
        <f t="shared" si="9"/>
        <v>195555.5555555555</v>
      </c>
      <c r="C19" s="13">
        <f t="shared" si="0"/>
        <v>325.92592592592581</v>
      </c>
      <c r="D19" s="13">
        <f t="shared" si="1"/>
        <v>555.55555555555554</v>
      </c>
      <c r="E19" s="13">
        <f t="shared" si="2"/>
        <v>194999.99999999994</v>
      </c>
      <c r="F19" s="14">
        <f t="shared" si="3"/>
        <v>881.4814814814813</v>
      </c>
      <c r="G19" s="6"/>
      <c r="H19" s="2">
        <f t="shared" si="4"/>
        <v>9</v>
      </c>
      <c r="I19" s="13">
        <f t="shared" si="10"/>
        <v>196733.74956915813</v>
      </c>
      <c r="J19" s="13">
        <f t="shared" si="5"/>
        <v>327.88958261526358</v>
      </c>
      <c r="K19" s="13">
        <f t="shared" si="6"/>
        <v>411.34936276237755</v>
      </c>
      <c r="L19" s="13">
        <f t="shared" si="7"/>
        <v>196322.40020639575</v>
      </c>
      <c r="M19" s="14">
        <f t="shared" si="8"/>
        <v>739.23894537764113</v>
      </c>
    </row>
    <row r="20" spans="1:13" x14ac:dyDescent="0.25">
      <c r="A20" s="2">
        <f>IF(B20&lt;&gt;"",10,"")</f>
        <v>10</v>
      </c>
      <c r="B20" s="13">
        <f t="shared" si="9"/>
        <v>194999.99999999994</v>
      </c>
      <c r="C20" s="13">
        <f t="shared" si="0"/>
        <v>324.99999999999994</v>
      </c>
      <c r="D20" s="13">
        <f t="shared" si="1"/>
        <v>555.55555555555554</v>
      </c>
      <c r="E20" s="13">
        <f t="shared" si="2"/>
        <v>194444.44444444438</v>
      </c>
      <c r="F20" s="14">
        <f t="shared" si="3"/>
        <v>880.55555555555543</v>
      </c>
      <c r="G20" s="6"/>
      <c r="H20" s="2">
        <f t="shared" si="4"/>
        <v>10</v>
      </c>
      <c r="I20" s="13">
        <f t="shared" si="10"/>
        <v>196322.40020639575</v>
      </c>
      <c r="J20" s="13">
        <f t="shared" si="5"/>
        <v>327.2040003439929</v>
      </c>
      <c r="K20" s="13">
        <f t="shared" si="6"/>
        <v>412.03494503364823</v>
      </c>
      <c r="L20" s="13">
        <f t="shared" si="7"/>
        <v>195910.36526136211</v>
      </c>
      <c r="M20" s="14">
        <f t="shared" si="8"/>
        <v>739.23894537764113</v>
      </c>
    </row>
    <row r="21" spans="1:13" x14ac:dyDescent="0.25">
      <c r="A21" s="2">
        <f>IF(B21&lt;&gt;"",11,"")</f>
        <v>11</v>
      </c>
      <c r="B21" s="13">
        <f t="shared" si="9"/>
        <v>194444.44444444438</v>
      </c>
      <c r="C21" s="13">
        <f t="shared" si="0"/>
        <v>324.07407407407396</v>
      </c>
      <c r="D21" s="13">
        <f t="shared" si="1"/>
        <v>555.55555555555554</v>
      </c>
      <c r="E21" s="13">
        <f t="shared" si="2"/>
        <v>193888.88888888882</v>
      </c>
      <c r="F21" s="14">
        <f t="shared" si="3"/>
        <v>879.62962962962956</v>
      </c>
      <c r="G21" s="6"/>
      <c r="H21" s="2">
        <f t="shared" si="4"/>
        <v>11</v>
      </c>
      <c r="I21" s="13">
        <f t="shared" si="10"/>
        <v>195910.36526136211</v>
      </c>
      <c r="J21" s="13">
        <f t="shared" si="5"/>
        <v>326.51727543560349</v>
      </c>
      <c r="K21" s="13">
        <f t="shared" si="6"/>
        <v>412.72166994203764</v>
      </c>
      <c r="L21" s="13">
        <f t="shared" si="7"/>
        <v>195497.64359142008</v>
      </c>
      <c r="M21" s="14">
        <f t="shared" si="8"/>
        <v>739.23894537764113</v>
      </c>
    </row>
    <row r="22" spans="1:13" x14ac:dyDescent="0.25">
      <c r="A22" s="2">
        <f>IF(B22&lt;&gt;"",12,"")</f>
        <v>12</v>
      </c>
      <c r="B22" s="13">
        <f t="shared" si="9"/>
        <v>193888.88888888882</v>
      </c>
      <c r="C22" s="13">
        <f t="shared" si="0"/>
        <v>323.14814814814804</v>
      </c>
      <c r="D22" s="13">
        <f t="shared" si="1"/>
        <v>555.55555555555554</v>
      </c>
      <c r="E22" s="13">
        <f t="shared" si="2"/>
        <v>193333.33333333326</v>
      </c>
      <c r="F22" s="14">
        <f t="shared" si="3"/>
        <v>878.70370370370358</v>
      </c>
      <c r="G22" s="6"/>
      <c r="H22" s="2">
        <f t="shared" si="4"/>
        <v>12</v>
      </c>
      <c r="I22" s="13">
        <f t="shared" si="10"/>
        <v>195497.64359142008</v>
      </c>
      <c r="J22" s="13">
        <f t="shared" si="5"/>
        <v>325.82940598570013</v>
      </c>
      <c r="K22" s="13">
        <f t="shared" si="6"/>
        <v>413.409539391941</v>
      </c>
      <c r="L22" s="13">
        <f t="shared" si="7"/>
        <v>195084.23405202816</v>
      </c>
      <c r="M22" s="14">
        <f t="shared" si="8"/>
        <v>739.23894537764113</v>
      </c>
    </row>
    <row r="23" spans="1:13" x14ac:dyDescent="0.25">
      <c r="A23" s="2">
        <f>IF(B23&lt;&gt;"",13,"")</f>
        <v>13</v>
      </c>
      <c r="B23" s="13">
        <f t="shared" si="9"/>
        <v>193333.33333333326</v>
      </c>
      <c r="C23" s="13">
        <f t="shared" si="0"/>
        <v>322.22222222222211</v>
      </c>
      <c r="D23" s="13">
        <f t="shared" si="1"/>
        <v>555.55555555555554</v>
      </c>
      <c r="E23" s="13">
        <f t="shared" si="2"/>
        <v>192777.77777777769</v>
      </c>
      <c r="F23" s="14">
        <f t="shared" si="3"/>
        <v>877.7777777777776</v>
      </c>
      <c r="G23" s="6"/>
      <c r="H23" s="2">
        <f t="shared" si="4"/>
        <v>13</v>
      </c>
      <c r="I23" s="13">
        <f t="shared" si="10"/>
        <v>195084.23405202816</v>
      </c>
      <c r="J23" s="13">
        <f t="shared" si="5"/>
        <v>325.14039008671358</v>
      </c>
      <c r="K23" s="13">
        <f t="shared" si="6"/>
        <v>414.09855529092755</v>
      </c>
      <c r="L23" s="13">
        <f t="shared" si="7"/>
        <v>194670.13549673723</v>
      </c>
      <c r="M23" s="14">
        <f t="shared" si="8"/>
        <v>739.23894537764113</v>
      </c>
    </row>
    <row r="24" spans="1:13" x14ac:dyDescent="0.25">
      <c r="A24" s="2">
        <f>IF(B24&lt;&gt;"",14,"")</f>
        <v>14</v>
      </c>
      <c r="B24" s="13">
        <f t="shared" si="9"/>
        <v>192777.77777777769</v>
      </c>
      <c r="C24" s="13">
        <f t="shared" si="0"/>
        <v>321.29629629629613</v>
      </c>
      <c r="D24" s="13">
        <f t="shared" si="1"/>
        <v>555.55555555555554</v>
      </c>
      <c r="E24" s="13">
        <f t="shared" si="2"/>
        <v>192222.22222222213</v>
      </c>
      <c r="F24" s="14">
        <f t="shared" si="3"/>
        <v>876.85185185185173</v>
      </c>
      <c r="G24" s="6"/>
      <c r="H24" s="2">
        <f t="shared" si="4"/>
        <v>14</v>
      </c>
      <c r="I24" s="13">
        <f t="shared" si="10"/>
        <v>194670.13549673723</v>
      </c>
      <c r="J24" s="13">
        <f t="shared" si="5"/>
        <v>324.45022582789539</v>
      </c>
      <c r="K24" s="13">
        <f t="shared" si="6"/>
        <v>414.78871954974574</v>
      </c>
      <c r="L24" s="13">
        <f t="shared" si="7"/>
        <v>194255.34677718749</v>
      </c>
      <c r="M24" s="14">
        <f t="shared" si="8"/>
        <v>739.23894537764113</v>
      </c>
    </row>
    <row r="25" spans="1:13" x14ac:dyDescent="0.25">
      <c r="A25" s="2">
        <f>IF(B25&lt;&gt;"",15,"")</f>
        <v>15</v>
      </c>
      <c r="B25" s="13">
        <f t="shared" si="9"/>
        <v>192222.22222222213</v>
      </c>
      <c r="C25" s="13">
        <f t="shared" si="0"/>
        <v>320.37037037037021</v>
      </c>
      <c r="D25" s="13">
        <f t="shared" si="1"/>
        <v>555.55555555555554</v>
      </c>
      <c r="E25" s="13">
        <f t="shared" si="2"/>
        <v>191666.66666666657</v>
      </c>
      <c r="F25" s="14">
        <f t="shared" si="3"/>
        <v>875.92592592592575</v>
      </c>
      <c r="G25" s="6"/>
      <c r="H25" s="2">
        <f t="shared" si="4"/>
        <v>15</v>
      </c>
      <c r="I25" s="13">
        <f t="shared" si="10"/>
        <v>194255.34677718749</v>
      </c>
      <c r="J25" s="13">
        <f t="shared" si="5"/>
        <v>323.75891129531249</v>
      </c>
      <c r="K25" s="13">
        <f t="shared" si="6"/>
        <v>415.48003408232864</v>
      </c>
      <c r="L25" s="13">
        <f t="shared" si="7"/>
        <v>193839.86674310514</v>
      </c>
      <c r="M25" s="14">
        <f t="shared" si="8"/>
        <v>739.23894537764113</v>
      </c>
    </row>
    <row r="26" spans="1:13" x14ac:dyDescent="0.25">
      <c r="A26" s="2">
        <f>IF(B26&lt;&gt;"",16,"")</f>
        <v>16</v>
      </c>
      <c r="B26" s="13">
        <f t="shared" si="9"/>
        <v>191666.66666666657</v>
      </c>
      <c r="C26" s="13">
        <f t="shared" si="0"/>
        <v>319.44444444444429</v>
      </c>
      <c r="D26" s="13">
        <f t="shared" si="1"/>
        <v>555.55555555555554</v>
      </c>
      <c r="E26" s="13">
        <f t="shared" si="2"/>
        <v>191111.11111111101</v>
      </c>
      <c r="F26" s="14">
        <f t="shared" si="3"/>
        <v>874.99999999999977</v>
      </c>
      <c r="G26" s="6"/>
      <c r="H26" s="2">
        <f t="shared" si="4"/>
        <v>16</v>
      </c>
      <c r="I26" s="13">
        <f t="shared" si="10"/>
        <v>193839.86674310514</v>
      </c>
      <c r="J26" s="13">
        <f t="shared" si="5"/>
        <v>323.06644457184194</v>
      </c>
      <c r="K26" s="13">
        <f t="shared" si="6"/>
        <v>416.17250080579919</v>
      </c>
      <c r="L26" s="13">
        <f t="shared" si="7"/>
        <v>193423.69424229933</v>
      </c>
      <c r="M26" s="14">
        <f t="shared" si="8"/>
        <v>739.23894537764113</v>
      </c>
    </row>
    <row r="27" spans="1:13" x14ac:dyDescent="0.25">
      <c r="A27" s="2">
        <f>IF(B27&lt;&gt;"",17,"")</f>
        <v>17</v>
      </c>
      <c r="B27" s="13">
        <f t="shared" si="9"/>
        <v>191111.11111111101</v>
      </c>
      <c r="C27" s="13">
        <f t="shared" si="0"/>
        <v>318.51851851851836</v>
      </c>
      <c r="D27" s="13">
        <f t="shared" si="1"/>
        <v>555.55555555555554</v>
      </c>
      <c r="E27" s="13">
        <f t="shared" si="2"/>
        <v>190555.55555555545</v>
      </c>
      <c r="F27" s="14">
        <f t="shared" si="3"/>
        <v>874.07407407407391</v>
      </c>
      <c r="G27" s="6"/>
      <c r="H27" s="2">
        <f t="shared" si="4"/>
        <v>17</v>
      </c>
      <c r="I27" s="13">
        <f t="shared" si="10"/>
        <v>193423.69424229933</v>
      </c>
      <c r="J27" s="13">
        <f t="shared" si="5"/>
        <v>322.37282373716556</v>
      </c>
      <c r="K27" s="13">
        <f t="shared" si="6"/>
        <v>416.86612164047557</v>
      </c>
      <c r="L27" s="13">
        <f t="shared" si="7"/>
        <v>193006.82812065884</v>
      </c>
      <c r="M27" s="14">
        <f t="shared" si="8"/>
        <v>739.23894537764113</v>
      </c>
    </row>
    <row r="28" spans="1:13" x14ac:dyDescent="0.25">
      <c r="A28" s="2">
        <f>IF(B28&lt;&gt;"",18,"")</f>
        <v>18</v>
      </c>
      <c r="B28" s="13">
        <f t="shared" si="9"/>
        <v>190555.55555555545</v>
      </c>
      <c r="C28" s="13">
        <f t="shared" si="0"/>
        <v>317.59259259259244</v>
      </c>
      <c r="D28" s="13">
        <f t="shared" si="1"/>
        <v>555.55555555555554</v>
      </c>
      <c r="E28" s="13">
        <f t="shared" si="2"/>
        <v>189999.99999999988</v>
      </c>
      <c r="F28" s="14">
        <f t="shared" si="3"/>
        <v>873.14814814814804</v>
      </c>
      <c r="G28" s="6"/>
      <c r="H28" s="2">
        <f t="shared" si="4"/>
        <v>18</v>
      </c>
      <c r="I28" s="13">
        <f t="shared" si="10"/>
        <v>193006.82812065884</v>
      </c>
      <c r="J28" s="13">
        <f t="shared" si="5"/>
        <v>321.67804686776475</v>
      </c>
      <c r="K28" s="13">
        <f t="shared" si="6"/>
        <v>417.56089850987638</v>
      </c>
      <c r="L28" s="13">
        <f t="shared" si="7"/>
        <v>192589.26722214898</v>
      </c>
      <c r="M28" s="14">
        <f t="shared" si="8"/>
        <v>739.23894537764113</v>
      </c>
    </row>
    <row r="29" spans="1:13" x14ac:dyDescent="0.25">
      <c r="A29" s="2">
        <f>IF(B29&lt;&gt;"",19,"")</f>
        <v>19</v>
      </c>
      <c r="B29" s="13">
        <f t="shared" si="9"/>
        <v>189999.99999999988</v>
      </c>
      <c r="C29" s="13">
        <f t="shared" si="0"/>
        <v>316.66666666666646</v>
      </c>
      <c r="D29" s="13">
        <f t="shared" si="1"/>
        <v>555.55555555555554</v>
      </c>
      <c r="E29" s="13">
        <f t="shared" si="2"/>
        <v>189444.44444444432</v>
      </c>
      <c r="F29" s="14">
        <f t="shared" si="3"/>
        <v>872.22222222222194</v>
      </c>
      <c r="G29" s="6"/>
      <c r="H29" s="2">
        <f t="shared" si="4"/>
        <v>19</v>
      </c>
      <c r="I29" s="13">
        <f t="shared" si="10"/>
        <v>192589.26722214898</v>
      </c>
      <c r="J29" s="13">
        <f t="shared" si="5"/>
        <v>320.982112036915</v>
      </c>
      <c r="K29" s="13">
        <f t="shared" si="6"/>
        <v>418.25683334072613</v>
      </c>
      <c r="L29" s="13">
        <f t="shared" si="7"/>
        <v>192171.01038880824</v>
      </c>
      <c r="M29" s="14">
        <f t="shared" si="8"/>
        <v>739.23894537764113</v>
      </c>
    </row>
    <row r="30" spans="1:13" x14ac:dyDescent="0.25">
      <c r="A30" s="2">
        <f>IF(B30&lt;&gt;"",20,"")</f>
        <v>20</v>
      </c>
      <c r="B30" s="13">
        <f t="shared" si="9"/>
        <v>189444.44444444432</v>
      </c>
      <c r="C30" s="13">
        <f t="shared" si="0"/>
        <v>315.74074074074053</v>
      </c>
      <c r="D30" s="13">
        <f t="shared" si="1"/>
        <v>555.55555555555554</v>
      </c>
      <c r="E30" s="13">
        <f t="shared" si="2"/>
        <v>188888.88888888876</v>
      </c>
      <c r="F30" s="14">
        <f t="shared" si="3"/>
        <v>871.29629629629608</v>
      </c>
      <c r="G30" s="6"/>
      <c r="H30" s="2">
        <f t="shared" si="4"/>
        <v>20</v>
      </c>
      <c r="I30" s="13">
        <f t="shared" si="10"/>
        <v>192171.01038880824</v>
      </c>
      <c r="J30" s="13">
        <f t="shared" si="5"/>
        <v>320.28501731468037</v>
      </c>
      <c r="K30" s="13">
        <f t="shared" si="6"/>
        <v>418.95392806296076</v>
      </c>
      <c r="L30" s="13">
        <f t="shared" si="7"/>
        <v>191752.05646074528</v>
      </c>
      <c r="M30" s="14">
        <f t="shared" si="8"/>
        <v>739.23894537764113</v>
      </c>
    </row>
    <row r="31" spans="1:13" x14ac:dyDescent="0.25">
      <c r="A31" s="2">
        <f>IF(B31&lt;&gt;"",21,"")</f>
        <v>21</v>
      </c>
      <c r="B31" s="13">
        <f t="shared" si="9"/>
        <v>188888.88888888876</v>
      </c>
      <c r="C31" s="13">
        <f t="shared" si="0"/>
        <v>314.81481481481461</v>
      </c>
      <c r="D31" s="13">
        <f t="shared" si="1"/>
        <v>555.55555555555554</v>
      </c>
      <c r="E31" s="13">
        <f t="shared" si="2"/>
        <v>188333.3333333332</v>
      </c>
      <c r="F31" s="14">
        <f t="shared" si="3"/>
        <v>870.37037037037021</v>
      </c>
      <c r="G31" s="6"/>
      <c r="H31" s="2">
        <f t="shared" si="4"/>
        <v>21</v>
      </c>
      <c r="I31" s="13">
        <f t="shared" si="10"/>
        <v>191752.05646074528</v>
      </c>
      <c r="J31" s="13">
        <f t="shared" si="5"/>
        <v>319.5867607679088</v>
      </c>
      <c r="K31" s="13">
        <f t="shared" si="6"/>
        <v>419.65218460973233</v>
      </c>
      <c r="L31" s="13">
        <f t="shared" si="7"/>
        <v>191332.40427613555</v>
      </c>
      <c r="M31" s="14">
        <f t="shared" si="8"/>
        <v>739.23894537764113</v>
      </c>
    </row>
    <row r="32" spans="1:13" x14ac:dyDescent="0.25">
      <c r="A32" s="2">
        <f>IF(B32&lt;&gt;"",22,"")</f>
        <v>22</v>
      </c>
      <c r="B32" s="13">
        <f t="shared" si="9"/>
        <v>188333.3333333332</v>
      </c>
      <c r="C32" s="13">
        <f t="shared" si="0"/>
        <v>313.88888888888869</v>
      </c>
      <c r="D32" s="13">
        <f t="shared" si="1"/>
        <v>555.55555555555554</v>
      </c>
      <c r="E32" s="13">
        <f t="shared" si="2"/>
        <v>187777.77777777764</v>
      </c>
      <c r="F32" s="14">
        <f t="shared" si="3"/>
        <v>869.44444444444423</v>
      </c>
      <c r="G32" s="6"/>
      <c r="H32" s="2">
        <f t="shared" si="4"/>
        <v>22</v>
      </c>
      <c r="I32" s="13">
        <f t="shared" si="10"/>
        <v>191332.40427613555</v>
      </c>
      <c r="J32" s="13">
        <f t="shared" si="5"/>
        <v>318.88734046022591</v>
      </c>
      <c r="K32" s="13">
        <f t="shared" si="6"/>
        <v>420.35160491741522</v>
      </c>
      <c r="L32" s="13">
        <f t="shared" si="7"/>
        <v>190912.05267121815</v>
      </c>
      <c r="M32" s="14">
        <f t="shared" si="8"/>
        <v>739.23894537764113</v>
      </c>
    </row>
    <row r="33" spans="1:13" x14ac:dyDescent="0.25">
      <c r="A33" s="2">
        <f>IF(B33&lt;&gt;"",23,"")</f>
        <v>23</v>
      </c>
      <c r="B33" s="13">
        <f t="shared" si="9"/>
        <v>187777.77777777764</v>
      </c>
      <c r="C33" s="13">
        <f t="shared" si="0"/>
        <v>312.96296296296276</v>
      </c>
      <c r="D33" s="13">
        <f t="shared" si="1"/>
        <v>555.55555555555554</v>
      </c>
      <c r="E33" s="13">
        <f t="shared" si="2"/>
        <v>187222.22222222207</v>
      </c>
      <c r="F33" s="14">
        <f t="shared" si="3"/>
        <v>868.51851851851825</v>
      </c>
      <c r="G33" s="6"/>
      <c r="H33" s="2">
        <f t="shared" si="4"/>
        <v>23</v>
      </c>
      <c r="I33" s="13">
        <f t="shared" si="10"/>
        <v>190912.05267121815</v>
      </c>
      <c r="J33" s="13">
        <f t="shared" si="5"/>
        <v>318.18675445203024</v>
      </c>
      <c r="K33" s="13">
        <f t="shared" si="6"/>
        <v>421.05219092561089</v>
      </c>
      <c r="L33" s="13">
        <f t="shared" si="7"/>
        <v>190491.00048029254</v>
      </c>
      <c r="M33" s="14">
        <f t="shared" si="8"/>
        <v>739.23894537764113</v>
      </c>
    </row>
    <row r="34" spans="1:13" x14ac:dyDescent="0.25">
      <c r="A34" s="2">
        <f>IF(B34&lt;&gt;"",24,"")</f>
        <v>24</v>
      </c>
      <c r="B34" s="13">
        <f t="shared" si="9"/>
        <v>187222.22222222207</v>
      </c>
      <c r="C34" s="13">
        <f t="shared" si="0"/>
        <v>312.03703703703678</v>
      </c>
      <c r="D34" s="13">
        <f t="shared" si="1"/>
        <v>555.55555555555554</v>
      </c>
      <c r="E34" s="13">
        <f t="shared" si="2"/>
        <v>186666.66666666651</v>
      </c>
      <c r="F34" s="14">
        <f t="shared" si="3"/>
        <v>867.59259259259238</v>
      </c>
      <c r="G34" s="6"/>
      <c r="H34" s="2">
        <f t="shared" si="4"/>
        <v>24</v>
      </c>
      <c r="I34" s="13">
        <f t="shared" si="10"/>
        <v>190491.00048029254</v>
      </c>
      <c r="J34" s="13">
        <f t="shared" si="5"/>
        <v>317.48500080048757</v>
      </c>
      <c r="K34" s="13">
        <f t="shared" si="6"/>
        <v>421.75394457715356</v>
      </c>
      <c r="L34" s="13">
        <f t="shared" si="7"/>
        <v>190069.24653571539</v>
      </c>
      <c r="M34" s="14">
        <f t="shared" si="8"/>
        <v>739.23894537764113</v>
      </c>
    </row>
    <row r="35" spans="1:13" x14ac:dyDescent="0.25">
      <c r="A35" s="2">
        <f>IF(B35&lt;&gt;"",25,"")</f>
        <v>25</v>
      </c>
      <c r="B35" s="13">
        <f t="shared" si="9"/>
        <v>186666.66666666651</v>
      </c>
      <c r="C35" s="13">
        <f t="shared" si="0"/>
        <v>311.11111111111086</v>
      </c>
      <c r="D35" s="13">
        <f t="shared" si="1"/>
        <v>555.55555555555554</v>
      </c>
      <c r="E35" s="13">
        <f t="shared" si="2"/>
        <v>186111.11111111095</v>
      </c>
      <c r="F35" s="14">
        <f t="shared" si="3"/>
        <v>866.6666666666664</v>
      </c>
      <c r="G35" s="6"/>
      <c r="H35" s="2">
        <f t="shared" si="4"/>
        <v>25</v>
      </c>
      <c r="I35" s="13">
        <f t="shared" si="10"/>
        <v>190069.24653571539</v>
      </c>
      <c r="J35" s="13">
        <f t="shared" si="5"/>
        <v>316.78207755952565</v>
      </c>
      <c r="K35" s="13">
        <f t="shared" si="6"/>
        <v>422.45686781811548</v>
      </c>
      <c r="L35" s="13">
        <f t="shared" si="7"/>
        <v>189646.78966789728</v>
      </c>
      <c r="M35" s="14">
        <f t="shared" si="8"/>
        <v>739.23894537764113</v>
      </c>
    </row>
    <row r="36" spans="1:13" x14ac:dyDescent="0.25">
      <c r="A36" s="2">
        <f>IF(B36&lt;&gt;"",26,"")</f>
        <v>26</v>
      </c>
      <c r="B36" s="13">
        <f t="shared" si="9"/>
        <v>186111.11111111095</v>
      </c>
      <c r="C36" s="13">
        <f t="shared" si="0"/>
        <v>310.18518518518493</v>
      </c>
      <c r="D36" s="13">
        <f t="shared" si="1"/>
        <v>555.55555555555554</v>
      </c>
      <c r="E36" s="13">
        <f t="shared" si="2"/>
        <v>185555.55555555539</v>
      </c>
      <c r="F36" s="14">
        <f t="shared" si="3"/>
        <v>865.74074074074042</v>
      </c>
      <c r="G36" s="6"/>
      <c r="H36" s="2">
        <f t="shared" si="4"/>
        <v>26</v>
      </c>
      <c r="I36" s="13">
        <f t="shared" si="10"/>
        <v>189646.78966789728</v>
      </c>
      <c r="J36" s="13">
        <f t="shared" si="5"/>
        <v>316.0779827798288</v>
      </c>
      <c r="K36" s="13">
        <f t="shared" si="6"/>
        <v>423.16096259781233</v>
      </c>
      <c r="L36" s="13">
        <f t="shared" si="7"/>
        <v>189223.62870529946</v>
      </c>
      <c r="M36" s="14">
        <f t="shared" si="8"/>
        <v>739.23894537764113</v>
      </c>
    </row>
    <row r="37" spans="1:13" x14ac:dyDescent="0.25">
      <c r="A37" s="2">
        <f>IF(B37&lt;&gt;"",27,"")</f>
        <v>27</v>
      </c>
      <c r="B37" s="13">
        <f t="shared" si="9"/>
        <v>185555.55555555539</v>
      </c>
      <c r="C37" s="13">
        <f t="shared" si="0"/>
        <v>309.25925925925895</v>
      </c>
      <c r="D37" s="13">
        <f t="shared" si="1"/>
        <v>555.55555555555554</v>
      </c>
      <c r="E37" s="13">
        <f t="shared" si="2"/>
        <v>184999.99999999983</v>
      </c>
      <c r="F37" s="14">
        <f t="shared" si="3"/>
        <v>864.81481481481455</v>
      </c>
      <c r="G37" s="6"/>
      <c r="H37" s="2">
        <f t="shared" si="4"/>
        <v>27</v>
      </c>
      <c r="I37" s="13">
        <f t="shared" si="10"/>
        <v>189223.62870529946</v>
      </c>
      <c r="J37" s="13">
        <f t="shared" si="5"/>
        <v>315.37271450883242</v>
      </c>
      <c r="K37" s="13">
        <f t="shared" si="6"/>
        <v>423.86623086880871</v>
      </c>
      <c r="L37" s="13">
        <f t="shared" si="7"/>
        <v>188799.76247443064</v>
      </c>
      <c r="M37" s="14">
        <f t="shared" si="8"/>
        <v>739.23894537764113</v>
      </c>
    </row>
    <row r="38" spans="1:13" x14ac:dyDescent="0.25">
      <c r="A38" s="2">
        <f>IF(B38&lt;&gt;"",28,"")</f>
        <v>28</v>
      </c>
      <c r="B38" s="13">
        <f t="shared" si="9"/>
        <v>184999.99999999983</v>
      </c>
      <c r="C38" s="13">
        <f t="shared" si="0"/>
        <v>308.33333333333303</v>
      </c>
      <c r="D38" s="13">
        <f t="shared" si="1"/>
        <v>555.55555555555554</v>
      </c>
      <c r="E38" s="13">
        <f t="shared" si="2"/>
        <v>184444.44444444426</v>
      </c>
      <c r="F38" s="14">
        <f t="shared" si="3"/>
        <v>863.88888888888857</v>
      </c>
      <c r="G38" s="6"/>
      <c r="H38" s="2">
        <f t="shared" si="4"/>
        <v>28</v>
      </c>
      <c r="I38" s="13">
        <f t="shared" si="10"/>
        <v>188799.76247443064</v>
      </c>
      <c r="J38" s="13">
        <f t="shared" si="5"/>
        <v>314.66627079071776</v>
      </c>
      <c r="K38" s="13">
        <f t="shared" si="6"/>
        <v>424.57267458692337</v>
      </c>
      <c r="L38" s="13">
        <f t="shared" si="7"/>
        <v>188375.18979984371</v>
      </c>
      <c r="M38" s="14">
        <f t="shared" si="8"/>
        <v>739.23894537764113</v>
      </c>
    </row>
    <row r="39" spans="1:13" x14ac:dyDescent="0.25">
      <c r="A39" s="2">
        <f>IF(B39&lt;&gt;"",29,"")</f>
        <v>29</v>
      </c>
      <c r="B39" s="13">
        <f t="shared" si="9"/>
        <v>184444.44444444426</v>
      </c>
      <c r="C39" s="13">
        <f t="shared" si="0"/>
        <v>307.40740740740711</v>
      </c>
      <c r="D39" s="13">
        <f t="shared" si="1"/>
        <v>555.55555555555554</v>
      </c>
      <c r="E39" s="13">
        <f t="shared" si="2"/>
        <v>183888.8888888887</v>
      </c>
      <c r="F39" s="14">
        <f t="shared" si="3"/>
        <v>862.96296296296259</v>
      </c>
      <c r="G39" s="6"/>
      <c r="H39" s="2">
        <f t="shared" si="4"/>
        <v>29</v>
      </c>
      <c r="I39" s="13">
        <f t="shared" si="10"/>
        <v>188375.18979984371</v>
      </c>
      <c r="J39" s="13">
        <f t="shared" si="5"/>
        <v>313.95864966640619</v>
      </c>
      <c r="K39" s="13">
        <f t="shared" si="6"/>
        <v>425.28029571123494</v>
      </c>
      <c r="L39" s="13">
        <f t="shared" si="7"/>
        <v>187949.90950413246</v>
      </c>
      <c r="M39" s="14">
        <f t="shared" si="8"/>
        <v>739.23894537764113</v>
      </c>
    </row>
    <row r="40" spans="1:13" x14ac:dyDescent="0.25">
      <c r="A40" s="2">
        <f>IF(B40&lt;&gt;"",30,"")</f>
        <v>30</v>
      </c>
      <c r="B40" s="13">
        <f t="shared" si="9"/>
        <v>183888.8888888887</v>
      </c>
      <c r="C40" s="13">
        <f t="shared" si="0"/>
        <v>306.48148148148118</v>
      </c>
      <c r="D40" s="13">
        <f t="shared" si="1"/>
        <v>555.55555555555554</v>
      </c>
      <c r="E40" s="13">
        <f t="shared" si="2"/>
        <v>183333.33333333314</v>
      </c>
      <c r="F40" s="14">
        <f t="shared" si="3"/>
        <v>862.03703703703673</v>
      </c>
      <c r="G40" s="6"/>
      <c r="H40" s="2">
        <f t="shared" si="4"/>
        <v>30</v>
      </c>
      <c r="I40" s="13">
        <f t="shared" si="10"/>
        <v>187949.90950413246</v>
      </c>
      <c r="J40" s="13">
        <f t="shared" si="5"/>
        <v>313.24984917355408</v>
      </c>
      <c r="K40" s="13">
        <f t="shared" si="6"/>
        <v>425.98909620408705</v>
      </c>
      <c r="L40" s="13">
        <f t="shared" si="7"/>
        <v>187523.92040792838</v>
      </c>
      <c r="M40" s="14">
        <f t="shared" si="8"/>
        <v>739.23894537764113</v>
      </c>
    </row>
    <row r="41" spans="1:13" x14ac:dyDescent="0.25">
      <c r="A41" s="2">
        <f>IF(B41&lt;&gt;"",31,"")</f>
        <v>31</v>
      </c>
      <c r="B41" s="13">
        <f t="shared" si="9"/>
        <v>183333.33333333314</v>
      </c>
      <c r="C41" s="13">
        <f t="shared" si="0"/>
        <v>305.55555555555526</v>
      </c>
      <c r="D41" s="13">
        <f t="shared" si="1"/>
        <v>555.55555555555554</v>
      </c>
      <c r="E41" s="13">
        <f t="shared" si="2"/>
        <v>182777.77777777758</v>
      </c>
      <c r="F41" s="14">
        <f t="shared" si="3"/>
        <v>861.11111111111086</v>
      </c>
      <c r="G41" s="6"/>
      <c r="H41" s="2">
        <f t="shared" si="4"/>
        <v>31</v>
      </c>
      <c r="I41" s="13">
        <f t="shared" si="10"/>
        <v>187523.92040792838</v>
      </c>
      <c r="J41" s="13">
        <f t="shared" si="5"/>
        <v>312.53986734654728</v>
      </c>
      <c r="K41" s="13">
        <f t="shared" si="6"/>
        <v>426.69907803109385</v>
      </c>
      <c r="L41" s="13">
        <f t="shared" si="7"/>
        <v>187097.22132989729</v>
      </c>
      <c r="M41" s="14">
        <f t="shared" si="8"/>
        <v>739.23894537764113</v>
      </c>
    </row>
    <row r="42" spans="1:13" x14ac:dyDescent="0.25">
      <c r="A42" s="2">
        <f>IF(B42&lt;&gt;"",32,"")</f>
        <v>32</v>
      </c>
      <c r="B42" s="13">
        <f t="shared" si="9"/>
        <v>182777.77777777758</v>
      </c>
      <c r="C42" s="13">
        <f t="shared" si="0"/>
        <v>304.62962962962928</v>
      </c>
      <c r="D42" s="13">
        <f t="shared" si="1"/>
        <v>555.55555555555554</v>
      </c>
      <c r="E42" s="13">
        <f t="shared" si="2"/>
        <v>182222.22222222202</v>
      </c>
      <c r="F42" s="14">
        <f t="shared" si="3"/>
        <v>860.18518518518476</v>
      </c>
      <c r="G42" s="6"/>
      <c r="H42" s="2">
        <f t="shared" si="4"/>
        <v>32</v>
      </c>
      <c r="I42" s="13">
        <f t="shared" si="10"/>
        <v>187097.22132989729</v>
      </c>
      <c r="J42" s="13">
        <f t="shared" si="5"/>
        <v>311.82870221649551</v>
      </c>
      <c r="K42" s="13">
        <f t="shared" si="6"/>
        <v>427.41024316114562</v>
      </c>
      <c r="L42" s="13">
        <f t="shared" si="7"/>
        <v>186669.81108673615</v>
      </c>
      <c r="M42" s="14">
        <f t="shared" si="8"/>
        <v>739.23894537764113</v>
      </c>
    </row>
    <row r="43" spans="1:13" x14ac:dyDescent="0.25">
      <c r="A43" s="2">
        <f>IF(B43&lt;&gt;"",33,"")</f>
        <v>33</v>
      </c>
      <c r="B43" s="13">
        <f t="shared" si="9"/>
        <v>182222.22222222202</v>
      </c>
      <c r="C43" s="13">
        <f t="shared" si="0"/>
        <v>303.70370370370335</v>
      </c>
      <c r="D43" s="13">
        <f t="shared" si="1"/>
        <v>555.55555555555554</v>
      </c>
      <c r="E43" s="13">
        <f t="shared" si="2"/>
        <v>181666.66666666645</v>
      </c>
      <c r="F43" s="14">
        <f t="shared" si="3"/>
        <v>859.2592592592589</v>
      </c>
      <c r="G43" s="6"/>
      <c r="H43" s="2">
        <f t="shared" si="4"/>
        <v>33</v>
      </c>
      <c r="I43" s="13">
        <f t="shared" si="10"/>
        <v>186669.81108673615</v>
      </c>
      <c r="J43" s="13">
        <f t="shared" si="5"/>
        <v>311.11635181122693</v>
      </c>
      <c r="K43" s="13">
        <f t="shared" si="6"/>
        <v>428.1225935664142</v>
      </c>
      <c r="L43" s="13">
        <f t="shared" si="7"/>
        <v>186241.68849316973</v>
      </c>
      <c r="M43" s="14">
        <f t="shared" si="8"/>
        <v>739.23894537764113</v>
      </c>
    </row>
    <row r="44" spans="1:13" x14ac:dyDescent="0.25">
      <c r="A44" s="2">
        <f>IF(B44&lt;&gt;"",34,"")</f>
        <v>34</v>
      </c>
      <c r="B44" s="13">
        <f t="shared" si="9"/>
        <v>181666.66666666645</v>
      </c>
      <c r="C44" s="13">
        <f t="shared" si="0"/>
        <v>302.77777777777743</v>
      </c>
      <c r="D44" s="13">
        <f t="shared" si="1"/>
        <v>555.55555555555554</v>
      </c>
      <c r="E44" s="13">
        <f t="shared" si="2"/>
        <v>181111.11111111089</v>
      </c>
      <c r="F44" s="14">
        <f t="shared" si="3"/>
        <v>858.33333333333303</v>
      </c>
      <c r="G44" s="6"/>
      <c r="H44" s="2">
        <f t="shared" si="4"/>
        <v>34</v>
      </c>
      <c r="I44" s="13">
        <f t="shared" si="10"/>
        <v>186241.68849316973</v>
      </c>
      <c r="J44" s="13">
        <f t="shared" si="5"/>
        <v>310.4028141552829</v>
      </c>
      <c r="K44" s="13">
        <f t="shared" si="6"/>
        <v>428.83613122235823</v>
      </c>
      <c r="L44" s="13">
        <f t="shared" si="7"/>
        <v>185812.85236194736</v>
      </c>
      <c r="M44" s="14">
        <f t="shared" si="8"/>
        <v>739.23894537764113</v>
      </c>
    </row>
    <row r="45" spans="1:13" x14ac:dyDescent="0.25">
      <c r="A45" s="2">
        <f>IF(B45&lt;&gt;"",35,"")</f>
        <v>35</v>
      </c>
      <c r="B45" s="13">
        <f t="shared" si="9"/>
        <v>181111.11111111089</v>
      </c>
      <c r="C45" s="13">
        <f t="shared" si="0"/>
        <v>301.85185185185151</v>
      </c>
      <c r="D45" s="13">
        <f t="shared" si="1"/>
        <v>555.55555555555554</v>
      </c>
      <c r="E45" s="13">
        <f t="shared" si="2"/>
        <v>180555.55555555533</v>
      </c>
      <c r="F45" s="14">
        <f t="shared" si="3"/>
        <v>857.40740740740705</v>
      </c>
      <c r="G45" s="6"/>
      <c r="H45" s="2">
        <f t="shared" si="4"/>
        <v>35</v>
      </c>
      <c r="I45" s="13">
        <f t="shared" si="10"/>
        <v>185812.85236194736</v>
      </c>
      <c r="J45" s="13">
        <f t="shared" si="5"/>
        <v>309.68808726991227</v>
      </c>
      <c r="K45" s="13">
        <f t="shared" si="6"/>
        <v>429.55085810772886</v>
      </c>
      <c r="L45" s="13">
        <f t="shared" si="7"/>
        <v>185383.30150383964</v>
      </c>
      <c r="M45" s="14">
        <f t="shared" si="8"/>
        <v>739.23894537764113</v>
      </c>
    </row>
    <row r="46" spans="1:13" x14ac:dyDescent="0.25">
      <c r="A46" s="2">
        <f>IF(B46&lt;&gt;"",36,"")</f>
        <v>36</v>
      </c>
      <c r="B46" s="13">
        <f t="shared" si="9"/>
        <v>180555.55555555533</v>
      </c>
      <c r="C46" s="13">
        <f t="shared" si="0"/>
        <v>300.92592592592558</v>
      </c>
      <c r="D46" s="13">
        <f t="shared" si="1"/>
        <v>555.55555555555554</v>
      </c>
      <c r="E46" s="13">
        <f t="shared" si="2"/>
        <v>179999.99999999977</v>
      </c>
      <c r="F46" s="14">
        <f t="shared" si="3"/>
        <v>856.48148148148107</v>
      </c>
      <c r="G46" s="6"/>
      <c r="H46" s="2">
        <f t="shared" si="4"/>
        <v>36</v>
      </c>
      <c r="I46" s="13">
        <f t="shared" si="10"/>
        <v>185383.30150383964</v>
      </c>
      <c r="J46" s="13">
        <f t="shared" si="5"/>
        <v>308.97216917306611</v>
      </c>
      <c r="K46" s="13">
        <f t="shared" si="6"/>
        <v>430.26677620457502</v>
      </c>
      <c r="L46" s="13">
        <f t="shared" si="7"/>
        <v>184953.03472763507</v>
      </c>
      <c r="M46" s="14">
        <f t="shared" si="8"/>
        <v>739.23894537764113</v>
      </c>
    </row>
    <row r="47" spans="1:13" x14ac:dyDescent="0.25">
      <c r="A47" s="2">
        <f>IF(B47&lt;&gt;"",37,"")</f>
        <v>37</v>
      </c>
      <c r="B47" s="13">
        <f t="shared" si="9"/>
        <v>179999.99999999977</v>
      </c>
      <c r="C47" s="13">
        <f t="shared" si="0"/>
        <v>299.9999999999996</v>
      </c>
      <c r="D47" s="13">
        <f t="shared" si="1"/>
        <v>555.55555555555554</v>
      </c>
      <c r="E47" s="13">
        <f t="shared" si="2"/>
        <v>179444.44444444421</v>
      </c>
      <c r="F47" s="14">
        <f t="shared" si="3"/>
        <v>855.5555555555552</v>
      </c>
      <c r="G47" s="6"/>
      <c r="H47" s="2">
        <f t="shared" si="4"/>
        <v>37</v>
      </c>
      <c r="I47" s="13">
        <f t="shared" si="10"/>
        <v>184953.03472763507</v>
      </c>
      <c r="J47" s="13">
        <f t="shared" si="5"/>
        <v>308.25505787939181</v>
      </c>
      <c r="K47" s="13">
        <f t="shared" si="6"/>
        <v>430.98388749824932</v>
      </c>
      <c r="L47" s="13">
        <f t="shared" si="7"/>
        <v>184522.05084013683</v>
      </c>
      <c r="M47" s="14">
        <f t="shared" si="8"/>
        <v>739.23894537764113</v>
      </c>
    </row>
    <row r="48" spans="1:13" x14ac:dyDescent="0.25">
      <c r="A48" s="2">
        <f>IF(B48&lt;&gt;"",38,"")</f>
        <v>38</v>
      </c>
      <c r="B48" s="13">
        <f t="shared" si="9"/>
        <v>179444.44444444421</v>
      </c>
      <c r="C48" s="13">
        <f t="shared" si="0"/>
        <v>299.07407407407368</v>
      </c>
      <c r="D48" s="13">
        <f t="shared" si="1"/>
        <v>555.55555555555554</v>
      </c>
      <c r="E48" s="13">
        <f t="shared" si="2"/>
        <v>178888.88888888864</v>
      </c>
      <c r="F48" s="14">
        <f t="shared" si="3"/>
        <v>854.62962962962922</v>
      </c>
      <c r="G48" s="6"/>
      <c r="H48" s="2">
        <f t="shared" si="4"/>
        <v>38</v>
      </c>
      <c r="I48" s="13">
        <f t="shared" si="10"/>
        <v>184522.05084013683</v>
      </c>
      <c r="J48" s="13">
        <f t="shared" si="5"/>
        <v>307.53675140022807</v>
      </c>
      <c r="K48" s="13">
        <f t="shared" si="6"/>
        <v>431.70219397741306</v>
      </c>
      <c r="L48" s="13">
        <f t="shared" si="7"/>
        <v>184090.34864615943</v>
      </c>
      <c r="M48" s="14">
        <f t="shared" si="8"/>
        <v>739.23894537764113</v>
      </c>
    </row>
    <row r="49" spans="1:13" x14ac:dyDescent="0.25">
      <c r="A49" s="2">
        <f>IF(B49&lt;&gt;"",39,"")</f>
        <v>39</v>
      </c>
      <c r="B49" s="13">
        <f t="shared" si="9"/>
        <v>178888.88888888864</v>
      </c>
      <c r="C49" s="13">
        <f t="shared" si="0"/>
        <v>298.14814814814775</v>
      </c>
      <c r="D49" s="13">
        <f t="shared" si="1"/>
        <v>555.55555555555554</v>
      </c>
      <c r="E49" s="13">
        <f t="shared" si="2"/>
        <v>178333.33333333308</v>
      </c>
      <c r="F49" s="14">
        <f t="shared" si="3"/>
        <v>853.70370370370324</v>
      </c>
      <c r="G49" s="6"/>
      <c r="H49" s="2">
        <f t="shared" si="4"/>
        <v>39</v>
      </c>
      <c r="I49" s="13">
        <f t="shared" si="10"/>
        <v>184090.34864615943</v>
      </c>
      <c r="J49" s="13">
        <f t="shared" si="5"/>
        <v>306.81724774359907</v>
      </c>
      <c r="K49" s="13">
        <f t="shared" si="6"/>
        <v>432.42169763404206</v>
      </c>
      <c r="L49" s="13">
        <f t="shared" si="7"/>
        <v>183657.92694852539</v>
      </c>
      <c r="M49" s="14">
        <f t="shared" si="8"/>
        <v>739.23894537764113</v>
      </c>
    </row>
    <row r="50" spans="1:13" x14ac:dyDescent="0.25">
      <c r="A50" s="2">
        <f>IF(B50&lt;&gt;"",40,"")</f>
        <v>40</v>
      </c>
      <c r="B50" s="13">
        <f t="shared" si="9"/>
        <v>178333.33333333308</v>
      </c>
      <c r="C50" s="13">
        <f t="shared" si="0"/>
        <v>297.22222222222177</v>
      </c>
      <c r="D50" s="13">
        <f t="shared" si="1"/>
        <v>555.55555555555554</v>
      </c>
      <c r="E50" s="13">
        <f t="shared" si="2"/>
        <v>177777.77777777752</v>
      </c>
      <c r="F50" s="14">
        <f t="shared" si="3"/>
        <v>852.77777777777737</v>
      </c>
      <c r="G50" s="6"/>
      <c r="H50" s="2">
        <f t="shared" si="4"/>
        <v>40</v>
      </c>
      <c r="I50" s="13">
        <f t="shared" si="10"/>
        <v>183657.92694852539</v>
      </c>
      <c r="J50" s="13">
        <f t="shared" si="5"/>
        <v>306.09654491420901</v>
      </c>
      <c r="K50" s="13">
        <f t="shared" si="6"/>
        <v>433.14240046343212</v>
      </c>
      <c r="L50" s="13">
        <f t="shared" si="7"/>
        <v>183224.78454806196</v>
      </c>
      <c r="M50" s="14">
        <f t="shared" si="8"/>
        <v>739.23894537764113</v>
      </c>
    </row>
    <row r="51" spans="1:13" x14ac:dyDescent="0.25">
      <c r="A51" s="2">
        <f>IF(B51&lt;&gt;"",41,"")</f>
        <v>41</v>
      </c>
      <c r="B51" s="13">
        <f t="shared" si="9"/>
        <v>177777.77777777752</v>
      </c>
      <c r="C51" s="13">
        <f t="shared" si="0"/>
        <v>296.29629629629591</v>
      </c>
      <c r="D51" s="13">
        <f t="shared" si="1"/>
        <v>555.55555555555554</v>
      </c>
      <c r="E51" s="13">
        <f t="shared" si="2"/>
        <v>177222.22222222196</v>
      </c>
      <c r="F51" s="14">
        <f t="shared" si="3"/>
        <v>851.85185185185151</v>
      </c>
      <c r="G51" s="6"/>
      <c r="H51" s="2">
        <f t="shared" si="4"/>
        <v>41</v>
      </c>
      <c r="I51" s="13">
        <f t="shared" si="10"/>
        <v>183224.78454806196</v>
      </c>
      <c r="J51" s="13">
        <f t="shared" si="5"/>
        <v>305.37464091343662</v>
      </c>
      <c r="K51" s="13">
        <f t="shared" si="6"/>
        <v>433.86430446420451</v>
      </c>
      <c r="L51" s="13">
        <f t="shared" si="7"/>
        <v>182790.92024359776</v>
      </c>
      <c r="M51" s="14">
        <f t="shared" si="8"/>
        <v>739.23894537764113</v>
      </c>
    </row>
    <row r="52" spans="1:13" x14ac:dyDescent="0.25">
      <c r="A52" s="2">
        <f>IF(B52&lt;&gt;"",42,"")</f>
        <v>42</v>
      </c>
      <c r="B52" s="13">
        <f t="shared" si="9"/>
        <v>177222.22222222196</v>
      </c>
      <c r="C52" s="13">
        <f t="shared" si="0"/>
        <v>295.37037037036993</v>
      </c>
      <c r="D52" s="13">
        <f t="shared" si="1"/>
        <v>555.55555555555554</v>
      </c>
      <c r="E52" s="13">
        <f t="shared" si="2"/>
        <v>176666.6666666664</v>
      </c>
      <c r="F52" s="14">
        <f t="shared" si="3"/>
        <v>850.92592592592541</v>
      </c>
      <c r="G52" s="6"/>
      <c r="H52" s="2">
        <f t="shared" si="4"/>
        <v>42</v>
      </c>
      <c r="I52" s="13">
        <f t="shared" si="10"/>
        <v>182790.92024359776</v>
      </c>
      <c r="J52" s="13">
        <f t="shared" si="5"/>
        <v>304.65153373932964</v>
      </c>
      <c r="K52" s="13">
        <f t="shared" si="6"/>
        <v>434.58741163831149</v>
      </c>
      <c r="L52" s="13">
        <f t="shared" si="7"/>
        <v>182356.33283195944</v>
      </c>
      <c r="M52" s="14">
        <f t="shared" si="8"/>
        <v>739.23894537764113</v>
      </c>
    </row>
    <row r="53" spans="1:13" x14ac:dyDescent="0.25">
      <c r="A53" s="2">
        <f>IF(B53&lt;&gt;"",43,"")</f>
        <v>43</v>
      </c>
      <c r="B53" s="13">
        <f t="shared" si="9"/>
        <v>176666.6666666664</v>
      </c>
      <c r="C53" s="13">
        <f t="shared" si="0"/>
        <v>294.444444444444</v>
      </c>
      <c r="D53" s="13">
        <f t="shared" si="1"/>
        <v>555.55555555555554</v>
      </c>
      <c r="E53" s="13">
        <f t="shared" si="2"/>
        <v>176111.11111111083</v>
      </c>
      <c r="F53" s="14">
        <f t="shared" si="3"/>
        <v>849.99999999999955</v>
      </c>
      <c r="G53" s="6"/>
      <c r="H53" s="2">
        <f t="shared" si="4"/>
        <v>43</v>
      </c>
      <c r="I53" s="13">
        <f t="shared" si="10"/>
        <v>182356.33283195944</v>
      </c>
      <c r="J53" s="13">
        <f t="shared" si="5"/>
        <v>303.92722138659911</v>
      </c>
      <c r="K53" s="13">
        <f t="shared" si="6"/>
        <v>435.31172399104202</v>
      </c>
      <c r="L53" s="13">
        <f t="shared" si="7"/>
        <v>181921.02110796841</v>
      </c>
      <c r="M53" s="14">
        <f t="shared" si="8"/>
        <v>739.23894537764113</v>
      </c>
    </row>
    <row r="54" spans="1:13" x14ac:dyDescent="0.25">
      <c r="A54" s="2">
        <f>IF(B54&lt;&gt;"",44,"")</f>
        <v>44</v>
      </c>
      <c r="B54" s="13">
        <f t="shared" si="9"/>
        <v>176111.11111111083</v>
      </c>
      <c r="C54" s="13">
        <f t="shared" si="0"/>
        <v>293.51851851851808</v>
      </c>
      <c r="D54" s="13">
        <f t="shared" si="1"/>
        <v>555.55555555555554</v>
      </c>
      <c r="E54" s="13">
        <f t="shared" si="2"/>
        <v>175555.55555555527</v>
      </c>
      <c r="F54" s="14">
        <f t="shared" si="3"/>
        <v>849.07407407407368</v>
      </c>
      <c r="G54" s="6"/>
      <c r="H54" s="2">
        <f t="shared" si="4"/>
        <v>44</v>
      </c>
      <c r="I54" s="13">
        <f t="shared" si="10"/>
        <v>181921.02110796841</v>
      </c>
      <c r="J54" s="13">
        <f t="shared" si="5"/>
        <v>303.20170184661401</v>
      </c>
      <c r="K54" s="13">
        <f t="shared" si="6"/>
        <v>436.03724353102712</v>
      </c>
      <c r="L54" s="13">
        <f t="shared" si="7"/>
        <v>181484.98386443738</v>
      </c>
      <c r="M54" s="14">
        <f t="shared" si="8"/>
        <v>739.23894537764113</v>
      </c>
    </row>
    <row r="55" spans="1:13" x14ac:dyDescent="0.25">
      <c r="A55" s="2">
        <f>IF(B55&lt;&gt;"",45,"")</f>
        <v>45</v>
      </c>
      <c r="B55" s="13">
        <f t="shared" si="9"/>
        <v>175555.55555555527</v>
      </c>
      <c r="C55" s="13">
        <f t="shared" si="0"/>
        <v>292.5925925925921</v>
      </c>
      <c r="D55" s="13">
        <f t="shared" si="1"/>
        <v>555.55555555555554</v>
      </c>
      <c r="E55" s="13">
        <f t="shared" si="2"/>
        <v>174999.99999999971</v>
      </c>
      <c r="F55" s="14">
        <f t="shared" si="3"/>
        <v>848.14814814814758</v>
      </c>
      <c r="G55" s="6"/>
      <c r="H55" s="2">
        <f t="shared" si="4"/>
        <v>45</v>
      </c>
      <c r="I55" s="13">
        <f t="shared" si="10"/>
        <v>181484.98386443738</v>
      </c>
      <c r="J55" s="13">
        <f t="shared" si="5"/>
        <v>302.47497310739567</v>
      </c>
      <c r="K55" s="13">
        <f t="shared" si="6"/>
        <v>436.76397227024546</v>
      </c>
      <c r="L55" s="13">
        <f t="shared" si="7"/>
        <v>181048.21989216714</v>
      </c>
      <c r="M55" s="14">
        <f t="shared" si="8"/>
        <v>739.23894537764113</v>
      </c>
    </row>
    <row r="56" spans="1:13" x14ac:dyDescent="0.25">
      <c r="A56" s="2">
        <f>IF(B56&lt;&gt;"",46,"")</f>
        <v>46</v>
      </c>
      <c r="B56" s="13">
        <f t="shared" si="9"/>
        <v>174999.99999999971</v>
      </c>
      <c r="C56" s="13">
        <f t="shared" si="0"/>
        <v>291.66666666666617</v>
      </c>
      <c r="D56" s="13">
        <f t="shared" si="1"/>
        <v>555.55555555555554</v>
      </c>
      <c r="E56" s="13">
        <f t="shared" si="2"/>
        <v>174444.44444444415</v>
      </c>
      <c r="F56" s="14">
        <f t="shared" si="3"/>
        <v>847.22222222222172</v>
      </c>
      <c r="G56" s="6"/>
      <c r="H56" s="2">
        <f t="shared" si="4"/>
        <v>46</v>
      </c>
      <c r="I56" s="13">
        <f t="shared" si="10"/>
        <v>181048.21989216714</v>
      </c>
      <c r="J56" s="13">
        <f t="shared" si="5"/>
        <v>301.74703315361188</v>
      </c>
      <c r="K56" s="13">
        <f t="shared" si="6"/>
        <v>437.49191222402925</v>
      </c>
      <c r="L56" s="13">
        <f t="shared" si="7"/>
        <v>180610.7279799431</v>
      </c>
      <c r="M56" s="14">
        <f t="shared" si="8"/>
        <v>739.23894537764113</v>
      </c>
    </row>
    <row r="57" spans="1:13" x14ac:dyDescent="0.25">
      <c r="A57" s="2">
        <f>IF(B57&lt;&gt;"",47,"")</f>
        <v>47</v>
      </c>
      <c r="B57" s="13">
        <f t="shared" si="9"/>
        <v>174444.44444444415</v>
      </c>
      <c r="C57" s="13">
        <f t="shared" si="0"/>
        <v>290.74074074074025</v>
      </c>
      <c r="D57" s="13">
        <f t="shared" si="1"/>
        <v>555.55555555555554</v>
      </c>
      <c r="E57" s="13">
        <f t="shared" si="2"/>
        <v>173888.88888888858</v>
      </c>
      <c r="F57" s="14">
        <f t="shared" si="3"/>
        <v>846.29629629629585</v>
      </c>
      <c r="G57" s="6"/>
      <c r="H57" s="2">
        <f t="shared" si="4"/>
        <v>47</v>
      </c>
      <c r="I57" s="13">
        <f t="shared" si="10"/>
        <v>180610.7279799431</v>
      </c>
      <c r="J57" s="13">
        <f t="shared" si="5"/>
        <v>301.01787996657185</v>
      </c>
      <c r="K57" s="13">
        <f t="shared" si="6"/>
        <v>438.22106541106928</v>
      </c>
      <c r="L57" s="13">
        <f t="shared" si="7"/>
        <v>180172.50691453202</v>
      </c>
      <c r="M57" s="14">
        <f t="shared" si="8"/>
        <v>739.23894537764113</v>
      </c>
    </row>
    <row r="58" spans="1:13" x14ac:dyDescent="0.25">
      <c r="A58" s="2">
        <f>IF(B58&lt;&gt;"",48,"")</f>
        <v>48</v>
      </c>
      <c r="B58" s="13">
        <f t="shared" si="9"/>
        <v>173888.88888888858</v>
      </c>
      <c r="C58" s="13">
        <f t="shared" si="0"/>
        <v>289.81481481481433</v>
      </c>
      <c r="D58" s="13">
        <f t="shared" si="1"/>
        <v>555.55555555555554</v>
      </c>
      <c r="E58" s="13">
        <f t="shared" si="2"/>
        <v>173333.33333333302</v>
      </c>
      <c r="F58" s="14">
        <f t="shared" si="3"/>
        <v>845.37037037036987</v>
      </c>
      <c r="G58" s="6"/>
      <c r="H58" s="2">
        <f t="shared" si="4"/>
        <v>48</v>
      </c>
      <c r="I58" s="13">
        <f t="shared" si="10"/>
        <v>180172.50691453202</v>
      </c>
      <c r="J58" s="13">
        <f t="shared" si="5"/>
        <v>300.28751152422006</v>
      </c>
      <c r="K58" s="13">
        <f t="shared" si="6"/>
        <v>438.95143385342107</v>
      </c>
      <c r="L58" s="13">
        <f t="shared" si="7"/>
        <v>179733.55548067859</v>
      </c>
      <c r="M58" s="14">
        <f t="shared" si="8"/>
        <v>739.23894537764113</v>
      </c>
    </row>
    <row r="59" spans="1:13" x14ac:dyDescent="0.25">
      <c r="A59" s="2">
        <f>IF(B59&lt;&gt;"",49,"")</f>
        <v>49</v>
      </c>
      <c r="B59" s="13">
        <f t="shared" si="9"/>
        <v>173333.33333333302</v>
      </c>
      <c r="C59" s="13">
        <f t="shared" si="0"/>
        <v>288.8888888888884</v>
      </c>
      <c r="D59" s="13">
        <f t="shared" si="1"/>
        <v>555.55555555555554</v>
      </c>
      <c r="E59" s="13">
        <f t="shared" si="2"/>
        <v>172777.77777777746</v>
      </c>
      <c r="F59" s="14">
        <f t="shared" si="3"/>
        <v>844.44444444444389</v>
      </c>
      <c r="G59" s="6"/>
      <c r="H59" s="2">
        <f t="shared" si="4"/>
        <v>49</v>
      </c>
      <c r="I59" s="13">
        <f t="shared" si="10"/>
        <v>179733.55548067859</v>
      </c>
      <c r="J59" s="13">
        <f t="shared" si="5"/>
        <v>299.55592580113097</v>
      </c>
      <c r="K59" s="13">
        <f t="shared" si="6"/>
        <v>439.68301957651016</v>
      </c>
      <c r="L59" s="13">
        <f t="shared" si="7"/>
        <v>179293.87246110209</v>
      </c>
      <c r="M59" s="14">
        <f t="shared" si="8"/>
        <v>739.23894537764113</v>
      </c>
    </row>
    <row r="60" spans="1:13" x14ac:dyDescent="0.25">
      <c r="A60" s="2">
        <f>IF(B60&lt;&gt;"",50,"")</f>
        <v>50</v>
      </c>
      <c r="B60" s="13">
        <f t="shared" si="9"/>
        <v>172777.77777777746</v>
      </c>
      <c r="C60" s="13">
        <f t="shared" si="0"/>
        <v>287.96296296296242</v>
      </c>
      <c r="D60" s="13">
        <f t="shared" si="1"/>
        <v>555.55555555555554</v>
      </c>
      <c r="E60" s="13">
        <f t="shared" si="2"/>
        <v>172222.2222222219</v>
      </c>
      <c r="F60" s="14">
        <f t="shared" si="3"/>
        <v>843.51851851851802</v>
      </c>
      <c r="G60" s="6"/>
      <c r="H60" s="2">
        <f t="shared" si="4"/>
        <v>50</v>
      </c>
      <c r="I60" s="13">
        <f t="shared" si="10"/>
        <v>179293.87246110209</v>
      </c>
      <c r="J60" s="13">
        <f t="shared" si="5"/>
        <v>298.82312076850349</v>
      </c>
      <c r="K60" s="13">
        <f t="shared" si="6"/>
        <v>440.41582460913764</v>
      </c>
      <c r="L60" s="13">
        <f t="shared" si="7"/>
        <v>178853.45663649295</v>
      </c>
      <c r="M60" s="14">
        <f t="shared" si="8"/>
        <v>739.23894537764113</v>
      </c>
    </row>
    <row r="61" spans="1:13" x14ac:dyDescent="0.25">
      <c r="A61" s="2">
        <f>IF(B61&lt;&gt;"",51,"")</f>
        <v>51</v>
      </c>
      <c r="B61" s="13">
        <f t="shared" si="9"/>
        <v>172222.2222222219</v>
      </c>
      <c r="C61" s="13">
        <f t="shared" si="0"/>
        <v>287.0370370370365</v>
      </c>
      <c r="D61" s="13">
        <f t="shared" si="1"/>
        <v>555.55555555555554</v>
      </c>
      <c r="E61" s="13">
        <f t="shared" si="2"/>
        <v>171666.66666666634</v>
      </c>
      <c r="F61" s="14">
        <f t="shared" si="3"/>
        <v>842.59259259259204</v>
      </c>
      <c r="G61" s="6"/>
      <c r="H61" s="2">
        <f t="shared" si="4"/>
        <v>51</v>
      </c>
      <c r="I61" s="13">
        <f t="shared" si="10"/>
        <v>178853.45663649295</v>
      </c>
      <c r="J61" s="13">
        <f t="shared" si="5"/>
        <v>298.08909439415493</v>
      </c>
      <c r="K61" s="13">
        <f t="shared" si="6"/>
        <v>441.1498509834862</v>
      </c>
      <c r="L61" s="13">
        <f t="shared" si="7"/>
        <v>178412.30678550946</v>
      </c>
      <c r="M61" s="14">
        <f t="shared" si="8"/>
        <v>739.23894537764113</v>
      </c>
    </row>
    <row r="62" spans="1:13" x14ac:dyDescent="0.25">
      <c r="A62" s="2">
        <f>IF(B62&lt;&gt;"",52,"")</f>
        <v>52</v>
      </c>
      <c r="B62" s="13">
        <f t="shared" si="9"/>
        <v>171666.66666666634</v>
      </c>
      <c r="C62" s="13">
        <f t="shared" si="0"/>
        <v>286.11111111111057</v>
      </c>
      <c r="D62" s="13">
        <f t="shared" si="1"/>
        <v>555.55555555555554</v>
      </c>
      <c r="E62" s="13">
        <f t="shared" si="2"/>
        <v>171111.11111111077</v>
      </c>
      <c r="F62" s="14">
        <f t="shared" si="3"/>
        <v>841.66666666666606</v>
      </c>
      <c r="G62" s="6"/>
      <c r="H62" s="2">
        <f t="shared" si="4"/>
        <v>52</v>
      </c>
      <c r="I62" s="13">
        <f t="shared" si="10"/>
        <v>178412.30678550946</v>
      </c>
      <c r="J62" s="13">
        <f t="shared" si="5"/>
        <v>297.35384464251575</v>
      </c>
      <c r="K62" s="13">
        <f t="shared" si="6"/>
        <v>441.88510073512538</v>
      </c>
      <c r="L62" s="13">
        <f t="shared" si="7"/>
        <v>177970.42168477434</v>
      </c>
      <c r="M62" s="14">
        <f t="shared" si="8"/>
        <v>739.23894537764113</v>
      </c>
    </row>
    <row r="63" spans="1:13" x14ac:dyDescent="0.25">
      <c r="A63" s="2">
        <f>IF(B63&lt;&gt;"",53,"")</f>
        <v>53</v>
      </c>
      <c r="B63" s="13">
        <f t="shared" si="9"/>
        <v>171111.11111111077</v>
      </c>
      <c r="C63" s="13">
        <f t="shared" si="0"/>
        <v>285.18518518518459</v>
      </c>
      <c r="D63" s="13">
        <f t="shared" si="1"/>
        <v>555.55555555555554</v>
      </c>
      <c r="E63" s="13">
        <f t="shared" si="2"/>
        <v>170555.55555555521</v>
      </c>
      <c r="F63" s="14">
        <f t="shared" si="3"/>
        <v>840.74074074074019</v>
      </c>
      <c r="G63" s="6"/>
      <c r="H63" s="2">
        <f t="shared" si="4"/>
        <v>53</v>
      </c>
      <c r="I63" s="13">
        <f t="shared" si="10"/>
        <v>177970.42168477434</v>
      </c>
      <c r="J63" s="13">
        <f t="shared" si="5"/>
        <v>296.6173694746239</v>
      </c>
      <c r="K63" s="13">
        <f t="shared" si="6"/>
        <v>442.62157590301723</v>
      </c>
      <c r="L63" s="13">
        <f t="shared" si="7"/>
        <v>177527.80010887131</v>
      </c>
      <c r="M63" s="14">
        <f t="shared" si="8"/>
        <v>739.23894537764113</v>
      </c>
    </row>
    <row r="64" spans="1:13" x14ac:dyDescent="0.25">
      <c r="A64" s="2">
        <f>IF(B64&lt;&gt;"",54,"")</f>
        <v>54</v>
      </c>
      <c r="B64" s="13">
        <f t="shared" si="9"/>
        <v>170555.55555555521</v>
      </c>
      <c r="C64" s="13">
        <f t="shared" si="0"/>
        <v>284.25925925925873</v>
      </c>
      <c r="D64" s="13">
        <f t="shared" si="1"/>
        <v>555.55555555555554</v>
      </c>
      <c r="E64" s="13">
        <f t="shared" si="2"/>
        <v>169999.99999999965</v>
      </c>
      <c r="F64" s="14">
        <f t="shared" si="3"/>
        <v>839.81481481481433</v>
      </c>
      <c r="G64" s="6"/>
      <c r="H64" s="2">
        <f t="shared" si="4"/>
        <v>54</v>
      </c>
      <c r="I64" s="13">
        <f t="shared" si="10"/>
        <v>177527.80010887131</v>
      </c>
      <c r="J64" s="13">
        <f t="shared" si="5"/>
        <v>295.87966684811886</v>
      </c>
      <c r="K64" s="13">
        <f t="shared" si="6"/>
        <v>443.35927852952227</v>
      </c>
      <c r="L64" s="13">
        <f t="shared" si="7"/>
        <v>177084.44083034177</v>
      </c>
      <c r="M64" s="14">
        <f t="shared" si="8"/>
        <v>739.23894537764113</v>
      </c>
    </row>
    <row r="65" spans="1:13" x14ac:dyDescent="0.25">
      <c r="A65" s="2">
        <f>IF(B65&lt;&gt;"",55,"")</f>
        <v>55</v>
      </c>
      <c r="B65" s="13">
        <f t="shared" si="9"/>
        <v>169999.99999999965</v>
      </c>
      <c r="C65" s="13">
        <f t="shared" si="0"/>
        <v>283.33333333333275</v>
      </c>
      <c r="D65" s="13">
        <f t="shared" si="1"/>
        <v>555.55555555555554</v>
      </c>
      <c r="E65" s="13">
        <f t="shared" si="2"/>
        <v>169444.44444444409</v>
      </c>
      <c r="F65" s="14">
        <f t="shared" si="3"/>
        <v>838.88888888888823</v>
      </c>
      <c r="G65" s="6"/>
      <c r="H65" s="2">
        <f t="shared" si="4"/>
        <v>55</v>
      </c>
      <c r="I65" s="13">
        <f t="shared" si="10"/>
        <v>177084.44083034177</v>
      </c>
      <c r="J65" s="13">
        <f t="shared" si="5"/>
        <v>295.14073471723628</v>
      </c>
      <c r="K65" s="13">
        <f t="shared" si="6"/>
        <v>444.09821066040485</v>
      </c>
      <c r="L65" s="13">
        <f t="shared" si="7"/>
        <v>176640.34261968138</v>
      </c>
      <c r="M65" s="14">
        <f t="shared" si="8"/>
        <v>739.23894537764113</v>
      </c>
    </row>
    <row r="66" spans="1:13" x14ac:dyDescent="0.25">
      <c r="A66" s="2">
        <f>IF(B66&lt;&gt;"",56,"")</f>
        <v>56</v>
      </c>
      <c r="B66" s="13">
        <f t="shared" si="9"/>
        <v>169444.44444444409</v>
      </c>
      <c r="C66" s="13">
        <f t="shared" si="0"/>
        <v>282.40740740740682</v>
      </c>
      <c r="D66" s="13">
        <f t="shared" si="1"/>
        <v>555.55555555555554</v>
      </c>
      <c r="E66" s="13">
        <f t="shared" si="2"/>
        <v>168888.88888888853</v>
      </c>
      <c r="F66" s="14">
        <f t="shared" si="3"/>
        <v>837.96296296296237</v>
      </c>
      <c r="G66" s="6"/>
      <c r="H66" s="2">
        <f t="shared" si="4"/>
        <v>56</v>
      </c>
      <c r="I66" s="13">
        <f t="shared" si="10"/>
        <v>176640.34261968138</v>
      </c>
      <c r="J66" s="13">
        <f t="shared" si="5"/>
        <v>294.4005710328023</v>
      </c>
      <c r="K66" s="13">
        <f t="shared" si="6"/>
        <v>444.83837434483883</v>
      </c>
      <c r="L66" s="13">
        <f t="shared" si="7"/>
        <v>176195.50424533655</v>
      </c>
      <c r="M66" s="14">
        <f t="shared" si="8"/>
        <v>739.23894537764113</v>
      </c>
    </row>
    <row r="67" spans="1:13" x14ac:dyDescent="0.25">
      <c r="A67" s="2">
        <f>IF(B67&lt;&gt;"",57,"")</f>
        <v>57</v>
      </c>
      <c r="B67" s="13">
        <f t="shared" si="9"/>
        <v>168888.88888888853</v>
      </c>
      <c r="C67" s="13">
        <f t="shared" si="0"/>
        <v>281.4814814814809</v>
      </c>
      <c r="D67" s="13">
        <f t="shared" si="1"/>
        <v>555.55555555555554</v>
      </c>
      <c r="E67" s="13">
        <f t="shared" si="2"/>
        <v>168333.33333333296</v>
      </c>
      <c r="F67" s="14">
        <f t="shared" si="3"/>
        <v>837.0370370370365</v>
      </c>
      <c r="G67" s="6"/>
      <c r="H67" s="2">
        <f t="shared" si="4"/>
        <v>57</v>
      </c>
      <c r="I67" s="13">
        <f t="shared" si="10"/>
        <v>176195.50424533655</v>
      </c>
      <c r="J67" s="13">
        <f t="shared" si="5"/>
        <v>293.65917374222755</v>
      </c>
      <c r="K67" s="13">
        <f t="shared" si="6"/>
        <v>445.57977163541358</v>
      </c>
      <c r="L67" s="13">
        <f t="shared" si="7"/>
        <v>175749.92447370113</v>
      </c>
      <c r="M67" s="14">
        <f t="shared" si="8"/>
        <v>739.23894537764113</v>
      </c>
    </row>
    <row r="68" spans="1:13" x14ac:dyDescent="0.25">
      <c r="A68" s="2">
        <f>IF(B68&lt;&gt;"",58,"")</f>
        <v>58</v>
      </c>
      <c r="B68" s="13">
        <f t="shared" si="9"/>
        <v>168333.33333333296</v>
      </c>
      <c r="C68" s="13">
        <f t="shared" si="0"/>
        <v>280.55555555555492</v>
      </c>
      <c r="D68" s="13">
        <f t="shared" si="1"/>
        <v>555.55555555555554</v>
      </c>
      <c r="E68" s="13">
        <f t="shared" si="2"/>
        <v>167777.7777777774</v>
      </c>
      <c r="F68" s="14">
        <f t="shared" si="3"/>
        <v>836.1111111111104</v>
      </c>
      <c r="G68" s="6"/>
      <c r="H68" s="2">
        <f t="shared" si="4"/>
        <v>58</v>
      </c>
      <c r="I68" s="13">
        <f t="shared" si="10"/>
        <v>175749.92447370113</v>
      </c>
      <c r="J68" s="13">
        <f t="shared" si="5"/>
        <v>292.91654078950188</v>
      </c>
      <c r="K68" s="13">
        <f t="shared" si="6"/>
        <v>446.32240458813925</v>
      </c>
      <c r="L68" s="13">
        <f t="shared" si="7"/>
        <v>175303.602069113</v>
      </c>
      <c r="M68" s="14">
        <f t="shared" si="8"/>
        <v>739.23894537764113</v>
      </c>
    </row>
    <row r="69" spans="1:13" x14ac:dyDescent="0.25">
      <c r="A69" s="2">
        <f>IF(B69&lt;&gt;"",59,"")</f>
        <v>59</v>
      </c>
      <c r="B69" s="13">
        <f t="shared" si="9"/>
        <v>167777.7777777774</v>
      </c>
      <c r="C69" s="13">
        <f t="shared" si="0"/>
        <v>279.62962962962899</v>
      </c>
      <c r="D69" s="13">
        <f t="shared" si="1"/>
        <v>555.55555555555554</v>
      </c>
      <c r="E69" s="13">
        <f t="shared" si="2"/>
        <v>167222.22222222184</v>
      </c>
      <c r="F69" s="14">
        <f t="shared" si="3"/>
        <v>835.18518518518454</v>
      </c>
      <c r="G69" s="6"/>
      <c r="H69" s="2">
        <f t="shared" si="4"/>
        <v>59</v>
      </c>
      <c r="I69" s="13">
        <f t="shared" si="10"/>
        <v>175303.602069113</v>
      </c>
      <c r="J69" s="13">
        <f t="shared" si="5"/>
        <v>292.17267011518834</v>
      </c>
      <c r="K69" s="13">
        <f t="shared" si="6"/>
        <v>447.06627526245279</v>
      </c>
      <c r="L69" s="13">
        <f t="shared" si="7"/>
        <v>174856.53579385055</v>
      </c>
      <c r="M69" s="14">
        <f t="shared" si="8"/>
        <v>739.23894537764113</v>
      </c>
    </row>
    <row r="70" spans="1:13" x14ac:dyDescent="0.25">
      <c r="A70" s="2">
        <f>IF(B70&lt;&gt;"",60,"")</f>
        <v>60</v>
      </c>
      <c r="B70" s="13">
        <f t="shared" si="9"/>
        <v>167222.22222222184</v>
      </c>
      <c r="C70" s="13">
        <f t="shared" si="0"/>
        <v>278.70370370370307</v>
      </c>
      <c r="D70" s="13">
        <f t="shared" si="1"/>
        <v>555.55555555555554</v>
      </c>
      <c r="E70" s="13">
        <f t="shared" si="2"/>
        <v>166666.66666666628</v>
      </c>
      <c r="F70" s="14">
        <f t="shared" si="3"/>
        <v>834.25925925925867</v>
      </c>
      <c r="G70" s="6"/>
      <c r="H70" s="2">
        <f t="shared" si="4"/>
        <v>60</v>
      </c>
      <c r="I70" s="13">
        <f t="shared" si="10"/>
        <v>174856.53579385055</v>
      </c>
      <c r="J70" s="13">
        <f t="shared" si="5"/>
        <v>291.4275596564176</v>
      </c>
      <c r="K70" s="13">
        <f t="shared" si="6"/>
        <v>447.81138572122353</v>
      </c>
      <c r="L70" s="13">
        <f t="shared" si="7"/>
        <v>174408.72440812932</v>
      </c>
      <c r="M70" s="14">
        <f t="shared" si="8"/>
        <v>739.23894537764113</v>
      </c>
    </row>
    <row r="71" spans="1:13" x14ac:dyDescent="0.25">
      <c r="A71" s="2">
        <f>IF(B71&lt;&gt;"",61,"")</f>
        <v>61</v>
      </c>
      <c r="B71" s="13">
        <f t="shared" si="9"/>
        <v>166666.66666666628</v>
      </c>
      <c r="C71" s="13">
        <f t="shared" si="0"/>
        <v>277.77777777777715</v>
      </c>
      <c r="D71" s="13">
        <f t="shared" si="1"/>
        <v>555.55555555555554</v>
      </c>
      <c r="E71" s="13">
        <f t="shared" si="2"/>
        <v>166111.11111111072</v>
      </c>
      <c r="F71" s="14">
        <f t="shared" si="3"/>
        <v>833.33333333333269</v>
      </c>
      <c r="G71" s="6"/>
      <c r="H71" s="2">
        <f t="shared" si="4"/>
        <v>61</v>
      </c>
      <c r="I71" s="13">
        <f t="shared" si="10"/>
        <v>174408.72440812932</v>
      </c>
      <c r="J71" s="13">
        <f t="shared" si="5"/>
        <v>290.68120734688222</v>
      </c>
      <c r="K71" s="13">
        <f t="shared" si="6"/>
        <v>448.55773803075891</v>
      </c>
      <c r="L71" s="13">
        <f t="shared" si="7"/>
        <v>173960.16667009855</v>
      </c>
      <c r="M71" s="14">
        <f t="shared" si="8"/>
        <v>739.23894537764113</v>
      </c>
    </row>
    <row r="72" spans="1:13" x14ac:dyDescent="0.25">
      <c r="A72" s="2">
        <f>IF(B72&lt;&gt;"",62,"")</f>
        <v>62</v>
      </c>
      <c r="B72" s="13">
        <f t="shared" si="9"/>
        <v>166111.11111111072</v>
      </c>
      <c r="C72" s="13">
        <f t="shared" si="0"/>
        <v>276.85185185185122</v>
      </c>
      <c r="D72" s="13">
        <f t="shared" si="1"/>
        <v>555.55555555555554</v>
      </c>
      <c r="E72" s="13">
        <f t="shared" si="2"/>
        <v>165555.55555555515</v>
      </c>
      <c r="F72" s="14">
        <f t="shared" si="3"/>
        <v>832.40740740740671</v>
      </c>
      <c r="G72" s="6"/>
      <c r="H72" s="2">
        <f t="shared" si="4"/>
        <v>62</v>
      </c>
      <c r="I72" s="13">
        <f t="shared" si="10"/>
        <v>173960.16667009855</v>
      </c>
      <c r="J72" s="13">
        <f t="shared" si="5"/>
        <v>289.93361111683095</v>
      </c>
      <c r="K72" s="13">
        <f t="shared" si="6"/>
        <v>449.30533426081018</v>
      </c>
      <c r="L72" s="13">
        <f t="shared" si="7"/>
        <v>173510.86133583775</v>
      </c>
      <c r="M72" s="14">
        <f t="shared" si="8"/>
        <v>739.23894537764113</v>
      </c>
    </row>
    <row r="73" spans="1:13" x14ac:dyDescent="0.25">
      <c r="A73" s="2">
        <f>IF(B73&lt;&gt;"",63,"")</f>
        <v>63</v>
      </c>
      <c r="B73" s="13">
        <f t="shared" si="9"/>
        <v>165555.55555555515</v>
      </c>
      <c r="C73" s="13">
        <f t="shared" si="0"/>
        <v>275.92592592592524</v>
      </c>
      <c r="D73" s="13">
        <f t="shared" si="1"/>
        <v>555.55555555555554</v>
      </c>
      <c r="E73" s="13">
        <f t="shared" si="2"/>
        <v>164999.99999999959</v>
      </c>
      <c r="F73" s="14">
        <f t="shared" si="3"/>
        <v>831.48148148148084</v>
      </c>
      <c r="G73" s="6"/>
      <c r="H73" s="2">
        <f t="shared" si="4"/>
        <v>63</v>
      </c>
      <c r="I73" s="13">
        <f t="shared" si="10"/>
        <v>173510.86133583775</v>
      </c>
      <c r="J73" s="13">
        <f t="shared" si="5"/>
        <v>289.18476889306294</v>
      </c>
      <c r="K73" s="13">
        <f t="shared" si="6"/>
        <v>450.05417648457819</v>
      </c>
      <c r="L73" s="13">
        <f t="shared" si="7"/>
        <v>173060.80715935316</v>
      </c>
      <c r="M73" s="14">
        <f t="shared" si="8"/>
        <v>739.23894537764113</v>
      </c>
    </row>
    <row r="74" spans="1:13" x14ac:dyDescent="0.25">
      <c r="A74" s="2">
        <f>IF(B74&lt;&gt;"",64,"")</f>
        <v>64</v>
      </c>
      <c r="B74" s="13">
        <f t="shared" si="9"/>
        <v>164999.99999999959</v>
      </c>
      <c r="C74" s="13">
        <f t="shared" si="0"/>
        <v>274.99999999999932</v>
      </c>
      <c r="D74" s="13">
        <f t="shared" si="1"/>
        <v>555.55555555555554</v>
      </c>
      <c r="E74" s="13">
        <f t="shared" si="2"/>
        <v>164444.44444444403</v>
      </c>
      <c r="F74" s="14">
        <f t="shared" si="3"/>
        <v>830.55555555555486</v>
      </c>
      <c r="G74" s="6"/>
      <c r="H74" s="2">
        <f t="shared" si="4"/>
        <v>64</v>
      </c>
      <c r="I74" s="13">
        <f t="shared" si="10"/>
        <v>173060.80715935316</v>
      </c>
      <c r="J74" s="13">
        <f t="shared" si="5"/>
        <v>288.43467859892195</v>
      </c>
      <c r="K74" s="13">
        <f t="shared" si="6"/>
        <v>450.80426677871918</v>
      </c>
      <c r="L74" s="13">
        <f t="shared" si="7"/>
        <v>172610.00289257444</v>
      </c>
      <c r="M74" s="14">
        <f t="shared" si="8"/>
        <v>739.23894537764113</v>
      </c>
    </row>
    <row r="75" spans="1:13" x14ac:dyDescent="0.25">
      <c r="A75" s="2">
        <f>IF(B75&lt;&gt;"",65,"")</f>
        <v>65</v>
      </c>
      <c r="B75" s="13">
        <f t="shared" si="9"/>
        <v>164444.44444444403</v>
      </c>
      <c r="C75" s="13">
        <f t="shared" si="0"/>
        <v>274.07407407407339</v>
      </c>
      <c r="D75" s="13">
        <f t="shared" si="1"/>
        <v>555.55555555555554</v>
      </c>
      <c r="E75" s="13">
        <f t="shared" si="2"/>
        <v>163888.88888888847</v>
      </c>
      <c r="F75" s="14">
        <f t="shared" si="3"/>
        <v>829.62962962962888</v>
      </c>
      <c r="G75" s="6"/>
      <c r="H75" s="2">
        <f t="shared" si="4"/>
        <v>65</v>
      </c>
      <c r="I75" s="13">
        <f t="shared" si="10"/>
        <v>172610.00289257444</v>
      </c>
      <c r="J75" s="13">
        <f t="shared" si="5"/>
        <v>287.68333815429077</v>
      </c>
      <c r="K75" s="13">
        <f t="shared" si="6"/>
        <v>451.55560722335036</v>
      </c>
      <c r="L75" s="13">
        <f t="shared" si="7"/>
        <v>172158.44728535108</v>
      </c>
      <c r="M75" s="14">
        <f t="shared" si="8"/>
        <v>739.23894537764113</v>
      </c>
    </row>
    <row r="76" spans="1:13" x14ac:dyDescent="0.25">
      <c r="A76" s="2">
        <f>IF(B76&lt;&gt;"",66,"")</f>
        <v>66</v>
      </c>
      <c r="B76" s="13">
        <f t="shared" si="9"/>
        <v>163888.88888888847</v>
      </c>
      <c r="C76" s="13">
        <f t="shared" ref="C76:C139" si="11">IFERROR(B76*$G$4/12,"")</f>
        <v>273.14814814814747</v>
      </c>
      <c r="D76" s="13">
        <f t="shared" ref="D76:D139" si="12">IF(A76&lt;&gt;"",$G$3/$G$5,"")</f>
        <v>555.55555555555554</v>
      </c>
      <c r="E76" s="13">
        <f t="shared" ref="E76:E139" si="13">IF(A76&lt;&gt;"",B76-D76,"")</f>
        <v>163333.33333333291</v>
      </c>
      <c r="F76" s="14">
        <f t="shared" ref="F76:F139" si="14">IF(A76&lt;&gt;"",C76+D76,"")</f>
        <v>828.70370370370301</v>
      </c>
      <c r="G76" s="6"/>
      <c r="H76" s="2">
        <f t="shared" ref="H76:H139" si="15">A76</f>
        <v>66</v>
      </c>
      <c r="I76" s="13">
        <f t="shared" si="10"/>
        <v>172158.44728535108</v>
      </c>
      <c r="J76" s="13">
        <f t="shared" ref="J76:J139" si="16">IFERROR(I76*$G$4/12,"")</f>
        <v>286.93074547558513</v>
      </c>
      <c r="K76" s="13">
        <f t="shared" ref="K76:K139" si="17">IFERROR(M76-J76,"")</f>
        <v>452.308199902056</v>
      </c>
      <c r="L76" s="13">
        <f t="shared" ref="L76:L139" si="18">IFERROR(I76-K76,"")</f>
        <v>171706.13908544902</v>
      </c>
      <c r="M76" s="14">
        <f t="shared" ref="M76:M139" si="19">IF(H76&lt;&gt;"",-PMT($G$4/12,$G$5,$G$3),"")</f>
        <v>739.23894537764113</v>
      </c>
    </row>
    <row r="77" spans="1:13" x14ac:dyDescent="0.25">
      <c r="A77" s="2">
        <f>IF(B77&lt;&gt;"",67,"")</f>
        <v>67</v>
      </c>
      <c r="B77" s="13">
        <f t="shared" ref="B77:B140" si="20">IFERROR(IF(B76-D76&gt;=0.01,B76-D76,""),"")</f>
        <v>163333.33333333291</v>
      </c>
      <c r="C77" s="13">
        <f t="shared" si="11"/>
        <v>272.22222222222155</v>
      </c>
      <c r="D77" s="13">
        <f t="shared" si="12"/>
        <v>555.55555555555554</v>
      </c>
      <c r="E77" s="13">
        <f t="shared" si="13"/>
        <v>162777.77777777734</v>
      </c>
      <c r="F77" s="14">
        <f t="shared" si="14"/>
        <v>827.77777777777715</v>
      </c>
      <c r="G77" s="6"/>
      <c r="H77" s="2">
        <f t="shared" si="15"/>
        <v>67</v>
      </c>
      <c r="I77" s="13">
        <f t="shared" ref="I77:I140" si="21">IFERROR(IF(I76-K76&gt;=0.01,I76-K76,""),"")</f>
        <v>171706.13908544902</v>
      </c>
      <c r="J77" s="13">
        <f t="shared" si="16"/>
        <v>286.17689847574837</v>
      </c>
      <c r="K77" s="13">
        <f t="shared" si="17"/>
        <v>453.06204690189276</v>
      </c>
      <c r="L77" s="13">
        <f t="shared" si="18"/>
        <v>171253.07703854711</v>
      </c>
      <c r="M77" s="14">
        <f t="shared" si="19"/>
        <v>739.23894537764113</v>
      </c>
    </row>
    <row r="78" spans="1:13" x14ac:dyDescent="0.25">
      <c r="A78" s="2">
        <f>IF(B78&lt;&gt;"",68,"")</f>
        <v>68</v>
      </c>
      <c r="B78" s="13">
        <f t="shared" si="20"/>
        <v>162777.77777777734</v>
      </c>
      <c r="C78" s="13">
        <f t="shared" si="11"/>
        <v>271.29629629629557</v>
      </c>
      <c r="D78" s="13">
        <f t="shared" si="12"/>
        <v>555.55555555555554</v>
      </c>
      <c r="E78" s="13">
        <f t="shared" si="13"/>
        <v>162222.22222222178</v>
      </c>
      <c r="F78" s="14">
        <f t="shared" si="14"/>
        <v>826.85185185185105</v>
      </c>
      <c r="G78" s="6"/>
      <c r="H78" s="2">
        <f t="shared" si="15"/>
        <v>68</v>
      </c>
      <c r="I78" s="13">
        <f t="shared" si="21"/>
        <v>171253.07703854711</v>
      </c>
      <c r="J78" s="13">
        <f t="shared" si="16"/>
        <v>285.4217950642452</v>
      </c>
      <c r="K78" s="13">
        <f t="shared" si="17"/>
        <v>453.81715031339593</v>
      </c>
      <c r="L78" s="13">
        <f t="shared" si="18"/>
        <v>170799.2598882337</v>
      </c>
      <c r="M78" s="14">
        <f t="shared" si="19"/>
        <v>739.23894537764113</v>
      </c>
    </row>
    <row r="79" spans="1:13" x14ac:dyDescent="0.25">
      <c r="A79" s="2">
        <f>IF(B79&lt;&gt;"",69,"")</f>
        <v>69</v>
      </c>
      <c r="B79" s="13">
        <f t="shared" si="20"/>
        <v>162222.22222222178</v>
      </c>
      <c r="C79" s="13">
        <f t="shared" si="11"/>
        <v>270.37037037036964</v>
      </c>
      <c r="D79" s="13">
        <f t="shared" si="12"/>
        <v>555.55555555555554</v>
      </c>
      <c r="E79" s="13">
        <f t="shared" si="13"/>
        <v>161666.66666666622</v>
      </c>
      <c r="F79" s="14">
        <f t="shared" si="14"/>
        <v>825.92592592592518</v>
      </c>
      <c r="G79" s="6"/>
      <c r="H79" s="2">
        <f t="shared" si="15"/>
        <v>69</v>
      </c>
      <c r="I79" s="13">
        <f t="shared" si="21"/>
        <v>170799.2598882337</v>
      </c>
      <c r="J79" s="13">
        <f t="shared" si="16"/>
        <v>284.66543314705615</v>
      </c>
      <c r="K79" s="13">
        <f t="shared" si="17"/>
        <v>454.57351223058498</v>
      </c>
      <c r="L79" s="13">
        <f t="shared" si="18"/>
        <v>170344.68637600311</v>
      </c>
      <c r="M79" s="14">
        <f t="shared" si="19"/>
        <v>739.23894537764113</v>
      </c>
    </row>
    <row r="80" spans="1:13" x14ac:dyDescent="0.25">
      <c r="A80" s="2">
        <f>IF(B80&lt;&gt;"",70,"")</f>
        <v>70</v>
      </c>
      <c r="B80" s="13">
        <f t="shared" si="20"/>
        <v>161666.66666666622</v>
      </c>
      <c r="C80" s="13">
        <f t="shared" si="11"/>
        <v>269.44444444444372</v>
      </c>
      <c r="D80" s="13">
        <f t="shared" si="12"/>
        <v>555.55555555555554</v>
      </c>
      <c r="E80" s="13">
        <f t="shared" si="13"/>
        <v>161111.11111111066</v>
      </c>
      <c r="F80" s="14">
        <f t="shared" si="14"/>
        <v>824.99999999999932</v>
      </c>
      <c r="G80" s="6"/>
      <c r="H80" s="2">
        <f t="shared" si="15"/>
        <v>70</v>
      </c>
      <c r="I80" s="13">
        <f t="shared" si="21"/>
        <v>170344.68637600311</v>
      </c>
      <c r="J80" s="13">
        <f t="shared" si="16"/>
        <v>283.90781062667185</v>
      </c>
      <c r="K80" s="13">
        <f t="shared" si="17"/>
        <v>455.33113475096928</v>
      </c>
      <c r="L80" s="13">
        <f t="shared" si="18"/>
        <v>169889.35524125214</v>
      </c>
      <c r="M80" s="14">
        <f t="shared" si="19"/>
        <v>739.23894537764113</v>
      </c>
    </row>
    <row r="81" spans="1:13" x14ac:dyDescent="0.25">
      <c r="A81" s="2">
        <f>IF(B81&lt;&gt;"",71,"")</f>
        <v>71</v>
      </c>
      <c r="B81" s="13">
        <f t="shared" si="20"/>
        <v>161111.11111111066</v>
      </c>
      <c r="C81" s="13">
        <f t="shared" si="11"/>
        <v>268.51851851851774</v>
      </c>
      <c r="D81" s="13">
        <f t="shared" si="12"/>
        <v>555.55555555555554</v>
      </c>
      <c r="E81" s="13">
        <f t="shared" si="13"/>
        <v>160555.5555555551</v>
      </c>
      <c r="F81" s="14">
        <f t="shared" si="14"/>
        <v>824.07407407407322</v>
      </c>
      <c r="G81" s="6"/>
      <c r="H81" s="2">
        <f t="shared" si="15"/>
        <v>71</v>
      </c>
      <c r="I81" s="13">
        <f t="shared" si="21"/>
        <v>169889.35524125214</v>
      </c>
      <c r="J81" s="13">
        <f t="shared" si="16"/>
        <v>283.14892540208689</v>
      </c>
      <c r="K81" s="13">
        <f t="shared" si="17"/>
        <v>456.09001997555424</v>
      </c>
      <c r="L81" s="13">
        <f t="shared" si="18"/>
        <v>169433.26522127658</v>
      </c>
      <c r="M81" s="14">
        <f t="shared" si="19"/>
        <v>739.23894537764113</v>
      </c>
    </row>
    <row r="82" spans="1:13" x14ac:dyDescent="0.25">
      <c r="A82" s="2">
        <f>IF(B82&lt;&gt;"",72,"")</f>
        <v>72</v>
      </c>
      <c r="B82" s="13">
        <f t="shared" si="20"/>
        <v>160555.5555555551</v>
      </c>
      <c r="C82" s="13">
        <f t="shared" si="11"/>
        <v>267.59259259259187</v>
      </c>
      <c r="D82" s="13">
        <f t="shared" si="12"/>
        <v>555.55555555555554</v>
      </c>
      <c r="E82" s="13">
        <f t="shared" si="13"/>
        <v>159999.99999999953</v>
      </c>
      <c r="F82" s="14">
        <f t="shared" si="14"/>
        <v>823.14814814814736</v>
      </c>
      <c r="G82" s="6"/>
      <c r="H82" s="2">
        <f t="shared" si="15"/>
        <v>72</v>
      </c>
      <c r="I82" s="13">
        <f t="shared" si="21"/>
        <v>169433.26522127658</v>
      </c>
      <c r="J82" s="13">
        <f t="shared" si="16"/>
        <v>282.38877536879431</v>
      </c>
      <c r="K82" s="13">
        <f t="shared" si="17"/>
        <v>456.85017000884682</v>
      </c>
      <c r="L82" s="13">
        <f t="shared" si="18"/>
        <v>168976.41505126774</v>
      </c>
      <c r="M82" s="14">
        <f t="shared" si="19"/>
        <v>739.23894537764113</v>
      </c>
    </row>
    <row r="83" spans="1:13" x14ac:dyDescent="0.25">
      <c r="A83" s="2">
        <f>IF(B83&lt;&gt;"",73,"")</f>
        <v>73</v>
      </c>
      <c r="B83" s="13">
        <f t="shared" si="20"/>
        <v>159999.99999999953</v>
      </c>
      <c r="C83" s="13">
        <f t="shared" si="11"/>
        <v>266.66666666666589</v>
      </c>
      <c r="D83" s="13">
        <f t="shared" si="12"/>
        <v>555.55555555555554</v>
      </c>
      <c r="E83" s="13">
        <f t="shared" si="13"/>
        <v>159444.44444444397</v>
      </c>
      <c r="F83" s="14">
        <f t="shared" si="14"/>
        <v>822.22222222222149</v>
      </c>
      <c r="G83" s="6"/>
      <c r="H83" s="2">
        <f t="shared" si="15"/>
        <v>73</v>
      </c>
      <c r="I83" s="13">
        <f t="shared" si="21"/>
        <v>168976.41505126774</v>
      </c>
      <c r="J83" s="13">
        <f t="shared" si="16"/>
        <v>281.62735841877958</v>
      </c>
      <c r="K83" s="13">
        <f t="shared" si="17"/>
        <v>457.61158695886155</v>
      </c>
      <c r="L83" s="13">
        <f t="shared" si="18"/>
        <v>168518.80346430888</v>
      </c>
      <c r="M83" s="14">
        <f t="shared" si="19"/>
        <v>739.23894537764113</v>
      </c>
    </row>
    <row r="84" spans="1:13" x14ac:dyDescent="0.25">
      <c r="A84" s="2">
        <f>IF(B84&lt;&gt;"",74,"")</f>
        <v>74</v>
      </c>
      <c r="B84" s="13">
        <f t="shared" si="20"/>
        <v>159444.44444444397</v>
      </c>
      <c r="C84" s="13">
        <f t="shared" si="11"/>
        <v>265.74074074073997</v>
      </c>
      <c r="D84" s="13">
        <f t="shared" si="12"/>
        <v>555.55555555555554</v>
      </c>
      <c r="E84" s="13">
        <f t="shared" si="13"/>
        <v>158888.88888888841</v>
      </c>
      <c r="F84" s="14">
        <f t="shared" si="14"/>
        <v>821.29629629629551</v>
      </c>
      <c r="G84" s="6"/>
      <c r="H84" s="2">
        <f t="shared" si="15"/>
        <v>74</v>
      </c>
      <c r="I84" s="13">
        <f t="shared" si="21"/>
        <v>168518.80346430888</v>
      </c>
      <c r="J84" s="13">
        <f t="shared" si="16"/>
        <v>280.86467244051477</v>
      </c>
      <c r="K84" s="13">
        <f t="shared" si="17"/>
        <v>458.37427293712636</v>
      </c>
      <c r="L84" s="13">
        <f t="shared" si="18"/>
        <v>168060.42919137175</v>
      </c>
      <c r="M84" s="14">
        <f t="shared" si="19"/>
        <v>739.23894537764113</v>
      </c>
    </row>
    <row r="85" spans="1:13" x14ac:dyDescent="0.25">
      <c r="A85" s="2">
        <f>IF(B85&lt;&gt;"",75,"")</f>
        <v>75</v>
      </c>
      <c r="B85" s="13">
        <f t="shared" si="20"/>
        <v>158888.88888888841</v>
      </c>
      <c r="C85" s="13">
        <f t="shared" si="11"/>
        <v>264.81481481481404</v>
      </c>
      <c r="D85" s="13">
        <f t="shared" si="12"/>
        <v>555.55555555555554</v>
      </c>
      <c r="E85" s="13">
        <f t="shared" si="13"/>
        <v>158333.33333333285</v>
      </c>
      <c r="F85" s="14">
        <f t="shared" si="14"/>
        <v>820.37037037036953</v>
      </c>
      <c r="G85" s="6"/>
      <c r="H85" s="2">
        <f t="shared" si="15"/>
        <v>75</v>
      </c>
      <c r="I85" s="13">
        <f t="shared" si="21"/>
        <v>168060.42919137175</v>
      </c>
      <c r="J85" s="13">
        <f t="shared" si="16"/>
        <v>280.10071531895295</v>
      </c>
      <c r="K85" s="13">
        <f t="shared" si="17"/>
        <v>459.13823005868818</v>
      </c>
      <c r="L85" s="13">
        <f t="shared" si="18"/>
        <v>167601.29096131306</v>
      </c>
      <c r="M85" s="14">
        <f t="shared" si="19"/>
        <v>739.23894537764113</v>
      </c>
    </row>
    <row r="86" spans="1:13" x14ac:dyDescent="0.25">
      <c r="A86" s="2">
        <f>IF(B86&lt;&gt;"",76,"")</f>
        <v>76</v>
      </c>
      <c r="B86" s="13">
        <f t="shared" si="20"/>
        <v>158333.33333333285</v>
      </c>
      <c r="C86" s="13">
        <f t="shared" si="11"/>
        <v>263.88888888888806</v>
      </c>
      <c r="D86" s="13">
        <f t="shared" si="12"/>
        <v>555.55555555555554</v>
      </c>
      <c r="E86" s="13">
        <f t="shared" si="13"/>
        <v>157777.77777777729</v>
      </c>
      <c r="F86" s="14">
        <f t="shared" si="14"/>
        <v>819.44444444444366</v>
      </c>
      <c r="G86" s="6"/>
      <c r="H86" s="2">
        <f t="shared" si="15"/>
        <v>76</v>
      </c>
      <c r="I86" s="13">
        <f t="shared" si="21"/>
        <v>167601.29096131306</v>
      </c>
      <c r="J86" s="13">
        <f t="shared" si="16"/>
        <v>279.33548493552178</v>
      </c>
      <c r="K86" s="13">
        <f t="shared" si="17"/>
        <v>459.90346044211935</v>
      </c>
      <c r="L86" s="13">
        <f t="shared" si="18"/>
        <v>167141.38750087094</v>
      </c>
      <c r="M86" s="14">
        <f t="shared" si="19"/>
        <v>739.23894537764113</v>
      </c>
    </row>
    <row r="87" spans="1:13" x14ac:dyDescent="0.25">
      <c r="A87" s="2">
        <f>IF(B87&lt;&gt;"",77,"")</f>
        <v>77</v>
      </c>
      <c r="B87" s="13">
        <f t="shared" si="20"/>
        <v>157777.77777777729</v>
      </c>
      <c r="C87" s="13">
        <f t="shared" si="11"/>
        <v>262.96296296296214</v>
      </c>
      <c r="D87" s="13">
        <f t="shared" si="12"/>
        <v>555.55555555555554</v>
      </c>
      <c r="E87" s="13">
        <f t="shared" si="13"/>
        <v>157222.22222222172</v>
      </c>
      <c r="F87" s="14">
        <f t="shared" si="14"/>
        <v>818.51851851851768</v>
      </c>
      <c r="G87" s="6"/>
      <c r="H87" s="2">
        <f t="shared" si="15"/>
        <v>77</v>
      </c>
      <c r="I87" s="13">
        <f t="shared" si="21"/>
        <v>167141.38750087094</v>
      </c>
      <c r="J87" s="13">
        <f t="shared" si="16"/>
        <v>278.56897916811823</v>
      </c>
      <c r="K87" s="13">
        <f t="shared" si="17"/>
        <v>460.6699662095229</v>
      </c>
      <c r="L87" s="13">
        <f t="shared" si="18"/>
        <v>166680.71753466141</v>
      </c>
      <c r="M87" s="14">
        <f t="shared" si="19"/>
        <v>739.23894537764113</v>
      </c>
    </row>
    <row r="88" spans="1:13" x14ac:dyDescent="0.25">
      <c r="A88" s="2">
        <f>IF(B88&lt;&gt;"",78,"")</f>
        <v>78</v>
      </c>
      <c r="B88" s="13">
        <f t="shared" si="20"/>
        <v>157222.22222222172</v>
      </c>
      <c r="C88" s="13">
        <f t="shared" si="11"/>
        <v>262.03703703703621</v>
      </c>
      <c r="D88" s="13">
        <f t="shared" si="12"/>
        <v>555.55555555555554</v>
      </c>
      <c r="E88" s="13">
        <f t="shared" si="13"/>
        <v>156666.66666666616</v>
      </c>
      <c r="F88" s="14">
        <f t="shared" si="14"/>
        <v>817.5925925925917</v>
      </c>
      <c r="G88" s="6"/>
      <c r="H88" s="2">
        <f t="shared" si="15"/>
        <v>78</v>
      </c>
      <c r="I88" s="13">
        <f t="shared" si="21"/>
        <v>166680.71753466141</v>
      </c>
      <c r="J88" s="13">
        <f t="shared" si="16"/>
        <v>277.80119589110234</v>
      </c>
      <c r="K88" s="13">
        <f t="shared" si="17"/>
        <v>461.43774948653879</v>
      </c>
      <c r="L88" s="13">
        <f t="shared" si="18"/>
        <v>166219.27978517488</v>
      </c>
      <c r="M88" s="14">
        <f t="shared" si="19"/>
        <v>739.23894537764113</v>
      </c>
    </row>
    <row r="89" spans="1:13" x14ac:dyDescent="0.25">
      <c r="A89" s="2">
        <f>IF(B89&lt;&gt;"",79,"")</f>
        <v>79</v>
      </c>
      <c r="B89" s="13">
        <f t="shared" si="20"/>
        <v>156666.66666666616</v>
      </c>
      <c r="C89" s="13">
        <f t="shared" si="11"/>
        <v>261.11111111111029</v>
      </c>
      <c r="D89" s="13">
        <f t="shared" si="12"/>
        <v>555.55555555555554</v>
      </c>
      <c r="E89" s="13">
        <f t="shared" si="13"/>
        <v>156111.1111111106</v>
      </c>
      <c r="F89" s="14">
        <f t="shared" si="14"/>
        <v>816.66666666666583</v>
      </c>
      <c r="G89" s="6"/>
      <c r="H89" s="2">
        <f t="shared" si="15"/>
        <v>79</v>
      </c>
      <c r="I89" s="13">
        <f t="shared" si="21"/>
        <v>166219.27978517488</v>
      </c>
      <c r="J89" s="13">
        <f t="shared" si="16"/>
        <v>277.03213297529146</v>
      </c>
      <c r="K89" s="13">
        <f t="shared" si="17"/>
        <v>462.20681240234967</v>
      </c>
      <c r="L89" s="13">
        <f t="shared" si="18"/>
        <v>165757.07297277253</v>
      </c>
      <c r="M89" s="14">
        <f t="shared" si="19"/>
        <v>739.23894537764113</v>
      </c>
    </row>
    <row r="90" spans="1:13" x14ac:dyDescent="0.25">
      <c r="A90" s="2">
        <f>IF(B90&lt;&gt;"",80,"")</f>
        <v>80</v>
      </c>
      <c r="B90" s="13">
        <f t="shared" si="20"/>
        <v>156111.1111111106</v>
      </c>
      <c r="C90" s="13">
        <f t="shared" si="11"/>
        <v>260.18518518518437</v>
      </c>
      <c r="D90" s="13">
        <f t="shared" si="12"/>
        <v>555.55555555555554</v>
      </c>
      <c r="E90" s="13">
        <f t="shared" si="13"/>
        <v>155555.55555555504</v>
      </c>
      <c r="F90" s="14">
        <f t="shared" si="14"/>
        <v>815.74074074073997</v>
      </c>
      <c r="G90" s="6"/>
      <c r="H90" s="2">
        <f t="shared" si="15"/>
        <v>80</v>
      </c>
      <c r="I90" s="13">
        <f t="shared" si="21"/>
        <v>165757.07297277253</v>
      </c>
      <c r="J90" s="13">
        <f t="shared" si="16"/>
        <v>276.26178828795423</v>
      </c>
      <c r="K90" s="13">
        <f t="shared" si="17"/>
        <v>462.9771570896869</v>
      </c>
      <c r="L90" s="13">
        <f t="shared" si="18"/>
        <v>165294.09581568284</v>
      </c>
      <c r="M90" s="14">
        <f t="shared" si="19"/>
        <v>739.23894537764113</v>
      </c>
    </row>
    <row r="91" spans="1:13" x14ac:dyDescent="0.25">
      <c r="A91" s="2">
        <f>IF(B91&lt;&gt;"",81,"")</f>
        <v>81</v>
      </c>
      <c r="B91" s="13">
        <f t="shared" si="20"/>
        <v>155555.55555555504</v>
      </c>
      <c r="C91" s="13">
        <f t="shared" si="11"/>
        <v>259.25925925925839</v>
      </c>
      <c r="D91" s="13">
        <f t="shared" si="12"/>
        <v>555.55555555555554</v>
      </c>
      <c r="E91" s="13">
        <f t="shared" si="13"/>
        <v>154999.99999999948</v>
      </c>
      <c r="F91" s="14">
        <f t="shared" si="14"/>
        <v>814.81481481481387</v>
      </c>
      <c r="G91" s="6"/>
      <c r="H91" s="2">
        <f t="shared" si="15"/>
        <v>81</v>
      </c>
      <c r="I91" s="13">
        <f t="shared" si="21"/>
        <v>165294.09581568284</v>
      </c>
      <c r="J91" s="13">
        <f t="shared" si="16"/>
        <v>275.49015969280475</v>
      </c>
      <c r="K91" s="13">
        <f t="shared" si="17"/>
        <v>463.74878568483638</v>
      </c>
      <c r="L91" s="13">
        <f t="shared" si="18"/>
        <v>164830.347029998</v>
      </c>
      <c r="M91" s="14">
        <f t="shared" si="19"/>
        <v>739.23894537764113</v>
      </c>
    </row>
    <row r="92" spans="1:13" x14ac:dyDescent="0.25">
      <c r="A92" s="2">
        <f>IF(B92&lt;&gt;"",82,"")</f>
        <v>82</v>
      </c>
      <c r="B92" s="13">
        <f t="shared" si="20"/>
        <v>154999.99999999948</v>
      </c>
      <c r="C92" s="13">
        <f t="shared" si="11"/>
        <v>258.33333333333246</v>
      </c>
      <c r="D92" s="13">
        <f t="shared" si="12"/>
        <v>555.55555555555554</v>
      </c>
      <c r="E92" s="13">
        <f t="shared" si="13"/>
        <v>154444.44444444391</v>
      </c>
      <c r="F92" s="14">
        <f t="shared" si="14"/>
        <v>813.888888888888</v>
      </c>
      <c r="G92" s="6"/>
      <c r="H92" s="2">
        <f t="shared" si="15"/>
        <v>82</v>
      </c>
      <c r="I92" s="13">
        <f t="shared" si="21"/>
        <v>164830.347029998</v>
      </c>
      <c r="J92" s="13">
        <f t="shared" si="16"/>
        <v>274.71724504999668</v>
      </c>
      <c r="K92" s="13">
        <f t="shared" si="17"/>
        <v>464.52170032764445</v>
      </c>
      <c r="L92" s="13">
        <f t="shared" si="18"/>
        <v>164365.82532967036</v>
      </c>
      <c r="M92" s="14">
        <f t="shared" si="19"/>
        <v>739.23894537764113</v>
      </c>
    </row>
    <row r="93" spans="1:13" x14ac:dyDescent="0.25">
      <c r="A93" s="2">
        <f>IF(B93&lt;&gt;"",83,"")</f>
        <v>83</v>
      </c>
      <c r="B93" s="13">
        <f t="shared" si="20"/>
        <v>154444.44444444391</v>
      </c>
      <c r="C93" s="13">
        <f t="shared" si="11"/>
        <v>257.40740740740654</v>
      </c>
      <c r="D93" s="13">
        <f t="shared" si="12"/>
        <v>555.55555555555554</v>
      </c>
      <c r="E93" s="13">
        <f t="shared" si="13"/>
        <v>153888.88888888835</v>
      </c>
      <c r="F93" s="14">
        <f t="shared" si="14"/>
        <v>812.96296296296214</v>
      </c>
      <c r="G93" s="6"/>
      <c r="H93" s="2">
        <f t="shared" si="15"/>
        <v>83</v>
      </c>
      <c r="I93" s="13">
        <f t="shared" si="21"/>
        <v>164365.82532967036</v>
      </c>
      <c r="J93" s="13">
        <f t="shared" si="16"/>
        <v>273.94304221611725</v>
      </c>
      <c r="K93" s="13">
        <f t="shared" si="17"/>
        <v>465.29590316152388</v>
      </c>
      <c r="L93" s="13">
        <f t="shared" si="18"/>
        <v>163900.52942650885</v>
      </c>
      <c r="M93" s="14">
        <f t="shared" si="19"/>
        <v>739.23894537764113</v>
      </c>
    </row>
    <row r="94" spans="1:13" x14ac:dyDescent="0.25">
      <c r="A94" s="2">
        <f>IF(B94&lt;&gt;"",84,"")</f>
        <v>84</v>
      </c>
      <c r="B94" s="13">
        <f t="shared" si="20"/>
        <v>153888.88888888835</v>
      </c>
      <c r="C94" s="13">
        <f t="shared" si="11"/>
        <v>256.48148148148056</v>
      </c>
      <c r="D94" s="13">
        <f t="shared" si="12"/>
        <v>555.55555555555554</v>
      </c>
      <c r="E94" s="13">
        <f t="shared" si="13"/>
        <v>153333.33333333279</v>
      </c>
      <c r="F94" s="14">
        <f t="shared" si="14"/>
        <v>812.03703703703604</v>
      </c>
      <c r="G94" s="6"/>
      <c r="H94" s="2">
        <f t="shared" si="15"/>
        <v>84</v>
      </c>
      <c r="I94" s="13">
        <f t="shared" si="21"/>
        <v>163900.52942650885</v>
      </c>
      <c r="J94" s="13">
        <f t="shared" si="16"/>
        <v>273.16754904418138</v>
      </c>
      <c r="K94" s="13">
        <f t="shared" si="17"/>
        <v>466.07139633345975</v>
      </c>
      <c r="L94" s="13">
        <f t="shared" si="18"/>
        <v>163434.45803017539</v>
      </c>
      <c r="M94" s="14">
        <f t="shared" si="19"/>
        <v>739.23894537764113</v>
      </c>
    </row>
    <row r="95" spans="1:13" x14ac:dyDescent="0.25">
      <c r="A95" s="2">
        <f>IF(B95&lt;&gt;"",85,"")</f>
        <v>85</v>
      </c>
      <c r="B95" s="13">
        <f t="shared" si="20"/>
        <v>153333.33333333279</v>
      </c>
      <c r="C95" s="13">
        <f t="shared" si="11"/>
        <v>255.55555555555466</v>
      </c>
      <c r="D95" s="13">
        <f t="shared" si="12"/>
        <v>555.55555555555554</v>
      </c>
      <c r="E95" s="13">
        <f t="shared" si="13"/>
        <v>152777.77777777723</v>
      </c>
      <c r="F95" s="14">
        <f t="shared" si="14"/>
        <v>811.11111111111018</v>
      </c>
      <c r="G95" s="6"/>
      <c r="H95" s="2">
        <f t="shared" si="15"/>
        <v>85</v>
      </c>
      <c r="I95" s="13">
        <f t="shared" si="21"/>
        <v>163434.45803017539</v>
      </c>
      <c r="J95" s="13">
        <f t="shared" si="16"/>
        <v>272.39076338362565</v>
      </c>
      <c r="K95" s="13">
        <f t="shared" si="17"/>
        <v>466.84818199401548</v>
      </c>
      <c r="L95" s="13">
        <f t="shared" si="18"/>
        <v>162967.60984818137</v>
      </c>
      <c r="M95" s="14">
        <f t="shared" si="19"/>
        <v>739.23894537764113</v>
      </c>
    </row>
    <row r="96" spans="1:13" x14ac:dyDescent="0.25">
      <c r="A96" s="2">
        <f>IF(B96&lt;&gt;"",86,"")</f>
        <v>86</v>
      </c>
      <c r="B96" s="13">
        <f t="shared" si="20"/>
        <v>152777.77777777723</v>
      </c>
      <c r="C96" s="13">
        <f t="shared" si="11"/>
        <v>254.62962962962874</v>
      </c>
      <c r="D96" s="13">
        <f t="shared" si="12"/>
        <v>555.55555555555554</v>
      </c>
      <c r="E96" s="13">
        <f t="shared" si="13"/>
        <v>152222.22222222167</v>
      </c>
      <c r="F96" s="14">
        <f t="shared" si="14"/>
        <v>810.18518518518431</v>
      </c>
      <c r="G96" s="6"/>
      <c r="H96" s="2">
        <f t="shared" si="15"/>
        <v>86</v>
      </c>
      <c r="I96" s="13">
        <f t="shared" si="21"/>
        <v>162967.60984818137</v>
      </c>
      <c r="J96" s="13">
        <f t="shared" si="16"/>
        <v>271.6126830803023</v>
      </c>
      <c r="K96" s="13">
        <f t="shared" si="17"/>
        <v>467.62626229733883</v>
      </c>
      <c r="L96" s="13">
        <f t="shared" si="18"/>
        <v>162499.98358588404</v>
      </c>
      <c r="M96" s="14">
        <f t="shared" si="19"/>
        <v>739.23894537764113</v>
      </c>
    </row>
    <row r="97" spans="1:13" x14ac:dyDescent="0.25">
      <c r="A97" s="2">
        <f>IF(B97&lt;&gt;"",87,"")</f>
        <v>87</v>
      </c>
      <c r="B97" s="13">
        <f t="shared" si="20"/>
        <v>152222.22222222167</v>
      </c>
      <c r="C97" s="13">
        <f t="shared" si="11"/>
        <v>253.70370370370279</v>
      </c>
      <c r="D97" s="13">
        <f t="shared" si="12"/>
        <v>555.55555555555554</v>
      </c>
      <c r="E97" s="13">
        <f t="shared" si="13"/>
        <v>151666.6666666661</v>
      </c>
      <c r="F97" s="14">
        <f t="shared" si="14"/>
        <v>809.25925925925833</v>
      </c>
      <c r="G97" s="6"/>
      <c r="H97" s="2">
        <f t="shared" si="15"/>
        <v>87</v>
      </c>
      <c r="I97" s="13">
        <f t="shared" si="21"/>
        <v>162499.98358588404</v>
      </c>
      <c r="J97" s="13">
        <f t="shared" si="16"/>
        <v>270.83330597647341</v>
      </c>
      <c r="K97" s="13">
        <f t="shared" si="17"/>
        <v>468.40563940116772</v>
      </c>
      <c r="L97" s="13">
        <f t="shared" si="18"/>
        <v>162031.57794648287</v>
      </c>
      <c r="M97" s="14">
        <f t="shared" si="19"/>
        <v>739.23894537764113</v>
      </c>
    </row>
    <row r="98" spans="1:13" x14ac:dyDescent="0.25">
      <c r="A98" s="2">
        <f>IF(B98&lt;&gt;"",88,"")</f>
        <v>88</v>
      </c>
      <c r="B98" s="13">
        <f t="shared" si="20"/>
        <v>151666.6666666661</v>
      </c>
      <c r="C98" s="13">
        <f t="shared" si="11"/>
        <v>252.77777777777683</v>
      </c>
      <c r="D98" s="13">
        <f t="shared" si="12"/>
        <v>555.55555555555554</v>
      </c>
      <c r="E98" s="13">
        <f t="shared" si="13"/>
        <v>151111.11111111054</v>
      </c>
      <c r="F98" s="14">
        <f t="shared" si="14"/>
        <v>808.33333333333235</v>
      </c>
      <c r="G98" s="6"/>
      <c r="H98" s="2">
        <f t="shared" si="15"/>
        <v>88</v>
      </c>
      <c r="I98" s="13">
        <f t="shared" si="21"/>
        <v>162031.57794648287</v>
      </c>
      <c r="J98" s="13">
        <f t="shared" si="16"/>
        <v>270.0526299108048</v>
      </c>
      <c r="K98" s="13">
        <f t="shared" si="17"/>
        <v>469.18631546683633</v>
      </c>
      <c r="L98" s="13">
        <f t="shared" si="18"/>
        <v>161562.39163101604</v>
      </c>
      <c r="M98" s="14">
        <f t="shared" si="19"/>
        <v>739.23894537764113</v>
      </c>
    </row>
    <row r="99" spans="1:13" x14ac:dyDescent="0.25">
      <c r="A99" s="2">
        <f>IF(B99&lt;&gt;"",89,"")</f>
        <v>89</v>
      </c>
      <c r="B99" s="13">
        <f t="shared" si="20"/>
        <v>151111.11111111054</v>
      </c>
      <c r="C99" s="13">
        <f t="shared" si="11"/>
        <v>251.85185185185091</v>
      </c>
      <c r="D99" s="13">
        <f t="shared" si="12"/>
        <v>555.55555555555554</v>
      </c>
      <c r="E99" s="13">
        <f t="shared" si="13"/>
        <v>150555.55555555498</v>
      </c>
      <c r="F99" s="14">
        <f t="shared" si="14"/>
        <v>807.40740740740648</v>
      </c>
      <c r="G99" s="6"/>
      <c r="H99" s="2">
        <f t="shared" si="15"/>
        <v>89</v>
      </c>
      <c r="I99" s="13">
        <f t="shared" si="21"/>
        <v>161562.39163101604</v>
      </c>
      <c r="J99" s="13">
        <f t="shared" si="16"/>
        <v>269.27065271836005</v>
      </c>
      <c r="K99" s="13">
        <f t="shared" si="17"/>
        <v>469.96829265928108</v>
      </c>
      <c r="L99" s="13">
        <f t="shared" si="18"/>
        <v>161092.42333835675</v>
      </c>
      <c r="M99" s="14">
        <f t="shared" si="19"/>
        <v>739.23894537764113</v>
      </c>
    </row>
    <row r="100" spans="1:13" x14ac:dyDescent="0.25">
      <c r="A100" s="2">
        <f>IF(B100&lt;&gt;"",90,"")</f>
        <v>90</v>
      </c>
      <c r="B100" s="13">
        <f t="shared" si="20"/>
        <v>150555.55555555498</v>
      </c>
      <c r="C100" s="13">
        <f t="shared" si="11"/>
        <v>250.92592592592496</v>
      </c>
      <c r="D100" s="13">
        <f t="shared" si="12"/>
        <v>555.55555555555554</v>
      </c>
      <c r="E100" s="13">
        <f t="shared" si="13"/>
        <v>149999.99999999942</v>
      </c>
      <c r="F100" s="14">
        <f t="shared" si="14"/>
        <v>806.4814814814805</v>
      </c>
      <c r="G100" s="6"/>
      <c r="H100" s="2">
        <f t="shared" si="15"/>
        <v>90</v>
      </c>
      <c r="I100" s="13">
        <f t="shared" si="21"/>
        <v>161092.42333835675</v>
      </c>
      <c r="J100" s="13">
        <f t="shared" si="16"/>
        <v>268.48737223059459</v>
      </c>
      <c r="K100" s="13">
        <f t="shared" si="17"/>
        <v>470.75157314704654</v>
      </c>
      <c r="L100" s="13">
        <f t="shared" si="18"/>
        <v>160621.6717652097</v>
      </c>
      <c r="M100" s="14">
        <f t="shared" si="19"/>
        <v>739.23894537764113</v>
      </c>
    </row>
    <row r="101" spans="1:13" x14ac:dyDescent="0.25">
      <c r="A101" s="2">
        <f>IF(B101&lt;&gt;"",91,"")</f>
        <v>91</v>
      </c>
      <c r="B101" s="13">
        <f t="shared" si="20"/>
        <v>149999.99999999942</v>
      </c>
      <c r="C101" s="13">
        <f t="shared" si="11"/>
        <v>249.99999999999906</v>
      </c>
      <c r="D101" s="13">
        <f t="shared" si="12"/>
        <v>555.55555555555554</v>
      </c>
      <c r="E101" s="13">
        <f t="shared" si="13"/>
        <v>149444.44444444386</v>
      </c>
      <c r="F101" s="14">
        <f t="shared" si="14"/>
        <v>805.55555555555463</v>
      </c>
      <c r="G101" s="6"/>
      <c r="H101" s="2">
        <f t="shared" si="15"/>
        <v>91</v>
      </c>
      <c r="I101" s="13">
        <f t="shared" si="21"/>
        <v>160621.6717652097</v>
      </c>
      <c r="J101" s="13">
        <f t="shared" si="16"/>
        <v>267.70278627534952</v>
      </c>
      <c r="K101" s="13">
        <f t="shared" si="17"/>
        <v>471.53615910229161</v>
      </c>
      <c r="L101" s="13">
        <f t="shared" si="18"/>
        <v>160150.13560610742</v>
      </c>
      <c r="M101" s="14">
        <f t="shared" si="19"/>
        <v>739.23894537764113</v>
      </c>
    </row>
    <row r="102" spans="1:13" x14ac:dyDescent="0.25">
      <c r="A102" s="2">
        <f>IF(B102&lt;&gt;"",92,"")</f>
        <v>92</v>
      </c>
      <c r="B102" s="13">
        <f t="shared" si="20"/>
        <v>149444.44444444386</v>
      </c>
      <c r="C102" s="13">
        <f t="shared" si="11"/>
        <v>249.07407407407311</v>
      </c>
      <c r="D102" s="13">
        <f t="shared" si="12"/>
        <v>555.55555555555554</v>
      </c>
      <c r="E102" s="13">
        <f t="shared" si="13"/>
        <v>148888.88888888829</v>
      </c>
      <c r="F102" s="14">
        <f t="shared" si="14"/>
        <v>804.62962962962865</v>
      </c>
      <c r="G102" s="6"/>
      <c r="H102" s="2">
        <f t="shared" si="15"/>
        <v>92</v>
      </c>
      <c r="I102" s="13">
        <f t="shared" si="21"/>
        <v>160150.13560610742</v>
      </c>
      <c r="J102" s="13">
        <f t="shared" si="16"/>
        <v>266.91689267684569</v>
      </c>
      <c r="K102" s="13">
        <f t="shared" si="17"/>
        <v>472.32205270079544</v>
      </c>
      <c r="L102" s="13">
        <f t="shared" si="18"/>
        <v>159677.81355340662</v>
      </c>
      <c r="M102" s="14">
        <f t="shared" si="19"/>
        <v>739.23894537764113</v>
      </c>
    </row>
    <row r="103" spans="1:13" x14ac:dyDescent="0.25">
      <c r="A103" s="2">
        <f>IF(B103&lt;&gt;"",93,"")</f>
        <v>93</v>
      </c>
      <c r="B103" s="13">
        <f t="shared" si="20"/>
        <v>148888.88888888829</v>
      </c>
      <c r="C103" s="13">
        <f t="shared" si="11"/>
        <v>248.14814814814716</v>
      </c>
      <c r="D103" s="13">
        <f t="shared" si="12"/>
        <v>555.55555555555554</v>
      </c>
      <c r="E103" s="13">
        <f t="shared" si="13"/>
        <v>148333.33333333273</v>
      </c>
      <c r="F103" s="14">
        <f t="shared" si="14"/>
        <v>803.70370370370267</v>
      </c>
      <c r="G103" s="6"/>
      <c r="H103" s="2">
        <f t="shared" si="15"/>
        <v>93</v>
      </c>
      <c r="I103" s="13">
        <f t="shared" si="21"/>
        <v>159677.81355340662</v>
      </c>
      <c r="J103" s="13">
        <f t="shared" si="16"/>
        <v>266.1296892556777</v>
      </c>
      <c r="K103" s="13">
        <f t="shared" si="17"/>
        <v>473.10925612196343</v>
      </c>
      <c r="L103" s="13">
        <f t="shared" si="18"/>
        <v>159204.70429728465</v>
      </c>
      <c r="M103" s="14">
        <f t="shared" si="19"/>
        <v>739.23894537764113</v>
      </c>
    </row>
    <row r="104" spans="1:13" x14ac:dyDescent="0.25">
      <c r="A104" s="2">
        <f>IF(B104&lt;&gt;"",94,"")</f>
        <v>94</v>
      </c>
      <c r="B104" s="13">
        <f t="shared" si="20"/>
        <v>148333.33333333273</v>
      </c>
      <c r="C104" s="13">
        <f t="shared" si="11"/>
        <v>247.22222222222123</v>
      </c>
      <c r="D104" s="13">
        <f t="shared" si="12"/>
        <v>555.55555555555554</v>
      </c>
      <c r="E104" s="13">
        <f t="shared" si="13"/>
        <v>147777.77777777717</v>
      </c>
      <c r="F104" s="14">
        <f t="shared" si="14"/>
        <v>802.77777777777681</v>
      </c>
      <c r="G104" s="6"/>
      <c r="H104" s="2">
        <f t="shared" si="15"/>
        <v>94</v>
      </c>
      <c r="I104" s="13">
        <f t="shared" si="21"/>
        <v>159204.70429728465</v>
      </c>
      <c r="J104" s="13">
        <f t="shared" si="16"/>
        <v>265.34117382880777</v>
      </c>
      <c r="K104" s="13">
        <f t="shared" si="17"/>
        <v>473.89777154883336</v>
      </c>
      <c r="L104" s="13">
        <f t="shared" si="18"/>
        <v>158730.80652573582</v>
      </c>
      <c r="M104" s="14">
        <f t="shared" si="19"/>
        <v>739.23894537764113</v>
      </c>
    </row>
    <row r="105" spans="1:13" x14ac:dyDescent="0.25">
      <c r="A105" s="2">
        <f>IF(B105&lt;&gt;"",95,"")</f>
        <v>95</v>
      </c>
      <c r="B105" s="13">
        <f t="shared" si="20"/>
        <v>147777.77777777717</v>
      </c>
      <c r="C105" s="13">
        <f t="shared" si="11"/>
        <v>246.29629629629528</v>
      </c>
      <c r="D105" s="13">
        <f t="shared" si="12"/>
        <v>555.55555555555554</v>
      </c>
      <c r="E105" s="13">
        <f t="shared" si="13"/>
        <v>147222.22222222161</v>
      </c>
      <c r="F105" s="14">
        <f t="shared" si="14"/>
        <v>801.85185185185082</v>
      </c>
      <c r="G105" s="6"/>
      <c r="H105" s="2">
        <f t="shared" si="15"/>
        <v>95</v>
      </c>
      <c r="I105" s="13">
        <f t="shared" si="21"/>
        <v>158730.80652573582</v>
      </c>
      <c r="J105" s="13">
        <f t="shared" si="16"/>
        <v>264.55134420955972</v>
      </c>
      <c r="K105" s="13">
        <f t="shared" si="17"/>
        <v>474.68760116808141</v>
      </c>
      <c r="L105" s="13">
        <f t="shared" si="18"/>
        <v>158256.11892456774</v>
      </c>
      <c r="M105" s="14">
        <f t="shared" si="19"/>
        <v>739.23894537764113</v>
      </c>
    </row>
    <row r="106" spans="1:13" x14ac:dyDescent="0.25">
      <c r="A106" s="2">
        <f>IF(B106&lt;&gt;"",96,"")</f>
        <v>96</v>
      </c>
      <c r="B106" s="13">
        <f t="shared" si="20"/>
        <v>147222.22222222161</v>
      </c>
      <c r="C106" s="13">
        <f t="shared" si="11"/>
        <v>245.37037037036933</v>
      </c>
      <c r="D106" s="13">
        <f t="shared" si="12"/>
        <v>555.55555555555554</v>
      </c>
      <c r="E106" s="13">
        <f t="shared" si="13"/>
        <v>146666.66666666605</v>
      </c>
      <c r="F106" s="14">
        <f t="shared" si="14"/>
        <v>800.92592592592484</v>
      </c>
      <c r="G106" s="6"/>
      <c r="H106" s="2">
        <f t="shared" si="15"/>
        <v>96</v>
      </c>
      <c r="I106" s="13">
        <f t="shared" si="21"/>
        <v>158256.11892456774</v>
      </c>
      <c r="J106" s="13">
        <f t="shared" si="16"/>
        <v>263.76019820761292</v>
      </c>
      <c r="K106" s="13">
        <f t="shared" si="17"/>
        <v>475.47874717002821</v>
      </c>
      <c r="L106" s="13">
        <f t="shared" si="18"/>
        <v>157780.6401773977</v>
      </c>
      <c r="M106" s="14">
        <f t="shared" si="19"/>
        <v>739.23894537764113</v>
      </c>
    </row>
    <row r="107" spans="1:13" x14ac:dyDescent="0.25">
      <c r="A107" s="2">
        <f>IF(B107&lt;&gt;"",97,"")</f>
        <v>97</v>
      </c>
      <c r="B107" s="13">
        <f t="shared" si="20"/>
        <v>146666.66666666605</v>
      </c>
      <c r="C107" s="13">
        <f t="shared" si="11"/>
        <v>244.44444444444341</v>
      </c>
      <c r="D107" s="13">
        <f t="shared" si="12"/>
        <v>555.55555555555554</v>
      </c>
      <c r="E107" s="13">
        <f t="shared" si="13"/>
        <v>146111.11111111048</v>
      </c>
      <c r="F107" s="14">
        <f t="shared" si="14"/>
        <v>799.99999999999898</v>
      </c>
      <c r="G107" s="6"/>
      <c r="H107" s="2">
        <f t="shared" si="15"/>
        <v>97</v>
      </c>
      <c r="I107" s="13">
        <f t="shared" si="21"/>
        <v>157780.6401773977</v>
      </c>
      <c r="J107" s="13">
        <f t="shared" si="16"/>
        <v>262.9677336289962</v>
      </c>
      <c r="K107" s="13">
        <f t="shared" si="17"/>
        <v>476.27121174864493</v>
      </c>
      <c r="L107" s="13">
        <f t="shared" si="18"/>
        <v>157304.36896564905</v>
      </c>
      <c r="M107" s="14">
        <f t="shared" si="19"/>
        <v>739.23894537764113</v>
      </c>
    </row>
    <row r="108" spans="1:13" x14ac:dyDescent="0.25">
      <c r="A108" s="2">
        <f>IF(B108&lt;&gt;"",98,"")</f>
        <v>98</v>
      </c>
      <c r="B108" s="13">
        <f t="shared" si="20"/>
        <v>146111.11111111048</v>
      </c>
      <c r="C108" s="13">
        <f t="shared" si="11"/>
        <v>243.51851851851748</v>
      </c>
      <c r="D108" s="13">
        <f t="shared" si="12"/>
        <v>555.55555555555554</v>
      </c>
      <c r="E108" s="13">
        <f t="shared" si="13"/>
        <v>145555.55555555492</v>
      </c>
      <c r="F108" s="14">
        <f t="shared" si="14"/>
        <v>799.074074074073</v>
      </c>
      <c r="G108" s="6"/>
      <c r="H108" s="2">
        <f t="shared" si="15"/>
        <v>98</v>
      </c>
      <c r="I108" s="13">
        <f t="shared" si="21"/>
        <v>157304.36896564905</v>
      </c>
      <c r="J108" s="13">
        <f t="shared" si="16"/>
        <v>262.17394827608172</v>
      </c>
      <c r="K108" s="13">
        <f t="shared" si="17"/>
        <v>477.06499710155941</v>
      </c>
      <c r="L108" s="13">
        <f t="shared" si="18"/>
        <v>156827.30396854749</v>
      </c>
      <c r="M108" s="14">
        <f t="shared" si="19"/>
        <v>739.23894537764113</v>
      </c>
    </row>
    <row r="109" spans="1:13" x14ac:dyDescent="0.25">
      <c r="A109" s="2">
        <f>IF(B109&lt;&gt;"",99,"")</f>
        <v>99</v>
      </c>
      <c r="B109" s="13">
        <f t="shared" si="20"/>
        <v>145555.55555555492</v>
      </c>
      <c r="C109" s="13">
        <f t="shared" si="11"/>
        <v>242.59259259259156</v>
      </c>
      <c r="D109" s="13">
        <f t="shared" si="12"/>
        <v>555.55555555555554</v>
      </c>
      <c r="E109" s="13">
        <f t="shared" si="13"/>
        <v>144999.99999999936</v>
      </c>
      <c r="F109" s="14">
        <f t="shared" si="14"/>
        <v>798.14814814814713</v>
      </c>
      <c r="G109" s="6"/>
      <c r="H109" s="2">
        <f t="shared" si="15"/>
        <v>99</v>
      </c>
      <c r="I109" s="13">
        <f t="shared" si="21"/>
        <v>156827.30396854749</v>
      </c>
      <c r="J109" s="13">
        <f t="shared" si="16"/>
        <v>261.37883994757914</v>
      </c>
      <c r="K109" s="13">
        <f t="shared" si="17"/>
        <v>477.86010543006199</v>
      </c>
      <c r="L109" s="13">
        <f t="shared" si="18"/>
        <v>156349.44386311743</v>
      </c>
      <c r="M109" s="14">
        <f t="shared" si="19"/>
        <v>739.23894537764113</v>
      </c>
    </row>
    <row r="110" spans="1:13" x14ac:dyDescent="0.25">
      <c r="A110" s="2">
        <f>IF(B110&lt;&gt;"",100,"")</f>
        <v>100</v>
      </c>
      <c r="B110" s="13">
        <f t="shared" si="20"/>
        <v>144999.99999999936</v>
      </c>
      <c r="C110" s="13">
        <f t="shared" si="11"/>
        <v>241.66666666666561</v>
      </c>
      <c r="D110" s="13">
        <f t="shared" si="12"/>
        <v>555.55555555555554</v>
      </c>
      <c r="E110" s="13">
        <f t="shared" si="13"/>
        <v>144444.4444444438</v>
      </c>
      <c r="F110" s="14">
        <f t="shared" si="14"/>
        <v>797.22222222222115</v>
      </c>
      <c r="G110" s="6"/>
      <c r="H110" s="2">
        <f t="shared" si="15"/>
        <v>100</v>
      </c>
      <c r="I110" s="13">
        <f t="shared" si="21"/>
        <v>156349.44386311743</v>
      </c>
      <c r="J110" s="13">
        <f t="shared" si="16"/>
        <v>260.58240643852906</v>
      </c>
      <c r="K110" s="13">
        <f t="shared" si="17"/>
        <v>478.65653893911207</v>
      </c>
      <c r="L110" s="13">
        <f t="shared" si="18"/>
        <v>155870.78732417832</v>
      </c>
      <c r="M110" s="14">
        <f t="shared" si="19"/>
        <v>739.23894537764113</v>
      </c>
    </row>
    <row r="111" spans="1:13" x14ac:dyDescent="0.25">
      <c r="A111" s="2">
        <f>IF(B111&lt;&gt;"",101,"")</f>
        <v>101</v>
      </c>
      <c r="B111" s="13">
        <f t="shared" si="20"/>
        <v>144444.4444444438</v>
      </c>
      <c r="C111" s="13">
        <f t="shared" si="11"/>
        <v>240.74074074073965</v>
      </c>
      <c r="D111" s="13">
        <f t="shared" si="12"/>
        <v>555.55555555555554</v>
      </c>
      <c r="E111" s="13">
        <f t="shared" si="13"/>
        <v>143888.88888888824</v>
      </c>
      <c r="F111" s="14">
        <f t="shared" si="14"/>
        <v>796.29629629629517</v>
      </c>
      <c r="G111" s="6"/>
      <c r="H111" s="2">
        <f t="shared" si="15"/>
        <v>101</v>
      </c>
      <c r="I111" s="13">
        <f t="shared" si="21"/>
        <v>155870.78732417832</v>
      </c>
      <c r="J111" s="13">
        <f t="shared" si="16"/>
        <v>259.78464554029722</v>
      </c>
      <c r="K111" s="13">
        <f t="shared" si="17"/>
        <v>479.45429983734391</v>
      </c>
      <c r="L111" s="13">
        <f t="shared" si="18"/>
        <v>155391.33302434097</v>
      </c>
      <c r="M111" s="14">
        <f t="shared" si="19"/>
        <v>739.23894537764113</v>
      </c>
    </row>
    <row r="112" spans="1:13" x14ac:dyDescent="0.25">
      <c r="A112" s="2">
        <f>IF(B112&lt;&gt;"",102,"")</f>
        <v>102</v>
      </c>
      <c r="B112" s="13">
        <f t="shared" si="20"/>
        <v>143888.88888888824</v>
      </c>
      <c r="C112" s="13">
        <f t="shared" si="11"/>
        <v>239.81481481481373</v>
      </c>
      <c r="D112" s="13">
        <f t="shared" si="12"/>
        <v>555.55555555555554</v>
      </c>
      <c r="E112" s="13">
        <f t="shared" si="13"/>
        <v>143333.33333333267</v>
      </c>
      <c r="F112" s="14">
        <f t="shared" si="14"/>
        <v>795.3703703703693</v>
      </c>
      <c r="G112" s="6"/>
      <c r="H112" s="2">
        <f t="shared" si="15"/>
        <v>102</v>
      </c>
      <c r="I112" s="13">
        <f t="shared" si="21"/>
        <v>155391.33302434097</v>
      </c>
      <c r="J112" s="13">
        <f t="shared" si="16"/>
        <v>258.98555504056827</v>
      </c>
      <c r="K112" s="13">
        <f t="shared" si="17"/>
        <v>480.25339033707286</v>
      </c>
      <c r="L112" s="13">
        <f t="shared" si="18"/>
        <v>154911.07963400389</v>
      </c>
      <c r="M112" s="14">
        <f t="shared" si="19"/>
        <v>739.23894537764113</v>
      </c>
    </row>
    <row r="113" spans="1:13" x14ac:dyDescent="0.25">
      <c r="A113" s="2">
        <f>IF(B113&lt;&gt;"",103,"")</f>
        <v>103</v>
      </c>
      <c r="B113" s="13">
        <f t="shared" si="20"/>
        <v>143333.33333333267</v>
      </c>
      <c r="C113" s="13">
        <f t="shared" si="11"/>
        <v>238.88888888888778</v>
      </c>
      <c r="D113" s="13">
        <f t="shared" si="12"/>
        <v>555.55555555555554</v>
      </c>
      <c r="E113" s="13">
        <f t="shared" si="13"/>
        <v>142777.77777777711</v>
      </c>
      <c r="F113" s="14">
        <f t="shared" si="14"/>
        <v>794.44444444444332</v>
      </c>
      <c r="G113" s="6"/>
      <c r="H113" s="2">
        <f t="shared" si="15"/>
        <v>103</v>
      </c>
      <c r="I113" s="13">
        <f t="shared" si="21"/>
        <v>154911.07963400389</v>
      </c>
      <c r="J113" s="13">
        <f t="shared" si="16"/>
        <v>258.18513272333985</v>
      </c>
      <c r="K113" s="13">
        <f t="shared" si="17"/>
        <v>481.05381265430128</v>
      </c>
      <c r="L113" s="13">
        <f t="shared" si="18"/>
        <v>154430.02582134958</v>
      </c>
      <c r="M113" s="14">
        <f t="shared" si="19"/>
        <v>739.23894537764113</v>
      </c>
    </row>
    <row r="114" spans="1:13" x14ac:dyDescent="0.25">
      <c r="A114" s="2">
        <f>IF(B114&lt;&gt;"",104,"")</f>
        <v>104</v>
      </c>
      <c r="B114" s="13">
        <f t="shared" si="20"/>
        <v>142777.77777777711</v>
      </c>
      <c r="C114" s="13">
        <f t="shared" si="11"/>
        <v>237.96296296296188</v>
      </c>
      <c r="D114" s="13">
        <f t="shared" si="12"/>
        <v>555.55555555555554</v>
      </c>
      <c r="E114" s="13">
        <f t="shared" si="13"/>
        <v>142222.22222222155</v>
      </c>
      <c r="F114" s="14">
        <f t="shared" si="14"/>
        <v>793.51851851851745</v>
      </c>
      <c r="G114" s="6"/>
      <c r="H114" s="2">
        <f t="shared" si="15"/>
        <v>104</v>
      </c>
      <c r="I114" s="13">
        <f t="shared" si="21"/>
        <v>154430.02582134958</v>
      </c>
      <c r="J114" s="13">
        <f t="shared" si="16"/>
        <v>257.383376368916</v>
      </c>
      <c r="K114" s="13">
        <f t="shared" si="17"/>
        <v>481.85556900872513</v>
      </c>
      <c r="L114" s="13">
        <f t="shared" si="18"/>
        <v>153948.17025234085</v>
      </c>
      <c r="M114" s="14">
        <f t="shared" si="19"/>
        <v>739.23894537764113</v>
      </c>
    </row>
    <row r="115" spans="1:13" x14ac:dyDescent="0.25">
      <c r="A115" s="2">
        <f>IF(B115&lt;&gt;"",105,"")</f>
        <v>105</v>
      </c>
      <c r="B115" s="13">
        <f t="shared" si="20"/>
        <v>142222.22222222155</v>
      </c>
      <c r="C115" s="13">
        <f t="shared" si="11"/>
        <v>237.03703703703593</v>
      </c>
      <c r="D115" s="13">
        <f t="shared" si="12"/>
        <v>555.55555555555554</v>
      </c>
      <c r="E115" s="13">
        <f t="shared" si="13"/>
        <v>141666.66666666599</v>
      </c>
      <c r="F115" s="14">
        <f t="shared" si="14"/>
        <v>792.59259259259147</v>
      </c>
      <c r="G115" s="6"/>
      <c r="H115" s="2">
        <f t="shared" si="15"/>
        <v>105</v>
      </c>
      <c r="I115" s="13">
        <f t="shared" si="21"/>
        <v>153948.17025234085</v>
      </c>
      <c r="J115" s="13">
        <f t="shared" si="16"/>
        <v>256.58028375390143</v>
      </c>
      <c r="K115" s="13">
        <f t="shared" si="17"/>
        <v>482.6586616237397</v>
      </c>
      <c r="L115" s="13">
        <f t="shared" si="18"/>
        <v>153465.5115907171</v>
      </c>
      <c r="M115" s="14">
        <f t="shared" si="19"/>
        <v>739.23894537764113</v>
      </c>
    </row>
    <row r="116" spans="1:13" x14ac:dyDescent="0.25">
      <c r="A116" s="2">
        <f>IF(B116&lt;&gt;"",106,"")</f>
        <v>106</v>
      </c>
      <c r="B116" s="13">
        <f t="shared" si="20"/>
        <v>141666.66666666599</v>
      </c>
      <c r="C116" s="13">
        <f t="shared" si="11"/>
        <v>236.11111111110998</v>
      </c>
      <c r="D116" s="13">
        <f t="shared" si="12"/>
        <v>555.55555555555554</v>
      </c>
      <c r="E116" s="13">
        <f t="shared" si="13"/>
        <v>141111.11111111043</v>
      </c>
      <c r="F116" s="14">
        <f t="shared" si="14"/>
        <v>791.66666666666549</v>
      </c>
      <c r="G116" s="6"/>
      <c r="H116" s="2">
        <f t="shared" si="15"/>
        <v>106</v>
      </c>
      <c r="I116" s="13">
        <f t="shared" si="21"/>
        <v>153465.5115907171</v>
      </c>
      <c r="J116" s="13">
        <f t="shared" si="16"/>
        <v>255.77585265119515</v>
      </c>
      <c r="K116" s="13">
        <f t="shared" si="17"/>
        <v>483.46309272644601</v>
      </c>
      <c r="L116" s="13">
        <f t="shared" si="18"/>
        <v>152982.04849799065</v>
      </c>
      <c r="M116" s="14">
        <f t="shared" si="19"/>
        <v>739.23894537764113</v>
      </c>
    </row>
    <row r="117" spans="1:13" x14ac:dyDescent="0.25">
      <c r="A117" s="2">
        <f>IF(B117&lt;&gt;"",107,"")</f>
        <v>107</v>
      </c>
      <c r="B117" s="13">
        <f t="shared" si="20"/>
        <v>141111.11111111043</v>
      </c>
      <c r="C117" s="13">
        <f t="shared" si="11"/>
        <v>235.18518518518405</v>
      </c>
      <c r="D117" s="13">
        <f t="shared" si="12"/>
        <v>555.55555555555554</v>
      </c>
      <c r="E117" s="13">
        <f t="shared" si="13"/>
        <v>140555.55555555486</v>
      </c>
      <c r="F117" s="14">
        <f t="shared" si="14"/>
        <v>790.74074074073962</v>
      </c>
      <c r="G117" s="6"/>
      <c r="H117" s="2">
        <f t="shared" si="15"/>
        <v>107</v>
      </c>
      <c r="I117" s="13">
        <f t="shared" si="21"/>
        <v>152982.04849799065</v>
      </c>
      <c r="J117" s="13">
        <f t="shared" si="16"/>
        <v>254.97008082998443</v>
      </c>
      <c r="K117" s="13">
        <f t="shared" si="17"/>
        <v>484.26886454765668</v>
      </c>
      <c r="L117" s="13">
        <f t="shared" si="18"/>
        <v>152497.77963344299</v>
      </c>
      <c r="M117" s="14">
        <f t="shared" si="19"/>
        <v>739.23894537764113</v>
      </c>
    </row>
    <row r="118" spans="1:13" x14ac:dyDescent="0.25">
      <c r="A118" s="2">
        <f>IF(B118&lt;&gt;"",108,"")</f>
        <v>108</v>
      </c>
      <c r="B118" s="13">
        <f t="shared" si="20"/>
        <v>140555.55555555486</v>
      </c>
      <c r="C118" s="13">
        <f t="shared" si="11"/>
        <v>234.2592592592581</v>
      </c>
      <c r="D118" s="13">
        <f t="shared" si="12"/>
        <v>555.55555555555554</v>
      </c>
      <c r="E118" s="13">
        <f t="shared" si="13"/>
        <v>139999.9999999993</v>
      </c>
      <c r="F118" s="14">
        <f t="shared" si="14"/>
        <v>789.81481481481364</v>
      </c>
      <c r="G118" s="6"/>
      <c r="H118" s="2">
        <f t="shared" si="15"/>
        <v>108</v>
      </c>
      <c r="I118" s="13">
        <f t="shared" si="21"/>
        <v>152497.77963344299</v>
      </c>
      <c r="J118" s="13">
        <f t="shared" si="16"/>
        <v>254.16296605573834</v>
      </c>
      <c r="K118" s="13">
        <f t="shared" si="17"/>
        <v>485.07597932190276</v>
      </c>
      <c r="L118" s="13">
        <f t="shared" si="18"/>
        <v>152012.70365412108</v>
      </c>
      <c r="M118" s="14">
        <f t="shared" si="19"/>
        <v>739.23894537764113</v>
      </c>
    </row>
    <row r="119" spans="1:13" x14ac:dyDescent="0.25">
      <c r="A119" s="2">
        <f>IF(B119&lt;&gt;"",109,"")</f>
        <v>109</v>
      </c>
      <c r="B119" s="13">
        <f t="shared" si="20"/>
        <v>139999.9999999993</v>
      </c>
      <c r="C119" s="13">
        <f t="shared" si="11"/>
        <v>233.33333333333215</v>
      </c>
      <c r="D119" s="13">
        <f t="shared" si="12"/>
        <v>555.55555555555554</v>
      </c>
      <c r="E119" s="13">
        <f t="shared" si="13"/>
        <v>139444.44444444374</v>
      </c>
      <c r="F119" s="14">
        <f t="shared" si="14"/>
        <v>788.88888888888766</v>
      </c>
      <c r="G119" s="6"/>
      <c r="H119" s="2">
        <f t="shared" si="15"/>
        <v>109</v>
      </c>
      <c r="I119" s="13">
        <f t="shared" si="21"/>
        <v>152012.70365412108</v>
      </c>
      <c r="J119" s="13">
        <f t="shared" si="16"/>
        <v>253.3545060902018</v>
      </c>
      <c r="K119" s="13">
        <f t="shared" si="17"/>
        <v>485.88443928743936</v>
      </c>
      <c r="L119" s="13">
        <f t="shared" si="18"/>
        <v>151526.81921483364</v>
      </c>
      <c r="M119" s="14">
        <f t="shared" si="19"/>
        <v>739.23894537764113</v>
      </c>
    </row>
    <row r="120" spans="1:13" x14ac:dyDescent="0.25">
      <c r="A120" s="2">
        <f>IF(B120&lt;&gt;"",110,"")</f>
        <v>110</v>
      </c>
      <c r="B120" s="13">
        <f t="shared" si="20"/>
        <v>139444.44444444374</v>
      </c>
      <c r="C120" s="13">
        <f t="shared" si="11"/>
        <v>232.40740740740625</v>
      </c>
      <c r="D120" s="13">
        <f t="shared" si="12"/>
        <v>555.55555555555554</v>
      </c>
      <c r="E120" s="13">
        <f t="shared" si="13"/>
        <v>138888.88888888818</v>
      </c>
      <c r="F120" s="14">
        <f t="shared" si="14"/>
        <v>787.9629629629618</v>
      </c>
      <c r="G120" s="6"/>
      <c r="H120" s="2">
        <f t="shared" si="15"/>
        <v>110</v>
      </c>
      <c r="I120" s="13">
        <f t="shared" si="21"/>
        <v>151526.81921483364</v>
      </c>
      <c r="J120" s="13">
        <f t="shared" si="16"/>
        <v>252.54469869138939</v>
      </c>
      <c r="K120" s="13">
        <f t="shared" si="17"/>
        <v>486.69424668625174</v>
      </c>
      <c r="L120" s="13">
        <f t="shared" si="18"/>
        <v>151040.1249681474</v>
      </c>
      <c r="M120" s="14">
        <f t="shared" si="19"/>
        <v>739.23894537764113</v>
      </c>
    </row>
    <row r="121" spans="1:13" x14ac:dyDescent="0.25">
      <c r="A121" s="2">
        <f>IF(B121&lt;&gt;"",111,"")</f>
        <v>111</v>
      </c>
      <c r="B121" s="13">
        <f t="shared" si="20"/>
        <v>138888.88888888818</v>
      </c>
      <c r="C121" s="13">
        <f t="shared" si="11"/>
        <v>231.4814814814803</v>
      </c>
      <c r="D121" s="13">
        <f t="shared" si="12"/>
        <v>555.55555555555554</v>
      </c>
      <c r="E121" s="13">
        <f t="shared" si="13"/>
        <v>138333.33333333262</v>
      </c>
      <c r="F121" s="14">
        <f t="shared" si="14"/>
        <v>787.03703703703582</v>
      </c>
      <c r="G121" s="6"/>
      <c r="H121" s="2">
        <f t="shared" si="15"/>
        <v>111</v>
      </c>
      <c r="I121" s="13">
        <f t="shared" si="21"/>
        <v>151040.1249681474</v>
      </c>
      <c r="J121" s="13">
        <f t="shared" si="16"/>
        <v>251.73354161357898</v>
      </c>
      <c r="K121" s="13">
        <f t="shared" si="17"/>
        <v>487.50540376406218</v>
      </c>
      <c r="L121" s="13">
        <f t="shared" si="18"/>
        <v>150552.61956438335</v>
      </c>
      <c r="M121" s="14">
        <f t="shared" si="19"/>
        <v>739.23894537764113</v>
      </c>
    </row>
    <row r="122" spans="1:13" x14ac:dyDescent="0.25">
      <c r="A122" s="2">
        <f>IF(B122&lt;&gt;"",112,"")</f>
        <v>112</v>
      </c>
      <c r="B122" s="13">
        <f t="shared" si="20"/>
        <v>138333.33333333262</v>
      </c>
      <c r="C122" s="13">
        <f t="shared" si="11"/>
        <v>230.55555555555438</v>
      </c>
      <c r="D122" s="13">
        <f t="shared" si="12"/>
        <v>555.55555555555554</v>
      </c>
      <c r="E122" s="13">
        <f t="shared" si="13"/>
        <v>137777.77777777705</v>
      </c>
      <c r="F122" s="14">
        <f t="shared" si="14"/>
        <v>786.11111111110995</v>
      </c>
      <c r="G122" s="6"/>
      <c r="H122" s="2">
        <f t="shared" si="15"/>
        <v>112</v>
      </c>
      <c r="I122" s="13">
        <f t="shared" si="21"/>
        <v>150552.61956438335</v>
      </c>
      <c r="J122" s="13">
        <f t="shared" si="16"/>
        <v>250.92103260730559</v>
      </c>
      <c r="K122" s="13">
        <f t="shared" si="17"/>
        <v>488.31791277033551</v>
      </c>
      <c r="L122" s="13">
        <f t="shared" si="18"/>
        <v>150064.301651613</v>
      </c>
      <c r="M122" s="14">
        <f t="shared" si="19"/>
        <v>739.23894537764113</v>
      </c>
    </row>
    <row r="123" spans="1:13" x14ac:dyDescent="0.25">
      <c r="A123" s="2">
        <f>IF(B123&lt;&gt;"",113,"")</f>
        <v>113</v>
      </c>
      <c r="B123" s="13">
        <f t="shared" si="20"/>
        <v>137777.77777777705</v>
      </c>
      <c r="C123" s="13">
        <f t="shared" si="11"/>
        <v>229.62962962962843</v>
      </c>
      <c r="D123" s="13">
        <f t="shared" si="12"/>
        <v>555.55555555555554</v>
      </c>
      <c r="E123" s="13">
        <f t="shared" si="13"/>
        <v>137222.22222222149</v>
      </c>
      <c r="F123" s="14">
        <f t="shared" si="14"/>
        <v>785.18518518518397</v>
      </c>
      <c r="G123" s="6"/>
      <c r="H123" s="2">
        <f t="shared" si="15"/>
        <v>113</v>
      </c>
      <c r="I123" s="13">
        <f t="shared" si="21"/>
        <v>150064.301651613</v>
      </c>
      <c r="J123" s="13">
        <f t="shared" si="16"/>
        <v>250.10716941935502</v>
      </c>
      <c r="K123" s="13">
        <f t="shared" si="17"/>
        <v>489.13177595828608</v>
      </c>
      <c r="L123" s="13">
        <f t="shared" si="18"/>
        <v>149575.16987565471</v>
      </c>
      <c r="M123" s="14">
        <f t="shared" si="19"/>
        <v>739.23894537764113</v>
      </c>
    </row>
    <row r="124" spans="1:13" x14ac:dyDescent="0.25">
      <c r="A124" s="2">
        <f>IF(B124&lt;&gt;"",114,"")</f>
        <v>114</v>
      </c>
      <c r="B124" s="13">
        <f t="shared" si="20"/>
        <v>137222.22222222149</v>
      </c>
      <c r="C124" s="13">
        <f t="shared" si="11"/>
        <v>228.70370370370247</v>
      </c>
      <c r="D124" s="13">
        <f t="shared" si="12"/>
        <v>555.55555555555554</v>
      </c>
      <c r="E124" s="13">
        <f t="shared" si="13"/>
        <v>136666.66666666593</v>
      </c>
      <c r="F124" s="14">
        <f t="shared" si="14"/>
        <v>784.25925925925799</v>
      </c>
      <c r="G124" s="6"/>
      <c r="H124" s="2">
        <f t="shared" si="15"/>
        <v>114</v>
      </c>
      <c r="I124" s="13">
        <f t="shared" si="21"/>
        <v>149575.16987565471</v>
      </c>
      <c r="J124" s="13">
        <f t="shared" si="16"/>
        <v>249.29194979275783</v>
      </c>
      <c r="K124" s="13">
        <f t="shared" si="17"/>
        <v>489.94699558488333</v>
      </c>
      <c r="L124" s="13">
        <f t="shared" si="18"/>
        <v>149085.22288006984</v>
      </c>
      <c r="M124" s="14">
        <f t="shared" si="19"/>
        <v>739.23894537764113</v>
      </c>
    </row>
    <row r="125" spans="1:13" x14ac:dyDescent="0.25">
      <c r="A125" s="2">
        <f>IF(B125&lt;&gt;"",115,"")</f>
        <v>115</v>
      </c>
      <c r="B125" s="13">
        <f t="shared" si="20"/>
        <v>136666.66666666593</v>
      </c>
      <c r="C125" s="13">
        <f t="shared" si="11"/>
        <v>227.77777777777655</v>
      </c>
      <c r="D125" s="13">
        <f t="shared" si="12"/>
        <v>555.55555555555554</v>
      </c>
      <c r="E125" s="13">
        <f t="shared" si="13"/>
        <v>136111.11111111037</v>
      </c>
      <c r="F125" s="14">
        <f t="shared" si="14"/>
        <v>783.33333333333212</v>
      </c>
      <c r="G125" s="6"/>
      <c r="H125" s="2">
        <f t="shared" si="15"/>
        <v>115</v>
      </c>
      <c r="I125" s="13">
        <f t="shared" si="21"/>
        <v>149085.22288006984</v>
      </c>
      <c r="J125" s="13">
        <f t="shared" si="16"/>
        <v>248.47537146678306</v>
      </c>
      <c r="K125" s="13">
        <f t="shared" si="17"/>
        <v>490.7635739108581</v>
      </c>
      <c r="L125" s="13">
        <f t="shared" si="18"/>
        <v>148594.45930615897</v>
      </c>
      <c r="M125" s="14">
        <f t="shared" si="19"/>
        <v>739.23894537764113</v>
      </c>
    </row>
    <row r="126" spans="1:13" x14ac:dyDescent="0.25">
      <c r="A126" s="2">
        <f>IF(B126&lt;&gt;"",116,"")</f>
        <v>116</v>
      </c>
      <c r="B126" s="13">
        <f t="shared" si="20"/>
        <v>136111.11111111037</v>
      </c>
      <c r="C126" s="13">
        <f t="shared" si="11"/>
        <v>226.85185185185063</v>
      </c>
      <c r="D126" s="13">
        <f t="shared" si="12"/>
        <v>555.55555555555554</v>
      </c>
      <c r="E126" s="13">
        <f t="shared" si="13"/>
        <v>135555.55555555481</v>
      </c>
      <c r="F126" s="14">
        <f t="shared" si="14"/>
        <v>782.40740740740614</v>
      </c>
      <c r="G126" s="6"/>
      <c r="H126" s="2">
        <f t="shared" si="15"/>
        <v>116</v>
      </c>
      <c r="I126" s="13">
        <f t="shared" si="21"/>
        <v>148594.45930615897</v>
      </c>
      <c r="J126" s="13">
        <f t="shared" si="16"/>
        <v>247.65743217693162</v>
      </c>
      <c r="K126" s="13">
        <f t="shared" si="17"/>
        <v>491.58151320070954</v>
      </c>
      <c r="L126" s="13">
        <f t="shared" si="18"/>
        <v>148102.87779295826</v>
      </c>
      <c r="M126" s="14">
        <f t="shared" si="19"/>
        <v>739.23894537764113</v>
      </c>
    </row>
    <row r="127" spans="1:13" x14ac:dyDescent="0.25">
      <c r="A127" s="2">
        <f>IF(B127&lt;&gt;"",117,"")</f>
        <v>117</v>
      </c>
      <c r="B127" s="13">
        <f t="shared" si="20"/>
        <v>135555.55555555481</v>
      </c>
      <c r="C127" s="13">
        <f t="shared" si="11"/>
        <v>225.9259259259247</v>
      </c>
      <c r="D127" s="13">
        <f t="shared" si="12"/>
        <v>555.55555555555554</v>
      </c>
      <c r="E127" s="13">
        <f t="shared" si="13"/>
        <v>134999.99999999924</v>
      </c>
      <c r="F127" s="14">
        <f t="shared" si="14"/>
        <v>781.48148148148027</v>
      </c>
      <c r="G127" s="6"/>
      <c r="H127" s="2">
        <f t="shared" si="15"/>
        <v>117</v>
      </c>
      <c r="I127" s="13">
        <f t="shared" si="21"/>
        <v>148102.87779295826</v>
      </c>
      <c r="J127" s="13">
        <f t="shared" si="16"/>
        <v>246.83812965493044</v>
      </c>
      <c r="K127" s="13">
        <f t="shared" si="17"/>
        <v>492.40081572271072</v>
      </c>
      <c r="L127" s="13">
        <f t="shared" si="18"/>
        <v>147610.47697723555</v>
      </c>
      <c r="M127" s="14">
        <f t="shared" si="19"/>
        <v>739.23894537764113</v>
      </c>
    </row>
    <row r="128" spans="1:13" x14ac:dyDescent="0.25">
      <c r="A128" s="2">
        <f>IF(B128&lt;&gt;"",118,"")</f>
        <v>118</v>
      </c>
      <c r="B128" s="13">
        <f t="shared" si="20"/>
        <v>134999.99999999924</v>
      </c>
      <c r="C128" s="13">
        <f t="shared" si="11"/>
        <v>224.99999999999875</v>
      </c>
      <c r="D128" s="13">
        <f t="shared" si="12"/>
        <v>555.55555555555554</v>
      </c>
      <c r="E128" s="13">
        <f t="shared" si="13"/>
        <v>134444.44444444368</v>
      </c>
      <c r="F128" s="14">
        <f t="shared" si="14"/>
        <v>780.55555555555429</v>
      </c>
      <c r="G128" s="6"/>
      <c r="H128" s="2">
        <f t="shared" si="15"/>
        <v>118</v>
      </c>
      <c r="I128" s="13">
        <f t="shared" si="21"/>
        <v>147610.47697723555</v>
      </c>
      <c r="J128" s="13">
        <f t="shared" si="16"/>
        <v>246.0174616287259</v>
      </c>
      <c r="K128" s="13">
        <f t="shared" si="17"/>
        <v>493.22148374891526</v>
      </c>
      <c r="L128" s="13">
        <f t="shared" si="18"/>
        <v>147117.25549348665</v>
      </c>
      <c r="M128" s="14">
        <f t="shared" si="19"/>
        <v>739.23894537764113</v>
      </c>
    </row>
    <row r="129" spans="1:13" x14ac:dyDescent="0.25">
      <c r="A129" s="2">
        <f>IF(B129&lt;&gt;"",119,"")</f>
        <v>119</v>
      </c>
      <c r="B129" s="13">
        <f t="shared" si="20"/>
        <v>134444.44444444368</v>
      </c>
      <c r="C129" s="13">
        <f t="shared" si="11"/>
        <v>224.0740740740728</v>
      </c>
      <c r="D129" s="13">
        <f t="shared" si="12"/>
        <v>555.55555555555554</v>
      </c>
      <c r="E129" s="13">
        <f t="shared" si="13"/>
        <v>133888.88888888812</v>
      </c>
      <c r="F129" s="14">
        <f t="shared" si="14"/>
        <v>779.62962962962831</v>
      </c>
      <c r="G129" s="6"/>
      <c r="H129" s="2">
        <f t="shared" si="15"/>
        <v>119</v>
      </c>
      <c r="I129" s="13">
        <f t="shared" si="21"/>
        <v>147117.25549348665</v>
      </c>
      <c r="J129" s="13">
        <f t="shared" si="16"/>
        <v>245.19542582247774</v>
      </c>
      <c r="K129" s="13">
        <f t="shared" si="17"/>
        <v>494.04351955516336</v>
      </c>
      <c r="L129" s="13">
        <f t="shared" si="18"/>
        <v>146623.21197393149</v>
      </c>
      <c r="M129" s="14">
        <f t="shared" si="19"/>
        <v>739.23894537764113</v>
      </c>
    </row>
    <row r="130" spans="1:13" x14ac:dyDescent="0.25">
      <c r="A130" s="2">
        <f>IF(B130&lt;&gt;"",120,"")</f>
        <v>120</v>
      </c>
      <c r="B130" s="13">
        <f t="shared" si="20"/>
        <v>133888.88888888812</v>
      </c>
      <c r="C130" s="13">
        <f t="shared" si="11"/>
        <v>223.14814814814687</v>
      </c>
      <c r="D130" s="13">
        <f t="shared" si="12"/>
        <v>555.55555555555554</v>
      </c>
      <c r="E130" s="13">
        <f t="shared" si="13"/>
        <v>133333.33333333256</v>
      </c>
      <c r="F130" s="14">
        <f t="shared" si="14"/>
        <v>778.70370370370244</v>
      </c>
      <c r="G130" s="6"/>
      <c r="H130" s="2">
        <f t="shared" si="15"/>
        <v>120</v>
      </c>
      <c r="I130" s="13">
        <f t="shared" si="21"/>
        <v>146623.21197393149</v>
      </c>
      <c r="J130" s="13">
        <f t="shared" si="16"/>
        <v>244.37201995655252</v>
      </c>
      <c r="K130" s="13">
        <f t="shared" si="17"/>
        <v>494.86692542108858</v>
      </c>
      <c r="L130" s="13">
        <f t="shared" si="18"/>
        <v>146128.34504851041</v>
      </c>
      <c r="M130" s="14">
        <f t="shared" si="19"/>
        <v>739.23894537764113</v>
      </c>
    </row>
    <row r="131" spans="1:13" x14ac:dyDescent="0.25">
      <c r="A131" s="2">
        <f>IF(B131&lt;&gt;"",121,"")</f>
        <v>121</v>
      </c>
      <c r="B131" s="13">
        <f t="shared" si="20"/>
        <v>133333.33333333256</v>
      </c>
      <c r="C131" s="13">
        <f t="shared" si="11"/>
        <v>222.22222222222092</v>
      </c>
      <c r="D131" s="13">
        <f t="shared" si="12"/>
        <v>555.55555555555554</v>
      </c>
      <c r="E131" s="13">
        <f t="shared" si="13"/>
        <v>132777.777777777</v>
      </c>
      <c r="F131" s="14">
        <f t="shared" si="14"/>
        <v>777.77777777777646</v>
      </c>
      <c r="G131" s="6"/>
      <c r="H131" s="2">
        <f t="shared" si="15"/>
        <v>121</v>
      </c>
      <c r="I131" s="13">
        <f t="shared" si="21"/>
        <v>146128.34504851041</v>
      </c>
      <c r="J131" s="13">
        <f t="shared" si="16"/>
        <v>243.54724174751735</v>
      </c>
      <c r="K131" s="13">
        <f t="shared" si="17"/>
        <v>495.69170363012381</v>
      </c>
      <c r="L131" s="13">
        <f t="shared" si="18"/>
        <v>145632.65334488029</v>
      </c>
      <c r="M131" s="14">
        <f t="shared" si="19"/>
        <v>739.23894537764113</v>
      </c>
    </row>
    <row r="132" spans="1:13" x14ac:dyDescent="0.25">
      <c r="A132" s="2">
        <f>IF(B132&lt;&gt;"",122,"")</f>
        <v>122</v>
      </c>
      <c r="B132" s="13">
        <f t="shared" si="20"/>
        <v>132777.777777777</v>
      </c>
      <c r="C132" s="13">
        <f t="shared" si="11"/>
        <v>221.29629629629497</v>
      </c>
      <c r="D132" s="13">
        <f t="shared" si="12"/>
        <v>555.55555555555554</v>
      </c>
      <c r="E132" s="13">
        <f t="shared" si="13"/>
        <v>132222.22222222143</v>
      </c>
      <c r="F132" s="14">
        <f t="shared" si="14"/>
        <v>776.85185185185048</v>
      </c>
      <c r="G132" s="6"/>
      <c r="H132" s="2">
        <f t="shared" si="15"/>
        <v>122</v>
      </c>
      <c r="I132" s="13">
        <f t="shared" si="21"/>
        <v>145632.65334488029</v>
      </c>
      <c r="J132" s="13">
        <f t="shared" si="16"/>
        <v>242.72108890813385</v>
      </c>
      <c r="K132" s="13">
        <f t="shared" si="17"/>
        <v>496.51785646950725</v>
      </c>
      <c r="L132" s="13">
        <f t="shared" si="18"/>
        <v>145136.1354884108</v>
      </c>
      <c r="M132" s="14">
        <f t="shared" si="19"/>
        <v>739.23894537764113</v>
      </c>
    </row>
    <row r="133" spans="1:13" x14ac:dyDescent="0.25">
      <c r="A133" s="2">
        <f>IF(B133&lt;&gt;"",123,"")</f>
        <v>123</v>
      </c>
      <c r="B133" s="13">
        <f t="shared" si="20"/>
        <v>132222.22222222143</v>
      </c>
      <c r="C133" s="13">
        <f t="shared" si="11"/>
        <v>220.37037037036907</v>
      </c>
      <c r="D133" s="13">
        <f t="shared" si="12"/>
        <v>555.55555555555554</v>
      </c>
      <c r="E133" s="13">
        <f t="shared" si="13"/>
        <v>131666.66666666587</v>
      </c>
      <c r="F133" s="14">
        <f t="shared" si="14"/>
        <v>775.92592592592462</v>
      </c>
      <c r="G133" s="6"/>
      <c r="H133" s="2">
        <f t="shared" si="15"/>
        <v>123</v>
      </c>
      <c r="I133" s="13">
        <f t="shared" si="21"/>
        <v>145136.1354884108</v>
      </c>
      <c r="J133" s="13">
        <f t="shared" si="16"/>
        <v>241.89355914735134</v>
      </c>
      <c r="K133" s="13">
        <f t="shared" si="17"/>
        <v>497.34538623028982</v>
      </c>
      <c r="L133" s="13">
        <f t="shared" si="18"/>
        <v>144638.7901021805</v>
      </c>
      <c r="M133" s="14">
        <f t="shared" si="19"/>
        <v>739.23894537764113</v>
      </c>
    </row>
    <row r="134" spans="1:13" x14ac:dyDescent="0.25">
      <c r="A134" s="2">
        <f>IF(B134&lt;&gt;"",124,"")</f>
        <v>124</v>
      </c>
      <c r="B134" s="13">
        <f t="shared" si="20"/>
        <v>131666.66666666587</v>
      </c>
      <c r="C134" s="13">
        <f t="shared" si="11"/>
        <v>219.44444444444312</v>
      </c>
      <c r="D134" s="13">
        <f t="shared" si="12"/>
        <v>555.55555555555554</v>
      </c>
      <c r="E134" s="13">
        <f t="shared" si="13"/>
        <v>131111.11111111031</v>
      </c>
      <c r="F134" s="14">
        <f t="shared" si="14"/>
        <v>774.99999999999864</v>
      </c>
      <c r="G134" s="6"/>
      <c r="H134" s="2">
        <f t="shared" si="15"/>
        <v>124</v>
      </c>
      <c r="I134" s="13">
        <f t="shared" si="21"/>
        <v>144638.7901021805</v>
      </c>
      <c r="J134" s="13">
        <f t="shared" si="16"/>
        <v>241.06465017030084</v>
      </c>
      <c r="K134" s="13">
        <f t="shared" si="17"/>
        <v>498.17429520734026</v>
      </c>
      <c r="L134" s="13">
        <f t="shared" si="18"/>
        <v>144140.61580697316</v>
      </c>
      <c r="M134" s="14">
        <f t="shared" si="19"/>
        <v>739.23894537764113</v>
      </c>
    </row>
    <row r="135" spans="1:13" x14ac:dyDescent="0.25">
      <c r="A135" s="2">
        <f>IF(B135&lt;&gt;"",125,"")</f>
        <v>125</v>
      </c>
      <c r="B135" s="13">
        <f t="shared" si="20"/>
        <v>131111.11111111031</v>
      </c>
      <c r="C135" s="13">
        <f t="shared" si="11"/>
        <v>218.5185185185172</v>
      </c>
      <c r="D135" s="13">
        <f t="shared" si="12"/>
        <v>555.55555555555554</v>
      </c>
      <c r="E135" s="13">
        <f t="shared" si="13"/>
        <v>130555.55555555475</v>
      </c>
      <c r="F135" s="14">
        <f t="shared" si="14"/>
        <v>774.07407407407277</v>
      </c>
      <c r="G135" s="6"/>
      <c r="H135" s="2">
        <f t="shared" si="15"/>
        <v>125</v>
      </c>
      <c r="I135" s="13">
        <f t="shared" si="21"/>
        <v>144140.61580697316</v>
      </c>
      <c r="J135" s="13">
        <f t="shared" si="16"/>
        <v>240.2343596782886</v>
      </c>
      <c r="K135" s="13">
        <f t="shared" si="17"/>
        <v>499.00458569935256</v>
      </c>
      <c r="L135" s="13">
        <f t="shared" si="18"/>
        <v>143641.61122127381</v>
      </c>
      <c r="M135" s="14">
        <f t="shared" si="19"/>
        <v>739.23894537764113</v>
      </c>
    </row>
    <row r="136" spans="1:13" x14ac:dyDescent="0.25">
      <c r="A136" s="2">
        <f>IF(B136&lt;&gt;"",126,"")</f>
        <v>126</v>
      </c>
      <c r="B136" s="13">
        <f t="shared" si="20"/>
        <v>130555.55555555475</v>
      </c>
      <c r="C136" s="13">
        <f t="shared" si="11"/>
        <v>217.59259259259125</v>
      </c>
      <c r="D136" s="13">
        <f t="shared" si="12"/>
        <v>555.55555555555554</v>
      </c>
      <c r="E136" s="13">
        <f t="shared" si="13"/>
        <v>129999.99999999919</v>
      </c>
      <c r="F136" s="14">
        <f t="shared" si="14"/>
        <v>773.14814814814679</v>
      </c>
      <c r="G136" s="6"/>
      <c r="H136" s="2">
        <f t="shared" si="15"/>
        <v>126</v>
      </c>
      <c r="I136" s="13">
        <f t="shared" si="21"/>
        <v>143641.61122127381</v>
      </c>
      <c r="J136" s="13">
        <f t="shared" si="16"/>
        <v>239.40268536878969</v>
      </c>
      <c r="K136" s="13">
        <f t="shared" si="17"/>
        <v>499.83626000885147</v>
      </c>
      <c r="L136" s="13">
        <f t="shared" si="18"/>
        <v>143141.77496126495</v>
      </c>
      <c r="M136" s="14">
        <f t="shared" si="19"/>
        <v>739.23894537764113</v>
      </c>
    </row>
    <row r="137" spans="1:13" x14ac:dyDescent="0.25">
      <c r="A137" s="2">
        <f>IF(B137&lt;&gt;"",127,"")</f>
        <v>127</v>
      </c>
      <c r="B137" s="13">
        <f t="shared" si="20"/>
        <v>129999.99999999919</v>
      </c>
      <c r="C137" s="13">
        <f t="shared" si="11"/>
        <v>216.66666666666529</v>
      </c>
      <c r="D137" s="13">
        <f t="shared" si="12"/>
        <v>555.55555555555554</v>
      </c>
      <c r="E137" s="13">
        <f t="shared" si="13"/>
        <v>129444.44444444362</v>
      </c>
      <c r="F137" s="14">
        <f t="shared" si="14"/>
        <v>772.22222222222081</v>
      </c>
      <c r="G137" s="6"/>
      <c r="H137" s="2">
        <f t="shared" si="15"/>
        <v>127</v>
      </c>
      <c r="I137" s="13">
        <f t="shared" si="21"/>
        <v>143141.77496126495</v>
      </c>
      <c r="J137" s="13">
        <f t="shared" si="16"/>
        <v>238.56962493544157</v>
      </c>
      <c r="K137" s="13">
        <f t="shared" si="17"/>
        <v>500.66932044219959</v>
      </c>
      <c r="L137" s="13">
        <f t="shared" si="18"/>
        <v>142641.10564082276</v>
      </c>
      <c r="M137" s="14">
        <f t="shared" si="19"/>
        <v>739.23894537764113</v>
      </c>
    </row>
    <row r="138" spans="1:13" x14ac:dyDescent="0.25">
      <c r="A138" s="2">
        <f>IF(B138&lt;&gt;"",128,"")</f>
        <v>128</v>
      </c>
      <c r="B138" s="13">
        <f t="shared" si="20"/>
        <v>129444.44444444362</v>
      </c>
      <c r="C138" s="13">
        <f t="shared" si="11"/>
        <v>215.74074074073937</v>
      </c>
      <c r="D138" s="13">
        <f t="shared" si="12"/>
        <v>555.55555555555554</v>
      </c>
      <c r="E138" s="13">
        <f t="shared" si="13"/>
        <v>128888.88888888806</v>
      </c>
      <c r="F138" s="14">
        <f t="shared" si="14"/>
        <v>771.29629629629494</v>
      </c>
      <c r="G138" s="6"/>
      <c r="H138" s="2">
        <f t="shared" si="15"/>
        <v>128</v>
      </c>
      <c r="I138" s="13">
        <f t="shared" si="21"/>
        <v>142641.10564082276</v>
      </c>
      <c r="J138" s="13">
        <f t="shared" si="16"/>
        <v>237.73517606803793</v>
      </c>
      <c r="K138" s="13">
        <f t="shared" si="17"/>
        <v>501.50376930960317</v>
      </c>
      <c r="L138" s="13">
        <f t="shared" si="18"/>
        <v>142139.60187151315</v>
      </c>
      <c r="M138" s="14">
        <f t="shared" si="19"/>
        <v>739.23894537764113</v>
      </c>
    </row>
    <row r="139" spans="1:13" x14ac:dyDescent="0.25">
      <c r="A139" s="2">
        <f>IF(B139&lt;&gt;"",129,"")</f>
        <v>129</v>
      </c>
      <c r="B139" s="13">
        <f t="shared" si="20"/>
        <v>128888.88888888806</v>
      </c>
      <c r="C139" s="13">
        <f t="shared" si="11"/>
        <v>214.81481481481345</v>
      </c>
      <c r="D139" s="13">
        <f t="shared" si="12"/>
        <v>555.55555555555554</v>
      </c>
      <c r="E139" s="13">
        <f t="shared" si="13"/>
        <v>128333.3333333325</v>
      </c>
      <c r="F139" s="14">
        <f t="shared" si="14"/>
        <v>770.37037037036896</v>
      </c>
      <c r="G139" s="6"/>
      <c r="H139" s="2">
        <f t="shared" si="15"/>
        <v>129</v>
      </c>
      <c r="I139" s="13">
        <f t="shared" si="21"/>
        <v>142139.60187151315</v>
      </c>
      <c r="J139" s="13">
        <f t="shared" si="16"/>
        <v>236.89933645252191</v>
      </c>
      <c r="K139" s="13">
        <f t="shared" si="17"/>
        <v>502.33960892511925</v>
      </c>
      <c r="L139" s="13">
        <f t="shared" si="18"/>
        <v>141637.26226258802</v>
      </c>
      <c r="M139" s="14">
        <f t="shared" si="19"/>
        <v>739.23894537764113</v>
      </c>
    </row>
    <row r="140" spans="1:13" x14ac:dyDescent="0.25">
      <c r="A140" s="2">
        <f>IF(B140&lt;&gt;"",130,"")</f>
        <v>130</v>
      </c>
      <c r="B140" s="13">
        <f t="shared" si="20"/>
        <v>128333.3333333325</v>
      </c>
      <c r="C140" s="13">
        <f t="shared" ref="C140:C203" si="22">IFERROR(B140*$G$4/12,"")</f>
        <v>213.88888888888752</v>
      </c>
      <c r="D140" s="13">
        <f t="shared" ref="D140:D203" si="23">IF(A140&lt;&gt;"",$G$3/$G$5,"")</f>
        <v>555.55555555555554</v>
      </c>
      <c r="E140" s="13">
        <f t="shared" ref="E140:E203" si="24">IF(A140&lt;&gt;"",B140-D140,"")</f>
        <v>127777.77777777694</v>
      </c>
      <c r="F140" s="14">
        <f t="shared" ref="F140:F203" si="25">IF(A140&lt;&gt;"",C140+D140,"")</f>
        <v>769.44444444444309</v>
      </c>
      <c r="G140" s="6"/>
      <c r="H140" s="2">
        <f t="shared" ref="H140:H203" si="26">A140</f>
        <v>130</v>
      </c>
      <c r="I140" s="13">
        <f t="shared" si="21"/>
        <v>141637.26226258802</v>
      </c>
      <c r="J140" s="13">
        <f t="shared" ref="J140:J203" si="27">IFERROR(I140*$G$4/12,"")</f>
        <v>236.06210377098003</v>
      </c>
      <c r="K140" s="13">
        <f t="shared" ref="K140:K203" si="28">IFERROR(M140-J140,"")</f>
        <v>503.17684160666113</v>
      </c>
      <c r="L140" s="13">
        <f t="shared" ref="L140:L203" si="29">IFERROR(I140-K140,"")</f>
        <v>141134.08542098137</v>
      </c>
      <c r="M140" s="14">
        <f t="shared" ref="M140:M203" si="30">IF(H140&lt;&gt;"",-PMT($G$4/12,$G$5,$G$3),"")</f>
        <v>739.23894537764113</v>
      </c>
    </row>
    <row r="141" spans="1:13" x14ac:dyDescent="0.25">
      <c r="A141" s="2">
        <f>IF(B141&lt;&gt;"",131,"")</f>
        <v>131</v>
      </c>
      <c r="B141" s="13">
        <f t="shared" ref="B141:B204" si="31">IFERROR(IF(B140-D140&gt;=0.01,B140-D140,""),"")</f>
        <v>127777.77777777694</v>
      </c>
      <c r="C141" s="13">
        <f t="shared" si="22"/>
        <v>212.96296296296157</v>
      </c>
      <c r="D141" s="13">
        <f t="shared" si="23"/>
        <v>555.55555555555554</v>
      </c>
      <c r="E141" s="13">
        <f t="shared" si="24"/>
        <v>127222.22222222137</v>
      </c>
      <c r="F141" s="14">
        <f t="shared" si="25"/>
        <v>768.51851851851711</v>
      </c>
      <c r="G141" s="6"/>
      <c r="H141" s="2">
        <f t="shared" si="26"/>
        <v>131</v>
      </c>
      <c r="I141" s="13">
        <f t="shared" ref="I141:I204" si="32">IFERROR(IF(I140-K140&gt;=0.01,I140-K140,""),"")</f>
        <v>141134.08542098137</v>
      </c>
      <c r="J141" s="13">
        <f t="shared" si="27"/>
        <v>235.22347570163561</v>
      </c>
      <c r="K141" s="13">
        <f t="shared" si="28"/>
        <v>504.01546967600552</v>
      </c>
      <c r="L141" s="13">
        <f t="shared" si="29"/>
        <v>140630.06995130537</v>
      </c>
      <c r="M141" s="14">
        <f t="shared" si="30"/>
        <v>739.23894537764113</v>
      </c>
    </row>
    <row r="142" spans="1:13" x14ac:dyDescent="0.25">
      <c r="A142" s="2">
        <f>IF(B142&lt;&gt;"",132,"")</f>
        <v>132</v>
      </c>
      <c r="B142" s="13">
        <f t="shared" si="31"/>
        <v>127222.22222222137</v>
      </c>
      <c r="C142" s="13">
        <f t="shared" si="22"/>
        <v>212.03703703703562</v>
      </c>
      <c r="D142" s="13">
        <f t="shared" si="23"/>
        <v>555.55555555555554</v>
      </c>
      <c r="E142" s="13">
        <f t="shared" si="24"/>
        <v>126666.66666666581</v>
      </c>
      <c r="F142" s="14">
        <f t="shared" si="25"/>
        <v>767.59259259259113</v>
      </c>
      <c r="G142" s="6"/>
      <c r="H142" s="2">
        <f t="shared" si="26"/>
        <v>132</v>
      </c>
      <c r="I142" s="13">
        <f t="shared" si="32"/>
        <v>140630.06995130537</v>
      </c>
      <c r="J142" s="13">
        <f t="shared" si="27"/>
        <v>234.3834499188423</v>
      </c>
      <c r="K142" s="13">
        <f t="shared" si="28"/>
        <v>504.85549545879883</v>
      </c>
      <c r="L142" s="13">
        <f t="shared" si="29"/>
        <v>140125.21445584658</v>
      </c>
      <c r="M142" s="14">
        <f t="shared" si="30"/>
        <v>739.23894537764113</v>
      </c>
    </row>
    <row r="143" spans="1:13" x14ac:dyDescent="0.25">
      <c r="A143" s="2">
        <f>IF(B143&lt;&gt;"",133,"")</f>
        <v>133</v>
      </c>
      <c r="B143" s="13">
        <f t="shared" si="31"/>
        <v>126666.66666666581</v>
      </c>
      <c r="C143" s="13">
        <f t="shared" si="22"/>
        <v>211.11111111110969</v>
      </c>
      <c r="D143" s="13">
        <f t="shared" si="23"/>
        <v>555.55555555555554</v>
      </c>
      <c r="E143" s="13">
        <f t="shared" si="24"/>
        <v>126111.11111111025</v>
      </c>
      <c r="F143" s="14">
        <f t="shared" si="25"/>
        <v>766.66666666666526</v>
      </c>
      <c r="G143" s="6"/>
      <c r="H143" s="2">
        <f t="shared" si="26"/>
        <v>133</v>
      </c>
      <c r="I143" s="13">
        <f t="shared" si="32"/>
        <v>140125.21445584658</v>
      </c>
      <c r="J143" s="13">
        <f t="shared" si="27"/>
        <v>233.54202409307766</v>
      </c>
      <c r="K143" s="13">
        <f t="shared" si="28"/>
        <v>505.69692128456347</v>
      </c>
      <c r="L143" s="13">
        <f t="shared" si="29"/>
        <v>139619.51753456201</v>
      </c>
      <c r="M143" s="14">
        <f t="shared" si="30"/>
        <v>739.23894537764113</v>
      </c>
    </row>
    <row r="144" spans="1:13" x14ac:dyDescent="0.25">
      <c r="A144" s="2">
        <f>IF(B144&lt;&gt;"",134,"")</f>
        <v>134</v>
      </c>
      <c r="B144" s="13">
        <f t="shared" si="31"/>
        <v>126111.11111111025</v>
      </c>
      <c r="C144" s="13">
        <f t="shared" si="22"/>
        <v>210.18518518518374</v>
      </c>
      <c r="D144" s="13">
        <f t="shared" si="23"/>
        <v>555.55555555555554</v>
      </c>
      <c r="E144" s="13">
        <f t="shared" si="24"/>
        <v>125555.55555555469</v>
      </c>
      <c r="F144" s="14">
        <f t="shared" si="25"/>
        <v>765.74074074073928</v>
      </c>
      <c r="G144" s="6"/>
      <c r="H144" s="2">
        <f t="shared" si="26"/>
        <v>134</v>
      </c>
      <c r="I144" s="13">
        <f t="shared" si="32"/>
        <v>139619.51753456201</v>
      </c>
      <c r="J144" s="13">
        <f t="shared" si="27"/>
        <v>232.69919589093669</v>
      </c>
      <c r="K144" s="13">
        <f t="shared" si="28"/>
        <v>506.53974948670441</v>
      </c>
      <c r="L144" s="13">
        <f t="shared" si="29"/>
        <v>139112.97778507532</v>
      </c>
      <c r="M144" s="14">
        <f t="shared" si="30"/>
        <v>739.23894537764113</v>
      </c>
    </row>
    <row r="145" spans="1:13" x14ac:dyDescent="0.25">
      <c r="A145" s="2">
        <f>IF(B145&lt;&gt;"",135,"")</f>
        <v>135</v>
      </c>
      <c r="B145" s="13">
        <f t="shared" si="31"/>
        <v>125555.55555555469</v>
      </c>
      <c r="C145" s="13">
        <f t="shared" si="22"/>
        <v>209.25925925925785</v>
      </c>
      <c r="D145" s="13">
        <f t="shared" si="23"/>
        <v>555.55555555555554</v>
      </c>
      <c r="E145" s="13">
        <f t="shared" si="24"/>
        <v>124999.99999999913</v>
      </c>
      <c r="F145" s="14">
        <f t="shared" si="25"/>
        <v>764.81481481481342</v>
      </c>
      <c r="G145" s="6"/>
      <c r="H145" s="2">
        <f t="shared" si="26"/>
        <v>135</v>
      </c>
      <c r="I145" s="13">
        <f t="shared" si="32"/>
        <v>139112.97778507532</v>
      </c>
      <c r="J145" s="13">
        <f t="shared" si="27"/>
        <v>231.85496297512555</v>
      </c>
      <c r="K145" s="13">
        <f t="shared" si="28"/>
        <v>507.38398240251558</v>
      </c>
      <c r="L145" s="13">
        <f t="shared" si="29"/>
        <v>138605.59380267281</v>
      </c>
      <c r="M145" s="14">
        <f t="shared" si="30"/>
        <v>739.23894537764113</v>
      </c>
    </row>
    <row r="146" spans="1:13" x14ac:dyDescent="0.25">
      <c r="A146" s="2">
        <f>IF(B146&lt;&gt;"",136,"")</f>
        <v>136</v>
      </c>
      <c r="B146" s="13">
        <f t="shared" si="31"/>
        <v>124999.99999999913</v>
      </c>
      <c r="C146" s="13">
        <f t="shared" si="22"/>
        <v>208.33333333333189</v>
      </c>
      <c r="D146" s="13">
        <f t="shared" si="23"/>
        <v>555.55555555555554</v>
      </c>
      <c r="E146" s="13">
        <f t="shared" si="24"/>
        <v>124444.44444444356</v>
      </c>
      <c r="F146" s="14">
        <f t="shared" si="25"/>
        <v>763.88888888888744</v>
      </c>
      <c r="G146" s="6"/>
      <c r="H146" s="2">
        <f t="shared" si="26"/>
        <v>136</v>
      </c>
      <c r="I146" s="13">
        <f t="shared" si="32"/>
        <v>138605.59380267281</v>
      </c>
      <c r="J146" s="13">
        <f t="shared" si="27"/>
        <v>231.0093230044547</v>
      </c>
      <c r="K146" s="13">
        <f t="shared" si="28"/>
        <v>508.22962237318643</v>
      </c>
      <c r="L146" s="13">
        <f t="shared" si="29"/>
        <v>138097.36418029963</v>
      </c>
      <c r="M146" s="14">
        <f t="shared" si="30"/>
        <v>739.23894537764113</v>
      </c>
    </row>
    <row r="147" spans="1:13" x14ac:dyDescent="0.25">
      <c r="A147" s="2">
        <f>IF(B147&lt;&gt;"",137,"")</f>
        <v>137</v>
      </c>
      <c r="B147" s="13">
        <f t="shared" si="31"/>
        <v>124444.44444444356</v>
      </c>
      <c r="C147" s="13">
        <f t="shared" si="22"/>
        <v>207.40740740740594</v>
      </c>
      <c r="D147" s="13">
        <f t="shared" si="23"/>
        <v>555.55555555555554</v>
      </c>
      <c r="E147" s="13">
        <f t="shared" si="24"/>
        <v>123888.888888888</v>
      </c>
      <c r="F147" s="14">
        <f t="shared" si="25"/>
        <v>762.96296296296146</v>
      </c>
      <c r="G147" s="6"/>
      <c r="H147" s="2">
        <f t="shared" si="26"/>
        <v>137</v>
      </c>
      <c r="I147" s="13">
        <f t="shared" si="32"/>
        <v>138097.36418029963</v>
      </c>
      <c r="J147" s="13">
        <f t="shared" si="27"/>
        <v>230.16227363383271</v>
      </c>
      <c r="K147" s="13">
        <f t="shared" si="28"/>
        <v>509.07667174380845</v>
      </c>
      <c r="L147" s="13">
        <f t="shared" si="29"/>
        <v>137588.28750855583</v>
      </c>
      <c r="M147" s="14">
        <f t="shared" si="30"/>
        <v>739.23894537764113</v>
      </c>
    </row>
    <row r="148" spans="1:13" x14ac:dyDescent="0.25">
      <c r="A148" s="2">
        <f>IF(B148&lt;&gt;"",138,"")</f>
        <v>138</v>
      </c>
      <c r="B148" s="13">
        <f t="shared" si="31"/>
        <v>123888.888888888</v>
      </c>
      <c r="C148" s="13">
        <f t="shared" si="22"/>
        <v>206.48148148148002</v>
      </c>
      <c r="D148" s="13">
        <f t="shared" si="23"/>
        <v>555.55555555555554</v>
      </c>
      <c r="E148" s="13">
        <f t="shared" si="24"/>
        <v>123333.33333333244</v>
      </c>
      <c r="F148" s="14">
        <f t="shared" si="25"/>
        <v>762.03703703703559</v>
      </c>
      <c r="G148" s="6"/>
      <c r="H148" s="2">
        <f t="shared" si="26"/>
        <v>138</v>
      </c>
      <c r="I148" s="13">
        <f t="shared" si="32"/>
        <v>137588.28750855583</v>
      </c>
      <c r="J148" s="13">
        <f t="shared" si="27"/>
        <v>229.31381251425975</v>
      </c>
      <c r="K148" s="13">
        <f t="shared" si="28"/>
        <v>509.92513286338135</v>
      </c>
      <c r="L148" s="13">
        <f t="shared" si="29"/>
        <v>137078.36237569246</v>
      </c>
      <c r="M148" s="14">
        <f t="shared" si="30"/>
        <v>739.23894537764113</v>
      </c>
    </row>
    <row r="149" spans="1:13" x14ac:dyDescent="0.25">
      <c r="A149" s="2">
        <f>IF(B149&lt;&gt;"",139,"")</f>
        <v>139</v>
      </c>
      <c r="B149" s="13">
        <f t="shared" si="31"/>
        <v>123333.33333333244</v>
      </c>
      <c r="C149" s="13">
        <f t="shared" si="22"/>
        <v>205.55555555555406</v>
      </c>
      <c r="D149" s="13">
        <f t="shared" si="23"/>
        <v>555.55555555555554</v>
      </c>
      <c r="E149" s="13">
        <f t="shared" si="24"/>
        <v>122777.77777777688</v>
      </c>
      <c r="F149" s="14">
        <f t="shared" si="25"/>
        <v>761.11111111110961</v>
      </c>
      <c r="G149" s="6"/>
      <c r="H149" s="2">
        <f t="shared" si="26"/>
        <v>139</v>
      </c>
      <c r="I149" s="13">
        <f t="shared" si="32"/>
        <v>137078.36237569246</v>
      </c>
      <c r="J149" s="13">
        <f t="shared" si="27"/>
        <v>228.46393729282079</v>
      </c>
      <c r="K149" s="13">
        <f t="shared" si="28"/>
        <v>510.77500808482034</v>
      </c>
      <c r="L149" s="13">
        <f t="shared" si="29"/>
        <v>136567.58736760763</v>
      </c>
      <c r="M149" s="14">
        <f t="shared" si="30"/>
        <v>739.23894537764113</v>
      </c>
    </row>
    <row r="150" spans="1:13" x14ac:dyDescent="0.25">
      <c r="A150" s="2">
        <f>IF(B150&lt;&gt;"",140,"")</f>
        <v>140</v>
      </c>
      <c r="B150" s="13">
        <f t="shared" si="31"/>
        <v>122777.77777777688</v>
      </c>
      <c r="C150" s="13">
        <f t="shared" si="22"/>
        <v>204.62962962962811</v>
      </c>
      <c r="D150" s="13">
        <f t="shared" si="23"/>
        <v>555.55555555555554</v>
      </c>
      <c r="E150" s="13">
        <f t="shared" si="24"/>
        <v>122222.22222222132</v>
      </c>
      <c r="F150" s="14">
        <f t="shared" si="25"/>
        <v>760.18518518518363</v>
      </c>
      <c r="G150" s="6"/>
      <c r="H150" s="2">
        <f t="shared" si="26"/>
        <v>140</v>
      </c>
      <c r="I150" s="13">
        <f t="shared" si="32"/>
        <v>136567.58736760763</v>
      </c>
      <c r="J150" s="13">
        <f t="shared" si="27"/>
        <v>227.61264561267942</v>
      </c>
      <c r="K150" s="13">
        <f t="shared" si="28"/>
        <v>511.62629976496169</v>
      </c>
      <c r="L150" s="13">
        <f t="shared" si="29"/>
        <v>136055.96106784267</v>
      </c>
      <c r="M150" s="14">
        <f t="shared" si="30"/>
        <v>739.23894537764113</v>
      </c>
    </row>
    <row r="151" spans="1:13" x14ac:dyDescent="0.25">
      <c r="A151" s="2">
        <f>IF(B151&lt;&gt;"",141,"")</f>
        <v>141</v>
      </c>
      <c r="B151" s="13">
        <f t="shared" si="31"/>
        <v>122222.22222222132</v>
      </c>
      <c r="C151" s="13">
        <f t="shared" si="22"/>
        <v>203.70370370370222</v>
      </c>
      <c r="D151" s="13">
        <f t="shared" si="23"/>
        <v>555.55555555555554</v>
      </c>
      <c r="E151" s="13">
        <f t="shared" si="24"/>
        <v>121666.66666666575</v>
      </c>
      <c r="F151" s="14">
        <f t="shared" si="25"/>
        <v>759.25925925925776</v>
      </c>
      <c r="G151" s="6"/>
      <c r="H151" s="2">
        <f t="shared" si="26"/>
        <v>141</v>
      </c>
      <c r="I151" s="13">
        <f t="shared" si="32"/>
        <v>136055.96106784267</v>
      </c>
      <c r="J151" s="13">
        <f t="shared" si="27"/>
        <v>226.75993511307112</v>
      </c>
      <c r="K151" s="13">
        <f t="shared" si="28"/>
        <v>512.47901026456998</v>
      </c>
      <c r="L151" s="13">
        <f t="shared" si="29"/>
        <v>135543.48205757811</v>
      </c>
      <c r="M151" s="14">
        <f t="shared" si="30"/>
        <v>739.23894537764113</v>
      </c>
    </row>
    <row r="152" spans="1:13" x14ac:dyDescent="0.25">
      <c r="A152" s="2">
        <f>IF(B152&lt;&gt;"",142,"")</f>
        <v>142</v>
      </c>
      <c r="B152" s="13">
        <f t="shared" si="31"/>
        <v>121666.66666666575</v>
      </c>
      <c r="C152" s="13">
        <f t="shared" si="22"/>
        <v>202.77777777777627</v>
      </c>
      <c r="D152" s="13">
        <f t="shared" si="23"/>
        <v>555.55555555555554</v>
      </c>
      <c r="E152" s="13">
        <f t="shared" si="24"/>
        <v>121111.11111111019</v>
      </c>
      <c r="F152" s="14">
        <f t="shared" si="25"/>
        <v>758.33333333333178</v>
      </c>
      <c r="G152" s="6"/>
      <c r="H152" s="2">
        <f t="shared" si="26"/>
        <v>142</v>
      </c>
      <c r="I152" s="13">
        <f t="shared" si="32"/>
        <v>135543.48205757811</v>
      </c>
      <c r="J152" s="13">
        <f t="shared" si="27"/>
        <v>225.90580342929684</v>
      </c>
      <c r="K152" s="13">
        <f t="shared" si="28"/>
        <v>513.33314194834429</v>
      </c>
      <c r="L152" s="13">
        <f t="shared" si="29"/>
        <v>135030.14891562975</v>
      </c>
      <c r="M152" s="14">
        <f t="shared" si="30"/>
        <v>739.23894537764113</v>
      </c>
    </row>
    <row r="153" spans="1:13" x14ac:dyDescent="0.25">
      <c r="A153" s="2">
        <f>IF(B153&lt;&gt;"",143,"")</f>
        <v>143</v>
      </c>
      <c r="B153" s="13">
        <f t="shared" si="31"/>
        <v>121111.11111111019</v>
      </c>
      <c r="C153" s="13">
        <f t="shared" si="22"/>
        <v>201.85185185185034</v>
      </c>
      <c r="D153" s="13">
        <f t="shared" si="23"/>
        <v>555.55555555555554</v>
      </c>
      <c r="E153" s="13">
        <f t="shared" si="24"/>
        <v>120555.55555555463</v>
      </c>
      <c r="F153" s="14">
        <f t="shared" si="25"/>
        <v>757.40740740740591</v>
      </c>
      <c r="G153" s="6"/>
      <c r="H153" s="2">
        <f t="shared" si="26"/>
        <v>143</v>
      </c>
      <c r="I153" s="13">
        <f t="shared" si="32"/>
        <v>135030.14891562975</v>
      </c>
      <c r="J153" s="13">
        <f t="shared" si="27"/>
        <v>225.05024819271625</v>
      </c>
      <c r="K153" s="13">
        <f t="shared" si="28"/>
        <v>514.18869718492488</v>
      </c>
      <c r="L153" s="13">
        <f t="shared" si="29"/>
        <v>134515.96021844482</v>
      </c>
      <c r="M153" s="14">
        <f t="shared" si="30"/>
        <v>739.23894537764113</v>
      </c>
    </row>
    <row r="154" spans="1:13" x14ac:dyDescent="0.25">
      <c r="A154" s="2">
        <f>IF(B154&lt;&gt;"",144,"")</f>
        <v>144</v>
      </c>
      <c r="B154" s="13">
        <f t="shared" si="31"/>
        <v>120555.55555555463</v>
      </c>
      <c r="C154" s="13">
        <f t="shared" si="22"/>
        <v>200.92592592592439</v>
      </c>
      <c r="D154" s="13">
        <f t="shared" si="23"/>
        <v>555.55555555555554</v>
      </c>
      <c r="E154" s="13">
        <f t="shared" si="24"/>
        <v>119999.99999999907</v>
      </c>
      <c r="F154" s="14">
        <f t="shared" si="25"/>
        <v>756.48148148147993</v>
      </c>
      <c r="G154" s="6"/>
      <c r="H154" s="2">
        <f t="shared" si="26"/>
        <v>144</v>
      </c>
      <c r="I154" s="13">
        <f t="shared" si="32"/>
        <v>134515.96021844482</v>
      </c>
      <c r="J154" s="13">
        <f t="shared" si="27"/>
        <v>224.19326703074137</v>
      </c>
      <c r="K154" s="13">
        <f t="shared" si="28"/>
        <v>515.04567834689976</v>
      </c>
      <c r="L154" s="13">
        <f t="shared" si="29"/>
        <v>134000.9145400979</v>
      </c>
      <c r="M154" s="14">
        <f t="shared" si="30"/>
        <v>739.23894537764113</v>
      </c>
    </row>
    <row r="155" spans="1:13" x14ac:dyDescent="0.25">
      <c r="A155" s="2">
        <f>IF(B155&lt;&gt;"",145,"")</f>
        <v>145</v>
      </c>
      <c r="B155" s="13">
        <f t="shared" si="31"/>
        <v>119999.99999999907</v>
      </c>
      <c r="C155" s="13">
        <f t="shared" si="22"/>
        <v>199.99999999999844</v>
      </c>
      <c r="D155" s="13">
        <f t="shared" si="23"/>
        <v>555.55555555555554</v>
      </c>
      <c r="E155" s="13">
        <f t="shared" si="24"/>
        <v>119444.44444444351</v>
      </c>
      <c r="F155" s="14">
        <f t="shared" si="25"/>
        <v>755.55555555555395</v>
      </c>
      <c r="G155" s="6"/>
      <c r="H155" s="2">
        <f t="shared" si="26"/>
        <v>145</v>
      </c>
      <c r="I155" s="13">
        <f t="shared" si="32"/>
        <v>134000.9145400979</v>
      </c>
      <c r="J155" s="13">
        <f t="shared" si="27"/>
        <v>223.33485756682987</v>
      </c>
      <c r="K155" s="13">
        <f t="shared" si="28"/>
        <v>515.90408781081123</v>
      </c>
      <c r="L155" s="13">
        <f t="shared" si="29"/>
        <v>133485.0104522871</v>
      </c>
      <c r="M155" s="14">
        <f t="shared" si="30"/>
        <v>739.23894537764113</v>
      </c>
    </row>
    <row r="156" spans="1:13" x14ac:dyDescent="0.25">
      <c r="A156" s="2">
        <f>IF(B156&lt;&gt;"",146,"")</f>
        <v>146</v>
      </c>
      <c r="B156" s="13">
        <f t="shared" si="31"/>
        <v>119444.44444444351</v>
      </c>
      <c r="C156" s="13">
        <f t="shared" si="22"/>
        <v>199.07407407407251</v>
      </c>
      <c r="D156" s="13">
        <f t="shared" si="23"/>
        <v>555.55555555555554</v>
      </c>
      <c r="E156" s="13">
        <f t="shared" si="24"/>
        <v>118888.88888888794</v>
      </c>
      <c r="F156" s="14">
        <f t="shared" si="25"/>
        <v>754.62962962962808</v>
      </c>
      <c r="G156" s="6"/>
      <c r="H156" s="2">
        <f t="shared" si="26"/>
        <v>146</v>
      </c>
      <c r="I156" s="13">
        <f t="shared" si="32"/>
        <v>133485.0104522871</v>
      </c>
      <c r="J156" s="13">
        <f t="shared" si="27"/>
        <v>222.47501742047851</v>
      </c>
      <c r="K156" s="13">
        <f t="shared" si="28"/>
        <v>516.76392795716265</v>
      </c>
      <c r="L156" s="13">
        <f t="shared" si="29"/>
        <v>132968.24652432994</v>
      </c>
      <c r="M156" s="14">
        <f t="shared" si="30"/>
        <v>739.23894537764113</v>
      </c>
    </row>
    <row r="157" spans="1:13" x14ac:dyDescent="0.25">
      <c r="A157" s="2">
        <f>IF(B157&lt;&gt;"",147,"")</f>
        <v>147</v>
      </c>
      <c r="B157" s="13">
        <f t="shared" si="31"/>
        <v>118888.88888888794</v>
      </c>
      <c r="C157" s="13">
        <f t="shared" si="22"/>
        <v>198.14814814814656</v>
      </c>
      <c r="D157" s="13">
        <f t="shared" si="23"/>
        <v>555.55555555555554</v>
      </c>
      <c r="E157" s="13">
        <f t="shared" si="24"/>
        <v>118333.33333333238</v>
      </c>
      <c r="F157" s="14">
        <f t="shared" si="25"/>
        <v>753.7037037037021</v>
      </c>
      <c r="G157" s="6"/>
      <c r="H157" s="2">
        <f t="shared" si="26"/>
        <v>147</v>
      </c>
      <c r="I157" s="13">
        <f t="shared" si="32"/>
        <v>132968.24652432994</v>
      </c>
      <c r="J157" s="13">
        <f t="shared" si="27"/>
        <v>221.61374420721657</v>
      </c>
      <c r="K157" s="13">
        <f t="shared" si="28"/>
        <v>517.62520117042459</v>
      </c>
      <c r="L157" s="13">
        <f t="shared" si="29"/>
        <v>132450.62132315952</v>
      </c>
      <c r="M157" s="14">
        <f t="shared" si="30"/>
        <v>739.23894537764113</v>
      </c>
    </row>
    <row r="158" spans="1:13" x14ac:dyDescent="0.25">
      <c r="A158" s="2">
        <f>IF(B158&lt;&gt;"",148,"")</f>
        <v>148</v>
      </c>
      <c r="B158" s="13">
        <f t="shared" si="31"/>
        <v>118333.33333333238</v>
      </c>
      <c r="C158" s="13">
        <f t="shared" si="22"/>
        <v>197.22222222222067</v>
      </c>
      <c r="D158" s="13">
        <f t="shared" si="23"/>
        <v>555.55555555555554</v>
      </c>
      <c r="E158" s="13">
        <f t="shared" si="24"/>
        <v>117777.77777777682</v>
      </c>
      <c r="F158" s="14">
        <f t="shared" si="25"/>
        <v>752.77777777777624</v>
      </c>
      <c r="G158" s="6"/>
      <c r="H158" s="2">
        <f t="shared" si="26"/>
        <v>148</v>
      </c>
      <c r="I158" s="13">
        <f t="shared" si="32"/>
        <v>132450.62132315952</v>
      </c>
      <c r="J158" s="13">
        <f t="shared" si="27"/>
        <v>220.75103553859921</v>
      </c>
      <c r="K158" s="13">
        <f t="shared" si="28"/>
        <v>518.48790983904189</v>
      </c>
      <c r="L158" s="13">
        <f t="shared" si="29"/>
        <v>131932.13341332047</v>
      </c>
      <c r="M158" s="14">
        <f t="shared" si="30"/>
        <v>739.23894537764113</v>
      </c>
    </row>
    <row r="159" spans="1:13" x14ac:dyDescent="0.25">
      <c r="A159" s="2">
        <f>IF(B159&lt;&gt;"",149,"")</f>
        <v>149</v>
      </c>
      <c r="B159" s="13">
        <f t="shared" si="31"/>
        <v>117777.77777777682</v>
      </c>
      <c r="C159" s="13">
        <f t="shared" si="22"/>
        <v>196.29629629629471</v>
      </c>
      <c r="D159" s="13">
        <f t="shared" si="23"/>
        <v>555.55555555555554</v>
      </c>
      <c r="E159" s="13">
        <f t="shared" si="24"/>
        <v>117222.22222222126</v>
      </c>
      <c r="F159" s="14">
        <f t="shared" si="25"/>
        <v>751.85185185185026</v>
      </c>
      <c r="G159" s="6"/>
      <c r="H159" s="2">
        <f t="shared" si="26"/>
        <v>149</v>
      </c>
      <c r="I159" s="13">
        <f t="shared" si="32"/>
        <v>131932.13341332047</v>
      </c>
      <c r="J159" s="13">
        <f t="shared" si="27"/>
        <v>219.88688902220076</v>
      </c>
      <c r="K159" s="13">
        <f t="shared" si="28"/>
        <v>519.35205635544037</v>
      </c>
      <c r="L159" s="13">
        <f t="shared" si="29"/>
        <v>131412.78135696502</v>
      </c>
      <c r="M159" s="14">
        <f t="shared" si="30"/>
        <v>739.23894537764113</v>
      </c>
    </row>
    <row r="160" spans="1:13" x14ac:dyDescent="0.25">
      <c r="A160" s="2">
        <f>IF(B160&lt;&gt;"",150,"")</f>
        <v>150</v>
      </c>
      <c r="B160" s="13">
        <f t="shared" si="31"/>
        <v>117222.22222222126</v>
      </c>
      <c r="C160" s="13">
        <f t="shared" si="22"/>
        <v>195.37037037036876</v>
      </c>
      <c r="D160" s="13">
        <f t="shared" si="23"/>
        <v>555.55555555555554</v>
      </c>
      <c r="E160" s="13">
        <f t="shared" si="24"/>
        <v>116666.6666666657</v>
      </c>
      <c r="F160" s="14">
        <f t="shared" si="25"/>
        <v>750.92592592592428</v>
      </c>
      <c r="G160" s="6"/>
      <c r="H160" s="2">
        <f t="shared" si="26"/>
        <v>150</v>
      </c>
      <c r="I160" s="13">
        <f t="shared" si="32"/>
        <v>131412.78135696502</v>
      </c>
      <c r="J160" s="13">
        <f t="shared" si="27"/>
        <v>219.02130226160838</v>
      </c>
      <c r="K160" s="13">
        <f t="shared" si="28"/>
        <v>520.21764311603272</v>
      </c>
      <c r="L160" s="13">
        <f t="shared" si="29"/>
        <v>130892.56371384898</v>
      </c>
      <c r="M160" s="14">
        <f t="shared" si="30"/>
        <v>739.23894537764113</v>
      </c>
    </row>
    <row r="161" spans="1:13" x14ac:dyDescent="0.25">
      <c r="A161" s="2">
        <f>IF(B161&lt;&gt;"",151,"")</f>
        <v>151</v>
      </c>
      <c r="B161" s="13">
        <f t="shared" si="31"/>
        <v>116666.6666666657</v>
      </c>
      <c r="C161" s="13">
        <f t="shared" si="22"/>
        <v>194.44444444444284</v>
      </c>
      <c r="D161" s="13">
        <f t="shared" si="23"/>
        <v>555.55555555555554</v>
      </c>
      <c r="E161" s="13">
        <f t="shared" si="24"/>
        <v>116111.11111111013</v>
      </c>
      <c r="F161" s="14">
        <f t="shared" si="25"/>
        <v>749.99999999999841</v>
      </c>
      <c r="G161" s="6"/>
      <c r="H161" s="2">
        <f t="shared" si="26"/>
        <v>151</v>
      </c>
      <c r="I161" s="13">
        <f t="shared" si="32"/>
        <v>130892.56371384898</v>
      </c>
      <c r="J161" s="13">
        <f t="shared" si="27"/>
        <v>218.15427285641499</v>
      </c>
      <c r="K161" s="13">
        <f t="shared" si="28"/>
        <v>521.08467252122614</v>
      </c>
      <c r="L161" s="13">
        <f t="shared" si="29"/>
        <v>130371.47904132775</v>
      </c>
      <c r="M161" s="14">
        <f t="shared" si="30"/>
        <v>739.23894537764113</v>
      </c>
    </row>
    <row r="162" spans="1:13" x14ac:dyDescent="0.25">
      <c r="A162" s="2">
        <f>IF(B162&lt;&gt;"",152,"")</f>
        <v>152</v>
      </c>
      <c r="B162" s="13">
        <f t="shared" si="31"/>
        <v>116111.11111111013</v>
      </c>
      <c r="C162" s="13">
        <f t="shared" si="22"/>
        <v>193.51851851851688</v>
      </c>
      <c r="D162" s="13">
        <f t="shared" si="23"/>
        <v>555.55555555555554</v>
      </c>
      <c r="E162" s="13">
        <f t="shared" si="24"/>
        <v>115555.55555555457</v>
      </c>
      <c r="F162" s="14">
        <f t="shared" si="25"/>
        <v>749.07407407407243</v>
      </c>
      <c r="G162" s="6"/>
      <c r="H162" s="2">
        <f t="shared" si="26"/>
        <v>152</v>
      </c>
      <c r="I162" s="13">
        <f t="shared" si="32"/>
        <v>130371.47904132775</v>
      </c>
      <c r="J162" s="13">
        <f t="shared" si="27"/>
        <v>217.28579840221292</v>
      </c>
      <c r="K162" s="13">
        <f t="shared" si="28"/>
        <v>521.95314697542824</v>
      </c>
      <c r="L162" s="13">
        <f t="shared" si="29"/>
        <v>129849.52589435232</v>
      </c>
      <c r="M162" s="14">
        <f t="shared" si="30"/>
        <v>739.23894537764113</v>
      </c>
    </row>
    <row r="163" spans="1:13" x14ac:dyDescent="0.25">
      <c r="A163" s="2">
        <f>IF(B163&lt;&gt;"",153,"")</f>
        <v>153</v>
      </c>
      <c r="B163" s="13">
        <f t="shared" si="31"/>
        <v>115555.55555555457</v>
      </c>
      <c r="C163" s="13">
        <f t="shared" si="22"/>
        <v>192.59259259259093</v>
      </c>
      <c r="D163" s="13">
        <f t="shared" si="23"/>
        <v>555.55555555555554</v>
      </c>
      <c r="E163" s="13">
        <f t="shared" si="24"/>
        <v>114999.99999999901</v>
      </c>
      <c r="F163" s="14">
        <f t="shared" si="25"/>
        <v>748.14814814814645</v>
      </c>
      <c r="G163" s="6"/>
      <c r="H163" s="2">
        <f t="shared" si="26"/>
        <v>153</v>
      </c>
      <c r="I163" s="13">
        <f t="shared" si="32"/>
        <v>129849.52589435232</v>
      </c>
      <c r="J163" s="13">
        <f t="shared" si="27"/>
        <v>216.41587649058718</v>
      </c>
      <c r="K163" s="13">
        <f t="shared" si="28"/>
        <v>522.82306888705398</v>
      </c>
      <c r="L163" s="13">
        <f t="shared" si="29"/>
        <v>129326.70282546527</v>
      </c>
      <c r="M163" s="14">
        <f t="shared" si="30"/>
        <v>739.23894537764113</v>
      </c>
    </row>
    <row r="164" spans="1:13" x14ac:dyDescent="0.25">
      <c r="A164" s="2">
        <f>IF(B164&lt;&gt;"",154,"")</f>
        <v>154</v>
      </c>
      <c r="B164" s="13">
        <f t="shared" si="31"/>
        <v>114999.99999999901</v>
      </c>
      <c r="C164" s="13">
        <f t="shared" si="22"/>
        <v>191.66666666666504</v>
      </c>
      <c r="D164" s="13">
        <f t="shared" si="23"/>
        <v>555.55555555555554</v>
      </c>
      <c r="E164" s="13">
        <f t="shared" si="24"/>
        <v>114444.44444444345</v>
      </c>
      <c r="F164" s="14">
        <f t="shared" si="25"/>
        <v>747.22222222222058</v>
      </c>
      <c r="G164" s="6"/>
      <c r="H164" s="2">
        <f t="shared" si="26"/>
        <v>154</v>
      </c>
      <c r="I164" s="13">
        <f t="shared" si="32"/>
        <v>129326.70282546527</v>
      </c>
      <c r="J164" s="13">
        <f t="shared" si="27"/>
        <v>215.54450470910879</v>
      </c>
      <c r="K164" s="13">
        <f t="shared" si="28"/>
        <v>523.69444066853237</v>
      </c>
      <c r="L164" s="13">
        <f t="shared" si="29"/>
        <v>128803.00838479673</v>
      </c>
      <c r="M164" s="14">
        <f t="shared" si="30"/>
        <v>739.23894537764113</v>
      </c>
    </row>
    <row r="165" spans="1:13" x14ac:dyDescent="0.25">
      <c r="A165" s="2">
        <f>IF(B165&lt;&gt;"",155,"")</f>
        <v>155</v>
      </c>
      <c r="B165" s="13">
        <f t="shared" si="31"/>
        <v>114444.44444444345</v>
      </c>
      <c r="C165" s="13">
        <f t="shared" si="22"/>
        <v>190.74074074073908</v>
      </c>
      <c r="D165" s="13">
        <f t="shared" si="23"/>
        <v>555.55555555555554</v>
      </c>
      <c r="E165" s="13">
        <f t="shared" si="24"/>
        <v>113888.88888888789</v>
      </c>
      <c r="F165" s="14">
        <f t="shared" si="25"/>
        <v>746.2962962962946</v>
      </c>
      <c r="G165" s="6"/>
      <c r="H165" s="2">
        <f t="shared" si="26"/>
        <v>155</v>
      </c>
      <c r="I165" s="13">
        <f t="shared" si="32"/>
        <v>128803.00838479673</v>
      </c>
      <c r="J165" s="13">
        <f t="shared" si="27"/>
        <v>214.67168064132787</v>
      </c>
      <c r="K165" s="13">
        <f t="shared" si="28"/>
        <v>524.56726473631329</v>
      </c>
      <c r="L165" s="13">
        <f t="shared" si="29"/>
        <v>128278.44112006042</v>
      </c>
      <c r="M165" s="14">
        <f t="shared" si="30"/>
        <v>739.23894537764113</v>
      </c>
    </row>
    <row r="166" spans="1:13" x14ac:dyDescent="0.25">
      <c r="A166" s="2">
        <f>IF(B166&lt;&gt;"",156,"")</f>
        <v>156</v>
      </c>
      <c r="B166" s="13">
        <f t="shared" si="31"/>
        <v>113888.88888888789</v>
      </c>
      <c r="C166" s="13">
        <f t="shared" si="22"/>
        <v>189.81481481481316</v>
      </c>
      <c r="D166" s="13">
        <f t="shared" si="23"/>
        <v>555.55555555555554</v>
      </c>
      <c r="E166" s="13">
        <f t="shared" si="24"/>
        <v>113333.33333333232</v>
      </c>
      <c r="F166" s="14">
        <f t="shared" si="25"/>
        <v>745.37037037036873</v>
      </c>
      <c r="G166" s="6"/>
      <c r="H166" s="2">
        <f t="shared" si="26"/>
        <v>156</v>
      </c>
      <c r="I166" s="13">
        <f t="shared" si="32"/>
        <v>128278.44112006042</v>
      </c>
      <c r="J166" s="13">
        <f t="shared" si="27"/>
        <v>213.79740186676736</v>
      </c>
      <c r="K166" s="13">
        <f t="shared" si="28"/>
        <v>525.44154351087377</v>
      </c>
      <c r="L166" s="13">
        <f t="shared" si="29"/>
        <v>127752.99957654956</v>
      </c>
      <c r="M166" s="14">
        <f t="shared" si="30"/>
        <v>739.23894537764113</v>
      </c>
    </row>
    <row r="167" spans="1:13" x14ac:dyDescent="0.25">
      <c r="A167" s="2">
        <f>IF(B167&lt;&gt;"",157,"")</f>
        <v>157</v>
      </c>
      <c r="B167" s="13">
        <f t="shared" si="31"/>
        <v>113333.33333333232</v>
      </c>
      <c r="C167" s="13">
        <f t="shared" si="22"/>
        <v>188.88888888888721</v>
      </c>
      <c r="D167" s="13">
        <f t="shared" si="23"/>
        <v>555.55555555555554</v>
      </c>
      <c r="E167" s="13">
        <f t="shared" si="24"/>
        <v>112777.77777777676</v>
      </c>
      <c r="F167" s="14">
        <f t="shared" si="25"/>
        <v>744.44444444444275</v>
      </c>
      <c r="G167" s="6"/>
      <c r="H167" s="2">
        <f t="shared" si="26"/>
        <v>157</v>
      </c>
      <c r="I167" s="13">
        <f t="shared" si="32"/>
        <v>127752.99957654956</v>
      </c>
      <c r="J167" s="13">
        <f t="shared" si="27"/>
        <v>212.92166596091593</v>
      </c>
      <c r="K167" s="13">
        <f t="shared" si="28"/>
        <v>526.31727941672523</v>
      </c>
      <c r="L167" s="13">
        <f t="shared" si="29"/>
        <v>127226.68229713284</v>
      </c>
      <c r="M167" s="14">
        <f t="shared" si="30"/>
        <v>739.23894537764113</v>
      </c>
    </row>
    <row r="168" spans="1:13" x14ac:dyDescent="0.25">
      <c r="A168" s="2">
        <f>IF(B168&lt;&gt;"",158,"")</f>
        <v>158</v>
      </c>
      <c r="B168" s="13">
        <f t="shared" si="31"/>
        <v>112777.77777777676</v>
      </c>
      <c r="C168" s="13">
        <f t="shared" si="22"/>
        <v>187.96296296296126</v>
      </c>
      <c r="D168" s="13">
        <f t="shared" si="23"/>
        <v>555.55555555555554</v>
      </c>
      <c r="E168" s="13">
        <f t="shared" si="24"/>
        <v>112222.2222222212</v>
      </c>
      <c r="F168" s="14">
        <f t="shared" si="25"/>
        <v>743.51851851851677</v>
      </c>
      <c r="G168" s="6"/>
      <c r="H168" s="2">
        <f t="shared" si="26"/>
        <v>158</v>
      </c>
      <c r="I168" s="13">
        <f t="shared" si="32"/>
        <v>127226.68229713284</v>
      </c>
      <c r="J168" s="13">
        <f t="shared" si="27"/>
        <v>212.04447049522139</v>
      </c>
      <c r="K168" s="13">
        <f t="shared" si="28"/>
        <v>527.19447488241974</v>
      </c>
      <c r="L168" s="13">
        <f t="shared" si="29"/>
        <v>126699.48782225042</v>
      </c>
      <c r="M168" s="14">
        <f t="shared" si="30"/>
        <v>739.23894537764113</v>
      </c>
    </row>
    <row r="169" spans="1:13" x14ac:dyDescent="0.25">
      <c r="A169" s="2">
        <f>IF(B169&lt;&gt;"",159,"")</f>
        <v>159</v>
      </c>
      <c r="B169" s="13">
        <f t="shared" si="31"/>
        <v>112222.2222222212</v>
      </c>
      <c r="C169" s="13">
        <f t="shared" si="22"/>
        <v>187.03703703703533</v>
      </c>
      <c r="D169" s="13">
        <f t="shared" si="23"/>
        <v>555.55555555555554</v>
      </c>
      <c r="E169" s="13">
        <f t="shared" si="24"/>
        <v>111666.66666666564</v>
      </c>
      <c r="F169" s="14">
        <f t="shared" si="25"/>
        <v>742.5925925925909</v>
      </c>
      <c r="G169" s="6"/>
      <c r="H169" s="2">
        <f t="shared" si="26"/>
        <v>159</v>
      </c>
      <c r="I169" s="13">
        <f t="shared" si="32"/>
        <v>126699.48782225042</v>
      </c>
      <c r="J169" s="13">
        <f t="shared" si="27"/>
        <v>211.16581303708404</v>
      </c>
      <c r="K169" s="13">
        <f t="shared" si="28"/>
        <v>528.07313234055709</v>
      </c>
      <c r="L169" s="13">
        <f t="shared" si="29"/>
        <v>126171.41468990986</v>
      </c>
      <c r="M169" s="14">
        <f t="shared" si="30"/>
        <v>739.23894537764113</v>
      </c>
    </row>
    <row r="170" spans="1:13" x14ac:dyDescent="0.25">
      <c r="A170" s="2">
        <f>IF(B170&lt;&gt;"",160,"")</f>
        <v>160</v>
      </c>
      <c r="B170" s="13">
        <f t="shared" si="31"/>
        <v>111666.66666666564</v>
      </c>
      <c r="C170" s="13">
        <f t="shared" si="22"/>
        <v>186.11111111110941</v>
      </c>
      <c r="D170" s="13">
        <f t="shared" si="23"/>
        <v>555.55555555555554</v>
      </c>
      <c r="E170" s="13">
        <f t="shared" si="24"/>
        <v>111111.11111111008</v>
      </c>
      <c r="F170" s="14">
        <f t="shared" si="25"/>
        <v>741.66666666666492</v>
      </c>
      <c r="G170" s="6"/>
      <c r="H170" s="2">
        <f t="shared" si="26"/>
        <v>160</v>
      </c>
      <c r="I170" s="13">
        <f t="shared" si="32"/>
        <v>126171.41468990986</v>
      </c>
      <c r="J170" s="13">
        <f t="shared" si="27"/>
        <v>210.28569114984975</v>
      </c>
      <c r="K170" s="13">
        <f t="shared" si="28"/>
        <v>528.95325422779138</v>
      </c>
      <c r="L170" s="13">
        <f t="shared" si="29"/>
        <v>125642.46143568207</v>
      </c>
      <c r="M170" s="14">
        <f t="shared" si="30"/>
        <v>739.23894537764113</v>
      </c>
    </row>
    <row r="171" spans="1:13" x14ac:dyDescent="0.25">
      <c r="A171" s="2">
        <f>IF(B171&lt;&gt;"",161,"")</f>
        <v>161</v>
      </c>
      <c r="B171" s="13">
        <f t="shared" si="31"/>
        <v>111111.11111111008</v>
      </c>
      <c r="C171" s="13">
        <f t="shared" si="22"/>
        <v>185.18518518518349</v>
      </c>
      <c r="D171" s="13">
        <f t="shared" si="23"/>
        <v>555.55555555555554</v>
      </c>
      <c r="E171" s="13">
        <f t="shared" si="24"/>
        <v>110555.55555555451</v>
      </c>
      <c r="F171" s="14">
        <f t="shared" si="25"/>
        <v>740.74074074073906</v>
      </c>
      <c r="G171" s="6"/>
      <c r="H171" s="2">
        <f t="shared" si="26"/>
        <v>161</v>
      </c>
      <c r="I171" s="13">
        <f t="shared" si="32"/>
        <v>125642.46143568207</v>
      </c>
      <c r="J171" s="13">
        <f t="shared" si="27"/>
        <v>209.40410239280345</v>
      </c>
      <c r="K171" s="13">
        <f t="shared" si="28"/>
        <v>529.83484298483768</v>
      </c>
      <c r="L171" s="13">
        <f t="shared" si="29"/>
        <v>125112.62659269723</v>
      </c>
      <c r="M171" s="14">
        <f t="shared" si="30"/>
        <v>739.23894537764113</v>
      </c>
    </row>
    <row r="172" spans="1:13" x14ac:dyDescent="0.25">
      <c r="A172" s="2">
        <f>IF(B172&lt;&gt;"",162,"")</f>
        <v>162</v>
      </c>
      <c r="B172" s="13">
        <f t="shared" si="31"/>
        <v>110555.55555555451</v>
      </c>
      <c r="C172" s="13">
        <f t="shared" si="22"/>
        <v>184.25925925925753</v>
      </c>
      <c r="D172" s="13">
        <f t="shared" si="23"/>
        <v>555.55555555555554</v>
      </c>
      <c r="E172" s="13">
        <f t="shared" si="24"/>
        <v>109999.99999999895</v>
      </c>
      <c r="F172" s="14">
        <f t="shared" si="25"/>
        <v>739.81481481481308</v>
      </c>
      <c r="G172" s="6"/>
      <c r="H172" s="2">
        <f t="shared" si="26"/>
        <v>162</v>
      </c>
      <c r="I172" s="13">
        <f t="shared" si="32"/>
        <v>125112.62659269723</v>
      </c>
      <c r="J172" s="13">
        <f t="shared" si="27"/>
        <v>208.52104432116207</v>
      </c>
      <c r="K172" s="13">
        <f t="shared" si="28"/>
        <v>530.71790105647904</v>
      </c>
      <c r="L172" s="13">
        <f t="shared" si="29"/>
        <v>124581.90869164075</v>
      </c>
      <c r="M172" s="14">
        <f t="shared" si="30"/>
        <v>739.23894537764113</v>
      </c>
    </row>
    <row r="173" spans="1:13" x14ac:dyDescent="0.25">
      <c r="A173" s="2">
        <f>IF(B173&lt;&gt;"",163,"")</f>
        <v>163</v>
      </c>
      <c r="B173" s="13">
        <f t="shared" si="31"/>
        <v>109999.99999999895</v>
      </c>
      <c r="C173" s="13">
        <f t="shared" si="22"/>
        <v>183.33333333333158</v>
      </c>
      <c r="D173" s="13">
        <f t="shared" si="23"/>
        <v>555.55555555555554</v>
      </c>
      <c r="E173" s="13">
        <f t="shared" si="24"/>
        <v>109444.44444444339</v>
      </c>
      <c r="F173" s="14">
        <f t="shared" si="25"/>
        <v>738.8888888888871</v>
      </c>
      <c r="G173" s="6"/>
      <c r="H173" s="2">
        <f t="shared" si="26"/>
        <v>163</v>
      </c>
      <c r="I173" s="13">
        <f t="shared" si="32"/>
        <v>124581.90869164075</v>
      </c>
      <c r="J173" s="13">
        <f t="shared" si="27"/>
        <v>207.63651448606791</v>
      </c>
      <c r="K173" s="13">
        <f t="shared" si="28"/>
        <v>531.60243089157325</v>
      </c>
      <c r="L173" s="13">
        <f t="shared" si="29"/>
        <v>124050.30626074917</v>
      </c>
      <c r="M173" s="14">
        <f t="shared" si="30"/>
        <v>739.23894537764113</v>
      </c>
    </row>
    <row r="174" spans="1:13" x14ac:dyDescent="0.25">
      <c r="A174" s="2">
        <f>IF(B174&lt;&gt;"",164,"")</f>
        <v>164</v>
      </c>
      <c r="B174" s="13">
        <f t="shared" si="31"/>
        <v>109444.44444444339</v>
      </c>
      <c r="C174" s="13">
        <f t="shared" si="22"/>
        <v>182.40740740740566</v>
      </c>
      <c r="D174" s="13">
        <f t="shared" si="23"/>
        <v>555.55555555555554</v>
      </c>
      <c r="E174" s="13">
        <f t="shared" si="24"/>
        <v>108888.88888888783</v>
      </c>
      <c r="F174" s="14">
        <f t="shared" si="25"/>
        <v>737.96296296296123</v>
      </c>
      <c r="G174" s="6"/>
      <c r="H174" s="2">
        <f t="shared" si="26"/>
        <v>164</v>
      </c>
      <c r="I174" s="13">
        <f t="shared" si="32"/>
        <v>124050.30626074917</v>
      </c>
      <c r="J174" s="13">
        <f t="shared" si="27"/>
        <v>206.75051043458197</v>
      </c>
      <c r="K174" s="13">
        <f t="shared" si="28"/>
        <v>532.48843494305913</v>
      </c>
      <c r="L174" s="13">
        <f t="shared" si="29"/>
        <v>123517.81782580611</v>
      </c>
      <c r="M174" s="14">
        <f t="shared" si="30"/>
        <v>739.23894537764113</v>
      </c>
    </row>
    <row r="175" spans="1:13" x14ac:dyDescent="0.25">
      <c r="A175" s="2">
        <f>IF(B175&lt;&gt;"",165,"")</f>
        <v>165</v>
      </c>
      <c r="B175" s="13">
        <f t="shared" si="31"/>
        <v>108888.88888888783</v>
      </c>
      <c r="C175" s="13">
        <f t="shared" si="22"/>
        <v>181.4814814814797</v>
      </c>
      <c r="D175" s="13">
        <f t="shared" si="23"/>
        <v>555.55555555555554</v>
      </c>
      <c r="E175" s="13">
        <f t="shared" si="24"/>
        <v>108333.33333333227</v>
      </c>
      <c r="F175" s="14">
        <f t="shared" si="25"/>
        <v>737.03703703703525</v>
      </c>
      <c r="G175" s="6"/>
      <c r="H175" s="2">
        <f t="shared" si="26"/>
        <v>165</v>
      </c>
      <c r="I175" s="13">
        <f t="shared" si="32"/>
        <v>123517.81782580611</v>
      </c>
      <c r="J175" s="13">
        <f t="shared" si="27"/>
        <v>205.86302970967685</v>
      </c>
      <c r="K175" s="13">
        <f t="shared" si="28"/>
        <v>533.37591566796425</v>
      </c>
      <c r="L175" s="13">
        <f t="shared" si="29"/>
        <v>122984.44191013815</v>
      </c>
      <c r="M175" s="14">
        <f t="shared" si="30"/>
        <v>739.23894537764113</v>
      </c>
    </row>
    <row r="176" spans="1:13" x14ac:dyDescent="0.25">
      <c r="A176" s="2">
        <f>IF(B176&lt;&gt;"",166,"")</f>
        <v>166</v>
      </c>
      <c r="B176" s="13">
        <f t="shared" si="31"/>
        <v>108333.33333333227</v>
      </c>
      <c r="C176" s="13">
        <f t="shared" si="22"/>
        <v>180.55555555555375</v>
      </c>
      <c r="D176" s="13">
        <f t="shared" si="23"/>
        <v>555.55555555555554</v>
      </c>
      <c r="E176" s="13">
        <f t="shared" si="24"/>
        <v>107777.7777777767</v>
      </c>
      <c r="F176" s="14">
        <f t="shared" si="25"/>
        <v>736.11111111110927</v>
      </c>
      <c r="G176" s="6"/>
      <c r="H176" s="2">
        <f t="shared" si="26"/>
        <v>166</v>
      </c>
      <c r="I176" s="13">
        <f t="shared" si="32"/>
        <v>122984.44191013815</v>
      </c>
      <c r="J176" s="13">
        <f t="shared" si="27"/>
        <v>204.97406985023028</v>
      </c>
      <c r="K176" s="13">
        <f t="shared" si="28"/>
        <v>534.26487552741082</v>
      </c>
      <c r="L176" s="13">
        <f t="shared" si="29"/>
        <v>122450.17703461074</v>
      </c>
      <c r="M176" s="14">
        <f t="shared" si="30"/>
        <v>739.23894537764113</v>
      </c>
    </row>
    <row r="177" spans="1:13" x14ac:dyDescent="0.25">
      <c r="A177" s="2">
        <f>IF(B177&lt;&gt;"",167,"")</f>
        <v>167</v>
      </c>
      <c r="B177" s="13">
        <f t="shared" si="31"/>
        <v>107777.7777777767</v>
      </c>
      <c r="C177" s="13">
        <f t="shared" si="22"/>
        <v>179.62962962962786</v>
      </c>
      <c r="D177" s="13">
        <f t="shared" si="23"/>
        <v>555.55555555555554</v>
      </c>
      <c r="E177" s="13">
        <f t="shared" si="24"/>
        <v>107222.22222222114</v>
      </c>
      <c r="F177" s="14">
        <f t="shared" si="25"/>
        <v>735.1851851851834</v>
      </c>
      <c r="G177" s="6"/>
      <c r="H177" s="2">
        <f t="shared" si="26"/>
        <v>167</v>
      </c>
      <c r="I177" s="13">
        <f t="shared" si="32"/>
        <v>122450.17703461074</v>
      </c>
      <c r="J177" s="13">
        <f t="shared" si="27"/>
        <v>204.0836283910179</v>
      </c>
      <c r="K177" s="13">
        <f t="shared" si="28"/>
        <v>535.15531698662323</v>
      </c>
      <c r="L177" s="13">
        <f t="shared" si="29"/>
        <v>121915.02171762411</v>
      </c>
      <c r="M177" s="14">
        <f t="shared" si="30"/>
        <v>739.23894537764113</v>
      </c>
    </row>
    <row r="178" spans="1:13" x14ac:dyDescent="0.25">
      <c r="A178" s="2">
        <f>IF(B178&lt;&gt;"",168,"")</f>
        <v>168</v>
      </c>
      <c r="B178" s="13">
        <f t="shared" si="31"/>
        <v>107222.22222222114</v>
      </c>
      <c r="C178" s="13">
        <f t="shared" si="22"/>
        <v>178.7037037037019</v>
      </c>
      <c r="D178" s="13">
        <f t="shared" si="23"/>
        <v>555.55555555555554</v>
      </c>
      <c r="E178" s="13">
        <f t="shared" si="24"/>
        <v>106666.66666666558</v>
      </c>
      <c r="F178" s="14">
        <f t="shared" si="25"/>
        <v>734.25925925925742</v>
      </c>
      <c r="G178" s="6"/>
      <c r="H178" s="2">
        <f t="shared" si="26"/>
        <v>168</v>
      </c>
      <c r="I178" s="13">
        <f t="shared" si="32"/>
        <v>121915.02171762411</v>
      </c>
      <c r="J178" s="13">
        <f t="shared" si="27"/>
        <v>203.19170286270685</v>
      </c>
      <c r="K178" s="13">
        <f t="shared" si="28"/>
        <v>536.04724251493428</v>
      </c>
      <c r="L178" s="13">
        <f t="shared" si="29"/>
        <v>121378.97447510918</v>
      </c>
      <c r="M178" s="14">
        <f t="shared" si="30"/>
        <v>739.23894537764113</v>
      </c>
    </row>
    <row r="179" spans="1:13" x14ac:dyDescent="0.25">
      <c r="A179" s="2">
        <f>IF(B179&lt;&gt;"",169,"")</f>
        <v>169</v>
      </c>
      <c r="B179" s="13">
        <f t="shared" si="31"/>
        <v>106666.66666666558</v>
      </c>
      <c r="C179" s="13">
        <f t="shared" si="22"/>
        <v>177.77777777777598</v>
      </c>
      <c r="D179" s="13">
        <f t="shared" si="23"/>
        <v>555.55555555555554</v>
      </c>
      <c r="E179" s="13">
        <f t="shared" si="24"/>
        <v>106111.11111111002</v>
      </c>
      <c r="F179" s="14">
        <f t="shared" si="25"/>
        <v>733.33333333333155</v>
      </c>
      <c r="G179" s="6"/>
      <c r="H179" s="2">
        <f t="shared" si="26"/>
        <v>169</v>
      </c>
      <c r="I179" s="13">
        <f t="shared" si="32"/>
        <v>121378.97447510918</v>
      </c>
      <c r="J179" s="13">
        <f t="shared" si="27"/>
        <v>202.29829079184864</v>
      </c>
      <c r="K179" s="13">
        <f t="shared" si="28"/>
        <v>536.94065458579246</v>
      </c>
      <c r="L179" s="13">
        <f t="shared" si="29"/>
        <v>120842.03382052339</v>
      </c>
      <c r="M179" s="14">
        <f t="shared" si="30"/>
        <v>739.23894537764113</v>
      </c>
    </row>
    <row r="180" spans="1:13" x14ac:dyDescent="0.25">
      <c r="A180" s="2">
        <f>IF(B180&lt;&gt;"",170,"")</f>
        <v>170</v>
      </c>
      <c r="B180" s="13">
        <f t="shared" si="31"/>
        <v>106111.11111111002</v>
      </c>
      <c r="C180" s="13">
        <f t="shared" si="22"/>
        <v>176.85185185185003</v>
      </c>
      <c r="D180" s="13">
        <f t="shared" si="23"/>
        <v>555.55555555555554</v>
      </c>
      <c r="E180" s="13">
        <f t="shared" si="24"/>
        <v>105555.55555555446</v>
      </c>
      <c r="F180" s="14">
        <f t="shared" si="25"/>
        <v>732.40740740740557</v>
      </c>
      <c r="G180" s="6"/>
      <c r="H180" s="2">
        <f t="shared" si="26"/>
        <v>170</v>
      </c>
      <c r="I180" s="13">
        <f t="shared" si="32"/>
        <v>120842.03382052339</v>
      </c>
      <c r="J180" s="13">
        <f t="shared" si="27"/>
        <v>201.40338970087234</v>
      </c>
      <c r="K180" s="13">
        <f t="shared" si="28"/>
        <v>537.83555567676876</v>
      </c>
      <c r="L180" s="13">
        <f t="shared" si="29"/>
        <v>120304.19826484662</v>
      </c>
      <c r="M180" s="14">
        <f t="shared" si="30"/>
        <v>739.23894537764113</v>
      </c>
    </row>
    <row r="181" spans="1:13" x14ac:dyDescent="0.25">
      <c r="A181" s="2">
        <f>IF(B181&lt;&gt;"",171,"")</f>
        <v>171</v>
      </c>
      <c r="B181" s="13">
        <f t="shared" si="31"/>
        <v>105555.55555555446</v>
      </c>
      <c r="C181" s="13">
        <f t="shared" si="22"/>
        <v>175.92592592592408</v>
      </c>
      <c r="D181" s="13">
        <f t="shared" si="23"/>
        <v>555.55555555555554</v>
      </c>
      <c r="E181" s="13">
        <f t="shared" si="24"/>
        <v>104999.99999999889</v>
      </c>
      <c r="F181" s="14">
        <f t="shared" si="25"/>
        <v>731.48148148147959</v>
      </c>
      <c r="G181" s="6"/>
      <c r="H181" s="2">
        <f t="shared" si="26"/>
        <v>171</v>
      </c>
      <c r="I181" s="13">
        <f t="shared" si="32"/>
        <v>120304.19826484662</v>
      </c>
      <c r="J181" s="13">
        <f t="shared" si="27"/>
        <v>200.50699710807771</v>
      </c>
      <c r="K181" s="13">
        <f t="shared" si="28"/>
        <v>538.73194826956342</v>
      </c>
      <c r="L181" s="13">
        <f t="shared" si="29"/>
        <v>119765.46631657706</v>
      </c>
      <c r="M181" s="14">
        <f t="shared" si="30"/>
        <v>739.23894537764113</v>
      </c>
    </row>
    <row r="182" spans="1:13" x14ac:dyDescent="0.25">
      <c r="A182" s="2">
        <f>IF(B182&lt;&gt;"",172,"")</f>
        <v>172</v>
      </c>
      <c r="B182" s="13">
        <f t="shared" si="31"/>
        <v>104999.99999999889</v>
      </c>
      <c r="C182" s="13">
        <f t="shared" si="22"/>
        <v>174.99999999999815</v>
      </c>
      <c r="D182" s="13">
        <f t="shared" si="23"/>
        <v>555.55555555555554</v>
      </c>
      <c r="E182" s="13">
        <f t="shared" si="24"/>
        <v>104444.44444444333</v>
      </c>
      <c r="F182" s="14">
        <f t="shared" si="25"/>
        <v>730.55555555555372</v>
      </c>
      <c r="G182" s="6"/>
      <c r="H182" s="2">
        <f t="shared" si="26"/>
        <v>172</v>
      </c>
      <c r="I182" s="13">
        <f t="shared" si="32"/>
        <v>119765.46631657706</v>
      </c>
      <c r="J182" s="13">
        <f t="shared" si="27"/>
        <v>199.60911052762845</v>
      </c>
      <c r="K182" s="13">
        <f t="shared" si="28"/>
        <v>539.62983485001268</v>
      </c>
      <c r="L182" s="13">
        <f t="shared" si="29"/>
        <v>119225.83648172705</v>
      </c>
      <c r="M182" s="14">
        <f t="shared" si="30"/>
        <v>739.23894537764113</v>
      </c>
    </row>
    <row r="183" spans="1:13" x14ac:dyDescent="0.25">
      <c r="A183" s="2">
        <f>IF(B183&lt;&gt;"",173,"")</f>
        <v>173</v>
      </c>
      <c r="B183" s="13">
        <f t="shared" si="31"/>
        <v>104444.44444444333</v>
      </c>
      <c r="C183" s="13">
        <f t="shared" si="22"/>
        <v>174.07407407407223</v>
      </c>
      <c r="D183" s="13">
        <f t="shared" si="23"/>
        <v>555.55555555555554</v>
      </c>
      <c r="E183" s="13">
        <f t="shared" si="24"/>
        <v>103888.88888888777</v>
      </c>
      <c r="F183" s="14">
        <f t="shared" si="25"/>
        <v>729.62962962962774</v>
      </c>
      <c r="G183" s="6"/>
      <c r="H183" s="2">
        <f t="shared" si="26"/>
        <v>173</v>
      </c>
      <c r="I183" s="13">
        <f t="shared" si="32"/>
        <v>119225.83648172705</v>
      </c>
      <c r="J183" s="13">
        <f t="shared" si="27"/>
        <v>198.7097274695451</v>
      </c>
      <c r="K183" s="13">
        <f t="shared" si="28"/>
        <v>540.52921790809603</v>
      </c>
      <c r="L183" s="13">
        <f t="shared" si="29"/>
        <v>118685.30726381895</v>
      </c>
      <c r="M183" s="14">
        <f t="shared" si="30"/>
        <v>739.23894537764113</v>
      </c>
    </row>
    <row r="184" spans="1:13" x14ac:dyDescent="0.25">
      <c r="A184" s="2">
        <f>IF(B184&lt;&gt;"",174,"")</f>
        <v>174</v>
      </c>
      <c r="B184" s="13">
        <f t="shared" si="31"/>
        <v>103888.88888888777</v>
      </c>
      <c r="C184" s="13">
        <f t="shared" si="22"/>
        <v>173.1481481481463</v>
      </c>
      <c r="D184" s="13">
        <f t="shared" si="23"/>
        <v>555.55555555555554</v>
      </c>
      <c r="E184" s="13">
        <f t="shared" si="24"/>
        <v>103333.33333333221</v>
      </c>
      <c r="F184" s="14">
        <f t="shared" si="25"/>
        <v>728.70370370370188</v>
      </c>
      <c r="G184" s="6"/>
      <c r="H184" s="2">
        <f t="shared" si="26"/>
        <v>174</v>
      </c>
      <c r="I184" s="13">
        <f t="shared" si="32"/>
        <v>118685.30726381895</v>
      </c>
      <c r="J184" s="13">
        <f t="shared" si="27"/>
        <v>197.80884543969827</v>
      </c>
      <c r="K184" s="13">
        <f t="shared" si="28"/>
        <v>541.43009993794283</v>
      </c>
      <c r="L184" s="13">
        <f t="shared" si="29"/>
        <v>118143.877163881</v>
      </c>
      <c r="M184" s="14">
        <f t="shared" si="30"/>
        <v>739.23894537764113</v>
      </c>
    </row>
    <row r="185" spans="1:13" x14ac:dyDescent="0.25">
      <c r="A185" s="2">
        <f>IF(B185&lt;&gt;"",175,"")</f>
        <v>175</v>
      </c>
      <c r="B185" s="13">
        <f t="shared" si="31"/>
        <v>103333.33333333221</v>
      </c>
      <c r="C185" s="13">
        <f t="shared" si="22"/>
        <v>172.22222222222035</v>
      </c>
      <c r="D185" s="13">
        <f t="shared" si="23"/>
        <v>555.55555555555554</v>
      </c>
      <c r="E185" s="13">
        <f t="shared" si="24"/>
        <v>102777.77777777665</v>
      </c>
      <c r="F185" s="14">
        <f t="shared" si="25"/>
        <v>727.7777777777759</v>
      </c>
      <c r="G185" s="6"/>
      <c r="H185" s="2">
        <f t="shared" si="26"/>
        <v>175</v>
      </c>
      <c r="I185" s="13">
        <f t="shared" si="32"/>
        <v>118143.877163881</v>
      </c>
      <c r="J185" s="13">
        <f t="shared" si="27"/>
        <v>196.90646193980169</v>
      </c>
      <c r="K185" s="13">
        <f t="shared" si="28"/>
        <v>542.33248343783941</v>
      </c>
      <c r="L185" s="13">
        <f t="shared" si="29"/>
        <v>117601.54468044316</v>
      </c>
      <c r="M185" s="14">
        <f t="shared" si="30"/>
        <v>739.23894537764113</v>
      </c>
    </row>
    <row r="186" spans="1:13" x14ac:dyDescent="0.25">
      <c r="A186" s="2">
        <f>IF(B186&lt;&gt;"",176,"")</f>
        <v>176</v>
      </c>
      <c r="B186" s="13">
        <f t="shared" si="31"/>
        <v>102777.77777777665</v>
      </c>
      <c r="C186" s="13">
        <f t="shared" si="22"/>
        <v>171.2962962962944</v>
      </c>
      <c r="D186" s="13">
        <f t="shared" si="23"/>
        <v>555.55555555555554</v>
      </c>
      <c r="E186" s="13">
        <f t="shared" si="24"/>
        <v>102222.22222222108</v>
      </c>
      <c r="F186" s="14">
        <f t="shared" si="25"/>
        <v>726.85185185184991</v>
      </c>
      <c r="G186" s="6"/>
      <c r="H186" s="2">
        <f t="shared" si="26"/>
        <v>176</v>
      </c>
      <c r="I186" s="13">
        <f t="shared" si="32"/>
        <v>117601.54468044316</v>
      </c>
      <c r="J186" s="13">
        <f t="shared" si="27"/>
        <v>196.00257446740525</v>
      </c>
      <c r="K186" s="13">
        <f t="shared" si="28"/>
        <v>543.23637091023591</v>
      </c>
      <c r="L186" s="13">
        <f t="shared" si="29"/>
        <v>117058.30830953292</v>
      </c>
      <c r="M186" s="14">
        <f t="shared" si="30"/>
        <v>739.23894537764113</v>
      </c>
    </row>
    <row r="187" spans="1:13" x14ac:dyDescent="0.25">
      <c r="A187" s="2">
        <f>IF(B187&lt;&gt;"",177,"")</f>
        <v>177</v>
      </c>
      <c r="B187" s="13">
        <f t="shared" si="31"/>
        <v>102222.22222222108</v>
      </c>
      <c r="C187" s="13">
        <f t="shared" si="22"/>
        <v>170.37037037036848</v>
      </c>
      <c r="D187" s="13">
        <f t="shared" si="23"/>
        <v>555.55555555555554</v>
      </c>
      <c r="E187" s="13">
        <f t="shared" si="24"/>
        <v>101666.66666666552</v>
      </c>
      <c r="F187" s="14">
        <f t="shared" si="25"/>
        <v>725.92592592592405</v>
      </c>
      <c r="G187" s="6"/>
      <c r="H187" s="2">
        <f t="shared" si="26"/>
        <v>177</v>
      </c>
      <c r="I187" s="13">
        <f t="shared" si="32"/>
        <v>117058.30830953292</v>
      </c>
      <c r="J187" s="13">
        <f t="shared" si="27"/>
        <v>195.0971805158882</v>
      </c>
      <c r="K187" s="13">
        <f t="shared" si="28"/>
        <v>544.1417648617529</v>
      </c>
      <c r="L187" s="13">
        <f t="shared" si="29"/>
        <v>116514.16654467117</v>
      </c>
      <c r="M187" s="14">
        <f t="shared" si="30"/>
        <v>739.23894537764113</v>
      </c>
    </row>
    <row r="188" spans="1:13" x14ac:dyDescent="0.25">
      <c r="A188" s="2">
        <f>IF(B188&lt;&gt;"",178,"")</f>
        <v>178</v>
      </c>
      <c r="B188" s="13">
        <f t="shared" si="31"/>
        <v>101666.66666666552</v>
      </c>
      <c r="C188" s="13">
        <f t="shared" si="22"/>
        <v>169.44444444444255</v>
      </c>
      <c r="D188" s="13">
        <f t="shared" si="23"/>
        <v>555.55555555555554</v>
      </c>
      <c r="E188" s="13">
        <f t="shared" si="24"/>
        <v>101111.11111110996</v>
      </c>
      <c r="F188" s="14">
        <f t="shared" si="25"/>
        <v>724.99999999999807</v>
      </c>
      <c r="G188" s="6"/>
      <c r="H188" s="2">
        <f t="shared" si="26"/>
        <v>178</v>
      </c>
      <c r="I188" s="13">
        <f t="shared" si="32"/>
        <v>116514.16654467117</v>
      </c>
      <c r="J188" s="13">
        <f t="shared" si="27"/>
        <v>194.19027757445198</v>
      </c>
      <c r="K188" s="13">
        <f t="shared" si="28"/>
        <v>545.04866780318912</v>
      </c>
      <c r="L188" s="13">
        <f t="shared" si="29"/>
        <v>115969.11787686798</v>
      </c>
      <c r="M188" s="14">
        <f t="shared" si="30"/>
        <v>739.23894537764113</v>
      </c>
    </row>
    <row r="189" spans="1:13" x14ac:dyDescent="0.25">
      <c r="A189" s="2">
        <f>IF(B189&lt;&gt;"",179,"")</f>
        <v>179</v>
      </c>
      <c r="B189" s="13">
        <f t="shared" si="31"/>
        <v>101111.11111110996</v>
      </c>
      <c r="C189" s="13">
        <f t="shared" si="22"/>
        <v>168.5185185185166</v>
      </c>
      <c r="D189" s="13">
        <f t="shared" si="23"/>
        <v>555.55555555555554</v>
      </c>
      <c r="E189" s="13">
        <f t="shared" si="24"/>
        <v>100555.5555555544</v>
      </c>
      <c r="F189" s="14">
        <f t="shared" si="25"/>
        <v>724.07407407407209</v>
      </c>
      <c r="G189" s="6"/>
      <c r="H189" s="2">
        <f t="shared" si="26"/>
        <v>179</v>
      </c>
      <c r="I189" s="13">
        <f t="shared" si="32"/>
        <v>115969.11787686798</v>
      </c>
      <c r="J189" s="13">
        <f t="shared" si="27"/>
        <v>193.28186312811332</v>
      </c>
      <c r="K189" s="13">
        <f t="shared" si="28"/>
        <v>545.95708224952784</v>
      </c>
      <c r="L189" s="13">
        <f t="shared" si="29"/>
        <v>115423.16079461845</v>
      </c>
      <c r="M189" s="14">
        <f t="shared" si="30"/>
        <v>739.23894537764113</v>
      </c>
    </row>
    <row r="190" spans="1:13" x14ac:dyDescent="0.25">
      <c r="A190" s="2">
        <f>IF(B190&lt;&gt;"",180,"")</f>
        <v>180</v>
      </c>
      <c r="B190" s="13">
        <f t="shared" si="31"/>
        <v>100555.5555555544</v>
      </c>
      <c r="C190" s="13">
        <f t="shared" si="22"/>
        <v>167.59259259259065</v>
      </c>
      <c r="D190" s="13">
        <f t="shared" si="23"/>
        <v>555.55555555555554</v>
      </c>
      <c r="E190" s="13">
        <f t="shared" si="24"/>
        <v>99999.999999998836</v>
      </c>
      <c r="F190" s="14">
        <f t="shared" si="25"/>
        <v>723.14814814814622</v>
      </c>
      <c r="G190" s="6"/>
      <c r="H190" s="2">
        <f t="shared" si="26"/>
        <v>180</v>
      </c>
      <c r="I190" s="13">
        <f t="shared" si="32"/>
        <v>115423.16079461845</v>
      </c>
      <c r="J190" s="13">
        <f t="shared" si="27"/>
        <v>192.37193465769744</v>
      </c>
      <c r="K190" s="13">
        <f t="shared" si="28"/>
        <v>546.86701071994366</v>
      </c>
      <c r="L190" s="13">
        <f t="shared" si="29"/>
        <v>114876.29378389851</v>
      </c>
      <c r="M190" s="14">
        <f t="shared" si="30"/>
        <v>739.23894537764113</v>
      </c>
    </row>
    <row r="191" spans="1:13" x14ac:dyDescent="0.25">
      <c r="A191" s="2">
        <f>IF(B191&lt;&gt;"",181,"")</f>
        <v>181</v>
      </c>
      <c r="B191" s="13">
        <f t="shared" si="31"/>
        <v>99999.999999998836</v>
      </c>
      <c r="C191" s="13">
        <f t="shared" si="22"/>
        <v>166.66666666666472</v>
      </c>
      <c r="D191" s="13">
        <f t="shared" si="23"/>
        <v>555.55555555555554</v>
      </c>
      <c r="E191" s="13">
        <f t="shared" si="24"/>
        <v>99444.444444443274</v>
      </c>
      <c r="F191" s="14">
        <f t="shared" si="25"/>
        <v>722.22222222222024</v>
      </c>
      <c r="G191" s="6"/>
      <c r="H191" s="2">
        <f t="shared" si="26"/>
        <v>181</v>
      </c>
      <c r="I191" s="13">
        <f t="shared" si="32"/>
        <v>114876.29378389851</v>
      </c>
      <c r="J191" s="13">
        <f t="shared" si="27"/>
        <v>191.46048963983085</v>
      </c>
      <c r="K191" s="13">
        <f t="shared" si="28"/>
        <v>547.7784557378103</v>
      </c>
      <c r="L191" s="13">
        <f t="shared" si="29"/>
        <v>114328.51532816071</v>
      </c>
      <c r="M191" s="14">
        <f t="shared" si="30"/>
        <v>739.23894537764113</v>
      </c>
    </row>
    <row r="192" spans="1:13" x14ac:dyDescent="0.25">
      <c r="A192" s="2">
        <f>IF(B192&lt;&gt;"",182,"")</f>
        <v>182</v>
      </c>
      <c r="B192" s="13">
        <f t="shared" si="31"/>
        <v>99444.444444443274</v>
      </c>
      <c r="C192" s="13">
        <f t="shared" si="22"/>
        <v>165.7407407407388</v>
      </c>
      <c r="D192" s="13">
        <f t="shared" si="23"/>
        <v>555.55555555555554</v>
      </c>
      <c r="E192" s="13">
        <f t="shared" si="24"/>
        <v>98888.888888887712</v>
      </c>
      <c r="F192" s="14">
        <f t="shared" si="25"/>
        <v>721.29629629629437</v>
      </c>
      <c r="G192" s="6"/>
      <c r="H192" s="2">
        <f t="shared" si="26"/>
        <v>182</v>
      </c>
      <c r="I192" s="13">
        <f t="shared" si="32"/>
        <v>114328.51532816071</v>
      </c>
      <c r="J192" s="13">
        <f t="shared" si="27"/>
        <v>190.54752554693451</v>
      </c>
      <c r="K192" s="13">
        <f t="shared" si="28"/>
        <v>548.69141983070665</v>
      </c>
      <c r="L192" s="13">
        <f t="shared" si="29"/>
        <v>113779.82390833</v>
      </c>
      <c r="M192" s="14">
        <f t="shared" si="30"/>
        <v>739.23894537764113</v>
      </c>
    </row>
    <row r="193" spans="1:13" x14ac:dyDescent="0.25">
      <c r="A193" s="2">
        <f>IF(B193&lt;&gt;"",183,"")</f>
        <v>183</v>
      </c>
      <c r="B193" s="13">
        <f t="shared" si="31"/>
        <v>98888.888888887712</v>
      </c>
      <c r="C193" s="13">
        <f t="shared" si="22"/>
        <v>164.81481481481285</v>
      </c>
      <c r="D193" s="13">
        <f t="shared" si="23"/>
        <v>555.55555555555554</v>
      </c>
      <c r="E193" s="13">
        <f t="shared" si="24"/>
        <v>98333.33333333215</v>
      </c>
      <c r="F193" s="14">
        <f t="shared" si="25"/>
        <v>720.37037037036839</v>
      </c>
      <c r="G193" s="6"/>
      <c r="H193" s="2">
        <f t="shared" si="26"/>
        <v>183</v>
      </c>
      <c r="I193" s="13">
        <f t="shared" si="32"/>
        <v>113779.82390833</v>
      </c>
      <c r="J193" s="13">
        <f t="shared" si="27"/>
        <v>189.63303984721668</v>
      </c>
      <c r="K193" s="13">
        <f t="shared" si="28"/>
        <v>549.60590553042448</v>
      </c>
      <c r="L193" s="13">
        <f t="shared" si="29"/>
        <v>113230.21800279958</v>
      </c>
      <c r="M193" s="14">
        <f t="shared" si="30"/>
        <v>739.23894537764113</v>
      </c>
    </row>
    <row r="194" spans="1:13" x14ac:dyDescent="0.25">
      <c r="A194" s="2">
        <f>IF(B194&lt;&gt;"",184,"")</f>
        <v>184</v>
      </c>
      <c r="B194" s="13">
        <f t="shared" si="31"/>
        <v>98333.33333333215</v>
      </c>
      <c r="C194" s="13">
        <f t="shared" si="22"/>
        <v>163.88888888888692</v>
      </c>
      <c r="D194" s="13">
        <f t="shared" si="23"/>
        <v>555.55555555555554</v>
      </c>
      <c r="E194" s="13">
        <f t="shared" si="24"/>
        <v>97777.777777776588</v>
      </c>
      <c r="F194" s="14">
        <f t="shared" si="25"/>
        <v>719.44444444444252</v>
      </c>
      <c r="G194" s="6"/>
      <c r="H194" s="2">
        <f t="shared" si="26"/>
        <v>184</v>
      </c>
      <c r="I194" s="13">
        <f t="shared" si="32"/>
        <v>113230.21800279958</v>
      </c>
      <c r="J194" s="13">
        <f t="shared" si="27"/>
        <v>188.71703000466596</v>
      </c>
      <c r="K194" s="13">
        <f t="shared" si="28"/>
        <v>550.52191537297517</v>
      </c>
      <c r="L194" s="13">
        <f t="shared" si="29"/>
        <v>112679.69608742661</v>
      </c>
      <c r="M194" s="14">
        <f t="shared" si="30"/>
        <v>739.23894537764113</v>
      </c>
    </row>
    <row r="195" spans="1:13" x14ac:dyDescent="0.25">
      <c r="A195" s="2">
        <f>IF(B195&lt;&gt;"",185,"")</f>
        <v>185</v>
      </c>
      <c r="B195" s="13">
        <f t="shared" si="31"/>
        <v>97777.777777776588</v>
      </c>
      <c r="C195" s="13">
        <f t="shared" si="22"/>
        <v>162.96296296296097</v>
      </c>
      <c r="D195" s="13">
        <f t="shared" si="23"/>
        <v>555.55555555555554</v>
      </c>
      <c r="E195" s="13">
        <f t="shared" si="24"/>
        <v>97222.222222221026</v>
      </c>
      <c r="F195" s="14">
        <f t="shared" si="25"/>
        <v>718.51851851851654</v>
      </c>
      <c r="G195" s="6"/>
      <c r="H195" s="2">
        <f t="shared" si="26"/>
        <v>185</v>
      </c>
      <c r="I195" s="13">
        <f t="shared" si="32"/>
        <v>112679.69608742661</v>
      </c>
      <c r="J195" s="13">
        <f t="shared" si="27"/>
        <v>187.79949347904434</v>
      </c>
      <c r="K195" s="13">
        <f t="shared" si="28"/>
        <v>551.43945189859676</v>
      </c>
      <c r="L195" s="13">
        <f t="shared" si="29"/>
        <v>112128.25663552801</v>
      </c>
      <c r="M195" s="14">
        <f t="shared" si="30"/>
        <v>739.23894537764113</v>
      </c>
    </row>
    <row r="196" spans="1:13" x14ac:dyDescent="0.25">
      <c r="A196" s="2">
        <f>IF(B196&lt;&gt;"",186,"")</f>
        <v>186</v>
      </c>
      <c r="B196" s="13">
        <f t="shared" si="31"/>
        <v>97222.222222221026</v>
      </c>
      <c r="C196" s="13">
        <f t="shared" si="22"/>
        <v>162.03703703703505</v>
      </c>
      <c r="D196" s="13">
        <f t="shared" si="23"/>
        <v>555.55555555555554</v>
      </c>
      <c r="E196" s="13">
        <f t="shared" si="24"/>
        <v>96666.666666665464</v>
      </c>
      <c r="F196" s="14">
        <f t="shared" si="25"/>
        <v>717.59259259259056</v>
      </c>
      <c r="G196" s="6"/>
      <c r="H196" s="2">
        <f t="shared" si="26"/>
        <v>186</v>
      </c>
      <c r="I196" s="13">
        <f t="shared" si="32"/>
        <v>112128.25663552801</v>
      </c>
      <c r="J196" s="13">
        <f t="shared" si="27"/>
        <v>186.88042772588003</v>
      </c>
      <c r="K196" s="13">
        <f t="shared" si="28"/>
        <v>552.35851765176108</v>
      </c>
      <c r="L196" s="13">
        <f t="shared" si="29"/>
        <v>111575.89811787625</v>
      </c>
      <c r="M196" s="14">
        <f t="shared" si="30"/>
        <v>739.23894537764113</v>
      </c>
    </row>
    <row r="197" spans="1:13" x14ac:dyDescent="0.25">
      <c r="A197" s="2">
        <f>IF(B197&lt;&gt;"",187,"")</f>
        <v>187</v>
      </c>
      <c r="B197" s="13">
        <f t="shared" si="31"/>
        <v>96666.666666665464</v>
      </c>
      <c r="C197" s="13">
        <f t="shared" si="22"/>
        <v>161.11111111110912</v>
      </c>
      <c r="D197" s="13">
        <f t="shared" si="23"/>
        <v>555.55555555555554</v>
      </c>
      <c r="E197" s="13">
        <f t="shared" si="24"/>
        <v>96111.111111109902</v>
      </c>
      <c r="F197" s="14">
        <f t="shared" si="25"/>
        <v>716.6666666666647</v>
      </c>
      <c r="G197" s="6"/>
      <c r="H197" s="2">
        <f t="shared" si="26"/>
        <v>187</v>
      </c>
      <c r="I197" s="13">
        <f t="shared" si="32"/>
        <v>111575.89811787625</v>
      </c>
      <c r="J197" s="13">
        <f t="shared" si="27"/>
        <v>185.95983019646042</v>
      </c>
      <c r="K197" s="13">
        <f t="shared" si="28"/>
        <v>553.27911518118071</v>
      </c>
      <c r="L197" s="13">
        <f t="shared" si="29"/>
        <v>111022.61900269506</v>
      </c>
      <c r="M197" s="14">
        <f t="shared" si="30"/>
        <v>739.23894537764113</v>
      </c>
    </row>
    <row r="198" spans="1:13" x14ac:dyDescent="0.25">
      <c r="A198" s="2">
        <f>IF(B198&lt;&gt;"",188,"")</f>
        <v>188</v>
      </c>
      <c r="B198" s="13">
        <f t="shared" si="31"/>
        <v>96111.111111109902</v>
      </c>
      <c r="C198" s="13">
        <f t="shared" si="22"/>
        <v>160.18518518518317</v>
      </c>
      <c r="D198" s="13">
        <f t="shared" si="23"/>
        <v>555.55555555555554</v>
      </c>
      <c r="E198" s="13">
        <f t="shared" si="24"/>
        <v>95555.55555555434</v>
      </c>
      <c r="F198" s="14">
        <f t="shared" si="25"/>
        <v>715.74074074073872</v>
      </c>
      <c r="G198" s="6"/>
      <c r="H198" s="2">
        <f t="shared" si="26"/>
        <v>188</v>
      </c>
      <c r="I198" s="13">
        <f t="shared" si="32"/>
        <v>111022.61900269506</v>
      </c>
      <c r="J198" s="13">
        <f t="shared" si="27"/>
        <v>185.03769833782511</v>
      </c>
      <c r="K198" s="13">
        <f t="shared" si="28"/>
        <v>554.20124703981605</v>
      </c>
      <c r="L198" s="13">
        <f t="shared" si="29"/>
        <v>110468.41775565525</v>
      </c>
      <c r="M198" s="14">
        <f t="shared" si="30"/>
        <v>739.23894537764113</v>
      </c>
    </row>
    <row r="199" spans="1:13" x14ac:dyDescent="0.25">
      <c r="A199" s="2">
        <f>IF(B199&lt;&gt;"",189,"")</f>
        <v>189</v>
      </c>
      <c r="B199" s="13">
        <f t="shared" si="31"/>
        <v>95555.55555555434</v>
      </c>
      <c r="C199" s="13">
        <f t="shared" si="22"/>
        <v>159.25925925925722</v>
      </c>
      <c r="D199" s="13">
        <f t="shared" si="23"/>
        <v>555.55555555555554</v>
      </c>
      <c r="E199" s="13">
        <f t="shared" si="24"/>
        <v>94999.999999998778</v>
      </c>
      <c r="F199" s="14">
        <f t="shared" si="25"/>
        <v>714.81481481481273</v>
      </c>
      <c r="G199" s="6"/>
      <c r="H199" s="2">
        <f t="shared" si="26"/>
        <v>189</v>
      </c>
      <c r="I199" s="13">
        <f t="shared" si="32"/>
        <v>110468.41775565525</v>
      </c>
      <c r="J199" s="13">
        <f t="shared" si="27"/>
        <v>184.11402959275873</v>
      </c>
      <c r="K199" s="13">
        <f t="shared" si="28"/>
        <v>555.12491578488243</v>
      </c>
      <c r="L199" s="13">
        <f t="shared" si="29"/>
        <v>109913.29283987037</v>
      </c>
      <c r="M199" s="14">
        <f t="shared" si="30"/>
        <v>739.23894537764113</v>
      </c>
    </row>
    <row r="200" spans="1:13" x14ac:dyDescent="0.25">
      <c r="A200" s="2">
        <f>IF(B200&lt;&gt;"",190,"")</f>
        <v>190</v>
      </c>
      <c r="B200" s="13">
        <f t="shared" si="31"/>
        <v>94999.999999998778</v>
      </c>
      <c r="C200" s="13">
        <f t="shared" si="22"/>
        <v>158.3333333333313</v>
      </c>
      <c r="D200" s="13">
        <f t="shared" si="23"/>
        <v>555.55555555555554</v>
      </c>
      <c r="E200" s="13">
        <f t="shared" si="24"/>
        <v>94444.444444443216</v>
      </c>
      <c r="F200" s="14">
        <f t="shared" si="25"/>
        <v>713.88888888888687</v>
      </c>
      <c r="G200" s="6"/>
      <c r="H200" s="2">
        <f t="shared" si="26"/>
        <v>190</v>
      </c>
      <c r="I200" s="13">
        <f t="shared" si="32"/>
        <v>109913.29283987037</v>
      </c>
      <c r="J200" s="13">
        <f t="shared" si="27"/>
        <v>183.18882139978393</v>
      </c>
      <c r="K200" s="13">
        <f t="shared" si="28"/>
        <v>556.0501239778572</v>
      </c>
      <c r="L200" s="13">
        <f t="shared" si="29"/>
        <v>109357.24271589251</v>
      </c>
      <c r="M200" s="14">
        <f t="shared" si="30"/>
        <v>739.23894537764113</v>
      </c>
    </row>
    <row r="201" spans="1:13" x14ac:dyDescent="0.25">
      <c r="A201" s="2">
        <f>IF(B201&lt;&gt;"",191,"")</f>
        <v>191</v>
      </c>
      <c r="B201" s="13">
        <f t="shared" si="31"/>
        <v>94444.444444443216</v>
      </c>
      <c r="C201" s="13">
        <f t="shared" si="22"/>
        <v>157.40740740740537</v>
      </c>
      <c r="D201" s="13">
        <f t="shared" si="23"/>
        <v>555.55555555555554</v>
      </c>
      <c r="E201" s="13">
        <f t="shared" si="24"/>
        <v>93888.888888887654</v>
      </c>
      <c r="F201" s="14">
        <f t="shared" si="25"/>
        <v>712.96296296296089</v>
      </c>
      <c r="G201" s="6"/>
      <c r="H201" s="2">
        <f t="shared" si="26"/>
        <v>191</v>
      </c>
      <c r="I201" s="13">
        <f t="shared" si="32"/>
        <v>109357.24271589251</v>
      </c>
      <c r="J201" s="13">
        <f t="shared" si="27"/>
        <v>182.26207119315418</v>
      </c>
      <c r="K201" s="13">
        <f t="shared" si="28"/>
        <v>556.97687418448697</v>
      </c>
      <c r="L201" s="13">
        <f t="shared" si="29"/>
        <v>108800.26584170802</v>
      </c>
      <c r="M201" s="14">
        <f t="shared" si="30"/>
        <v>739.23894537764113</v>
      </c>
    </row>
    <row r="202" spans="1:13" x14ac:dyDescent="0.25">
      <c r="A202" s="2">
        <f>IF(B202&lt;&gt;"",192,"")</f>
        <v>192</v>
      </c>
      <c r="B202" s="13">
        <f t="shared" si="31"/>
        <v>93888.888888887654</v>
      </c>
      <c r="C202" s="13">
        <f t="shared" si="22"/>
        <v>156.48148148147942</v>
      </c>
      <c r="D202" s="13">
        <f t="shared" si="23"/>
        <v>555.55555555555554</v>
      </c>
      <c r="E202" s="13">
        <f t="shared" si="24"/>
        <v>93333.333333332092</v>
      </c>
      <c r="F202" s="14">
        <f t="shared" si="25"/>
        <v>712.03703703703491</v>
      </c>
      <c r="G202" s="6"/>
      <c r="H202" s="2">
        <f t="shared" si="26"/>
        <v>192</v>
      </c>
      <c r="I202" s="13">
        <f t="shared" si="32"/>
        <v>108800.26584170802</v>
      </c>
      <c r="J202" s="13">
        <f t="shared" si="27"/>
        <v>181.33377640284672</v>
      </c>
      <c r="K202" s="13">
        <f t="shared" si="28"/>
        <v>557.90516897479438</v>
      </c>
      <c r="L202" s="13">
        <f t="shared" si="29"/>
        <v>108242.36067273322</v>
      </c>
      <c r="M202" s="14">
        <f t="shared" si="30"/>
        <v>739.23894537764113</v>
      </c>
    </row>
    <row r="203" spans="1:13" x14ac:dyDescent="0.25">
      <c r="A203" s="2">
        <f>IF(B203&lt;&gt;"",193,"")</f>
        <v>193</v>
      </c>
      <c r="B203" s="13">
        <f t="shared" si="31"/>
        <v>93333.333333332092</v>
      </c>
      <c r="C203" s="13">
        <f t="shared" si="22"/>
        <v>155.5555555555535</v>
      </c>
      <c r="D203" s="13">
        <f t="shared" si="23"/>
        <v>555.55555555555554</v>
      </c>
      <c r="E203" s="13">
        <f t="shared" si="24"/>
        <v>92777.77777777653</v>
      </c>
      <c r="F203" s="14">
        <f t="shared" si="25"/>
        <v>711.11111111110904</v>
      </c>
      <c r="G203" s="6"/>
      <c r="H203" s="2">
        <f t="shared" si="26"/>
        <v>193</v>
      </c>
      <c r="I203" s="13">
        <f t="shared" si="32"/>
        <v>108242.36067273322</v>
      </c>
      <c r="J203" s="13">
        <f t="shared" si="27"/>
        <v>180.40393445455538</v>
      </c>
      <c r="K203" s="13">
        <f t="shared" si="28"/>
        <v>558.83501092308575</v>
      </c>
      <c r="L203" s="13">
        <f t="shared" si="29"/>
        <v>107683.52566181014</v>
      </c>
      <c r="M203" s="14">
        <f t="shared" si="30"/>
        <v>739.23894537764113</v>
      </c>
    </row>
    <row r="204" spans="1:13" x14ac:dyDescent="0.25">
      <c r="A204" s="2">
        <f>IF(B204&lt;&gt;"",194,"")</f>
        <v>194</v>
      </c>
      <c r="B204" s="13">
        <f t="shared" si="31"/>
        <v>92777.77777777653</v>
      </c>
      <c r="C204" s="13">
        <f t="shared" ref="C204:C267" si="33">IFERROR(B204*$G$4/12,"")</f>
        <v>154.62962962962754</v>
      </c>
      <c r="D204" s="13">
        <f t="shared" ref="D204:D267" si="34">IF(A204&lt;&gt;"",$G$3/$G$5,"")</f>
        <v>555.55555555555554</v>
      </c>
      <c r="E204" s="13">
        <f t="shared" ref="E204:E267" si="35">IF(A204&lt;&gt;"",B204-D204,"")</f>
        <v>92222.222222220968</v>
      </c>
      <c r="F204" s="14">
        <f t="shared" ref="F204:F267" si="36">IF(A204&lt;&gt;"",C204+D204,"")</f>
        <v>710.18518518518306</v>
      </c>
      <c r="G204" s="6"/>
      <c r="H204" s="2">
        <f t="shared" ref="H204:H267" si="37">A204</f>
        <v>194</v>
      </c>
      <c r="I204" s="13">
        <f t="shared" si="32"/>
        <v>107683.52566181014</v>
      </c>
      <c r="J204" s="13">
        <f t="shared" ref="J204:J267" si="38">IFERROR(I204*$G$4/12,"")</f>
        <v>179.4725427696836</v>
      </c>
      <c r="K204" s="13">
        <f t="shared" ref="K204:K267" si="39">IFERROR(M204-J204,"")</f>
        <v>559.7664026079575</v>
      </c>
      <c r="L204" s="13">
        <f t="shared" ref="L204:L267" si="40">IFERROR(I204-K204,"")</f>
        <v>107123.75925920218</v>
      </c>
      <c r="M204" s="14">
        <f t="shared" ref="M204:M267" si="41">IF(H204&lt;&gt;"",-PMT($G$4/12,$G$5,$G$3),"")</f>
        <v>739.23894537764113</v>
      </c>
    </row>
    <row r="205" spans="1:13" x14ac:dyDescent="0.25">
      <c r="A205" s="2">
        <f>IF(B205&lt;&gt;"",195,"")</f>
        <v>195</v>
      </c>
      <c r="B205" s="13">
        <f t="shared" ref="B205:B268" si="42">IFERROR(IF(B204-D204&gt;=0.01,B204-D204,""),"")</f>
        <v>92222.222222220968</v>
      </c>
      <c r="C205" s="13">
        <f t="shared" si="33"/>
        <v>153.70370370370162</v>
      </c>
      <c r="D205" s="13">
        <f t="shared" si="34"/>
        <v>555.55555555555554</v>
      </c>
      <c r="E205" s="13">
        <f t="shared" si="35"/>
        <v>91666.666666665406</v>
      </c>
      <c r="F205" s="14">
        <f t="shared" si="36"/>
        <v>709.25925925925719</v>
      </c>
      <c r="G205" s="6"/>
      <c r="H205" s="2">
        <f t="shared" si="37"/>
        <v>195</v>
      </c>
      <c r="I205" s="13">
        <f t="shared" ref="I205:I268" si="43">IFERROR(IF(I204-K204&gt;=0.01,I204-K204,""),"")</f>
        <v>107123.75925920218</v>
      </c>
      <c r="J205" s="13">
        <f t="shared" si="38"/>
        <v>178.53959876533699</v>
      </c>
      <c r="K205" s="13">
        <f t="shared" si="39"/>
        <v>560.69934661230411</v>
      </c>
      <c r="L205" s="13">
        <f t="shared" si="40"/>
        <v>106563.05991258987</v>
      </c>
      <c r="M205" s="14">
        <f t="shared" si="41"/>
        <v>739.23894537764113</v>
      </c>
    </row>
    <row r="206" spans="1:13" x14ac:dyDescent="0.25">
      <c r="A206" s="2">
        <f>IF(B206&lt;&gt;"",196,"")</f>
        <v>196</v>
      </c>
      <c r="B206" s="13">
        <f t="shared" si="42"/>
        <v>91666.666666665406</v>
      </c>
      <c r="C206" s="13">
        <f t="shared" si="33"/>
        <v>152.7777777777757</v>
      </c>
      <c r="D206" s="13">
        <f t="shared" si="34"/>
        <v>555.55555555555554</v>
      </c>
      <c r="E206" s="13">
        <f t="shared" si="35"/>
        <v>91111.111111109843</v>
      </c>
      <c r="F206" s="14">
        <f t="shared" si="36"/>
        <v>708.33333333333121</v>
      </c>
      <c r="G206" s="6"/>
      <c r="H206" s="2">
        <f t="shared" si="37"/>
        <v>196</v>
      </c>
      <c r="I206" s="13">
        <f t="shared" si="43"/>
        <v>106563.05991258987</v>
      </c>
      <c r="J206" s="13">
        <f t="shared" si="38"/>
        <v>177.60509985431645</v>
      </c>
      <c r="K206" s="13">
        <f t="shared" si="39"/>
        <v>561.63384552332468</v>
      </c>
      <c r="L206" s="13">
        <f t="shared" si="40"/>
        <v>106001.42606706655</v>
      </c>
      <c r="M206" s="14">
        <f t="shared" si="41"/>
        <v>739.23894537764113</v>
      </c>
    </row>
    <row r="207" spans="1:13" x14ac:dyDescent="0.25">
      <c r="A207" s="2">
        <f>IF(B207&lt;&gt;"",197,"")</f>
        <v>197</v>
      </c>
      <c r="B207" s="13">
        <f t="shared" si="42"/>
        <v>91111.111111109843</v>
      </c>
      <c r="C207" s="13">
        <f t="shared" si="33"/>
        <v>151.85185185184974</v>
      </c>
      <c r="D207" s="13">
        <f t="shared" si="34"/>
        <v>555.55555555555554</v>
      </c>
      <c r="E207" s="13">
        <f t="shared" si="35"/>
        <v>90555.555555554281</v>
      </c>
      <c r="F207" s="14">
        <f t="shared" si="36"/>
        <v>707.40740740740534</v>
      </c>
      <c r="G207" s="6"/>
      <c r="H207" s="2">
        <f t="shared" si="37"/>
        <v>197</v>
      </c>
      <c r="I207" s="13">
        <f t="shared" si="43"/>
        <v>106001.42606706655</v>
      </c>
      <c r="J207" s="13">
        <f t="shared" si="38"/>
        <v>176.66904344511093</v>
      </c>
      <c r="K207" s="13">
        <f t="shared" si="39"/>
        <v>562.56990193253023</v>
      </c>
      <c r="L207" s="13">
        <f t="shared" si="40"/>
        <v>105438.85616513403</v>
      </c>
      <c r="M207" s="14">
        <f t="shared" si="41"/>
        <v>739.23894537764113</v>
      </c>
    </row>
    <row r="208" spans="1:13" x14ac:dyDescent="0.25">
      <c r="A208" s="2">
        <f>IF(B208&lt;&gt;"",198,"")</f>
        <v>198</v>
      </c>
      <c r="B208" s="13">
        <f t="shared" si="42"/>
        <v>90555.555555554281</v>
      </c>
      <c r="C208" s="13">
        <f t="shared" si="33"/>
        <v>150.92592592592379</v>
      </c>
      <c r="D208" s="13">
        <f t="shared" si="34"/>
        <v>555.55555555555554</v>
      </c>
      <c r="E208" s="13">
        <f t="shared" si="35"/>
        <v>89999.999999998719</v>
      </c>
      <c r="F208" s="14">
        <f t="shared" si="36"/>
        <v>706.48148148147936</v>
      </c>
      <c r="G208" s="6"/>
      <c r="H208" s="2">
        <f t="shared" si="37"/>
        <v>198</v>
      </c>
      <c r="I208" s="13">
        <f t="shared" si="43"/>
        <v>105438.85616513403</v>
      </c>
      <c r="J208" s="13">
        <f t="shared" si="38"/>
        <v>175.73142694189005</v>
      </c>
      <c r="K208" s="13">
        <f t="shared" si="39"/>
        <v>563.50751843575108</v>
      </c>
      <c r="L208" s="13">
        <f t="shared" si="40"/>
        <v>104875.34864669827</v>
      </c>
      <c r="M208" s="14">
        <f t="shared" si="41"/>
        <v>739.23894537764113</v>
      </c>
    </row>
    <row r="209" spans="1:13" x14ac:dyDescent="0.25">
      <c r="A209" s="2">
        <f>IF(B209&lt;&gt;"",199,"")</f>
        <v>199</v>
      </c>
      <c r="B209" s="13">
        <f t="shared" si="42"/>
        <v>89999.999999998719</v>
      </c>
      <c r="C209" s="13">
        <f t="shared" si="33"/>
        <v>149.99999999999787</v>
      </c>
      <c r="D209" s="13">
        <f t="shared" si="34"/>
        <v>555.55555555555554</v>
      </c>
      <c r="E209" s="13">
        <f t="shared" si="35"/>
        <v>89444.444444443157</v>
      </c>
      <c r="F209" s="14">
        <f t="shared" si="36"/>
        <v>705.55555555555338</v>
      </c>
      <c r="G209" s="6"/>
      <c r="H209" s="2">
        <f t="shared" si="37"/>
        <v>199</v>
      </c>
      <c r="I209" s="13">
        <f t="shared" si="43"/>
        <v>104875.34864669827</v>
      </c>
      <c r="J209" s="13">
        <f t="shared" si="38"/>
        <v>174.79224774449713</v>
      </c>
      <c r="K209" s="13">
        <f t="shared" si="39"/>
        <v>564.44669763314403</v>
      </c>
      <c r="L209" s="13">
        <f t="shared" si="40"/>
        <v>104310.90194906513</v>
      </c>
      <c r="M209" s="14">
        <f t="shared" si="41"/>
        <v>739.23894537764113</v>
      </c>
    </row>
    <row r="210" spans="1:13" x14ac:dyDescent="0.25">
      <c r="A210" s="2">
        <f>IF(B210&lt;&gt;"",200,"")</f>
        <v>200</v>
      </c>
      <c r="B210" s="13">
        <f t="shared" si="42"/>
        <v>89444.444444443157</v>
      </c>
      <c r="C210" s="13">
        <f t="shared" si="33"/>
        <v>149.07407407407194</v>
      </c>
      <c r="D210" s="13">
        <f t="shared" si="34"/>
        <v>555.55555555555554</v>
      </c>
      <c r="E210" s="13">
        <f t="shared" si="35"/>
        <v>88888.888888887595</v>
      </c>
      <c r="F210" s="14">
        <f t="shared" si="36"/>
        <v>704.62962962962752</v>
      </c>
      <c r="G210" s="6"/>
      <c r="H210" s="2">
        <f t="shared" si="37"/>
        <v>200</v>
      </c>
      <c r="I210" s="13">
        <f t="shared" si="43"/>
        <v>104310.90194906513</v>
      </c>
      <c r="J210" s="13">
        <f t="shared" si="38"/>
        <v>173.85150324844187</v>
      </c>
      <c r="K210" s="13">
        <f t="shared" si="39"/>
        <v>565.38744212919926</v>
      </c>
      <c r="L210" s="13">
        <f t="shared" si="40"/>
        <v>103745.51450693593</v>
      </c>
      <c r="M210" s="14">
        <f t="shared" si="41"/>
        <v>739.23894537764113</v>
      </c>
    </row>
    <row r="211" spans="1:13" x14ac:dyDescent="0.25">
      <c r="A211" s="2">
        <f>IF(B211&lt;&gt;"",201,"")</f>
        <v>201</v>
      </c>
      <c r="B211" s="13">
        <f t="shared" si="42"/>
        <v>88888.888888887595</v>
      </c>
      <c r="C211" s="13">
        <f t="shared" si="33"/>
        <v>148.14814814814599</v>
      </c>
      <c r="D211" s="13">
        <f t="shared" si="34"/>
        <v>555.55555555555554</v>
      </c>
      <c r="E211" s="13">
        <f t="shared" si="35"/>
        <v>88333.333333332033</v>
      </c>
      <c r="F211" s="14">
        <f t="shared" si="36"/>
        <v>703.70370370370154</v>
      </c>
      <c r="G211" s="6"/>
      <c r="H211" s="2">
        <f t="shared" si="37"/>
        <v>201</v>
      </c>
      <c r="I211" s="13">
        <f t="shared" si="43"/>
        <v>103745.51450693593</v>
      </c>
      <c r="J211" s="13">
        <f t="shared" si="38"/>
        <v>172.90919084489323</v>
      </c>
      <c r="K211" s="13">
        <f t="shared" si="39"/>
        <v>566.32975453274787</v>
      </c>
      <c r="L211" s="13">
        <f t="shared" si="40"/>
        <v>103179.18475240318</v>
      </c>
      <c r="M211" s="14">
        <f t="shared" si="41"/>
        <v>739.23894537764113</v>
      </c>
    </row>
    <row r="212" spans="1:13" x14ac:dyDescent="0.25">
      <c r="A212" s="2">
        <f>IF(B212&lt;&gt;"",202,"")</f>
        <v>202</v>
      </c>
      <c r="B212" s="13">
        <f t="shared" si="42"/>
        <v>88333.333333332033</v>
      </c>
      <c r="C212" s="13">
        <f t="shared" si="33"/>
        <v>147.22222222222004</v>
      </c>
      <c r="D212" s="13">
        <f t="shared" si="34"/>
        <v>555.55555555555554</v>
      </c>
      <c r="E212" s="13">
        <f t="shared" si="35"/>
        <v>87777.777777776471</v>
      </c>
      <c r="F212" s="14">
        <f t="shared" si="36"/>
        <v>702.77777777777555</v>
      </c>
      <c r="G212" s="6"/>
      <c r="H212" s="2">
        <f t="shared" si="37"/>
        <v>202</v>
      </c>
      <c r="I212" s="13">
        <f t="shared" si="43"/>
        <v>103179.18475240318</v>
      </c>
      <c r="J212" s="13">
        <f t="shared" si="38"/>
        <v>171.96530792067196</v>
      </c>
      <c r="K212" s="13">
        <f t="shared" si="39"/>
        <v>567.27363745696914</v>
      </c>
      <c r="L212" s="13">
        <f t="shared" si="40"/>
        <v>102611.91111494621</v>
      </c>
      <c r="M212" s="14">
        <f t="shared" si="41"/>
        <v>739.23894537764113</v>
      </c>
    </row>
    <row r="213" spans="1:13" x14ac:dyDescent="0.25">
      <c r="A213" s="2">
        <f>IF(B213&lt;&gt;"",203,"")</f>
        <v>203</v>
      </c>
      <c r="B213" s="13">
        <f t="shared" si="42"/>
        <v>87777.777777776471</v>
      </c>
      <c r="C213" s="13">
        <f t="shared" si="33"/>
        <v>146.29629629629412</v>
      </c>
      <c r="D213" s="13">
        <f t="shared" si="34"/>
        <v>555.55555555555554</v>
      </c>
      <c r="E213" s="13">
        <f t="shared" si="35"/>
        <v>87222.222222220909</v>
      </c>
      <c r="F213" s="14">
        <f t="shared" si="36"/>
        <v>701.85185185184969</v>
      </c>
      <c r="G213" s="6"/>
      <c r="H213" s="2">
        <f t="shared" si="37"/>
        <v>203</v>
      </c>
      <c r="I213" s="13">
        <f t="shared" si="43"/>
        <v>102611.91111494621</v>
      </c>
      <c r="J213" s="13">
        <f t="shared" si="38"/>
        <v>171.0198518582437</v>
      </c>
      <c r="K213" s="13">
        <f t="shared" si="39"/>
        <v>568.21909351939746</v>
      </c>
      <c r="L213" s="13">
        <f t="shared" si="40"/>
        <v>102043.69202142682</v>
      </c>
      <c r="M213" s="14">
        <f t="shared" si="41"/>
        <v>739.23894537764113</v>
      </c>
    </row>
    <row r="214" spans="1:13" x14ac:dyDescent="0.25">
      <c r="A214" s="2">
        <f>IF(B214&lt;&gt;"",204,"")</f>
        <v>204</v>
      </c>
      <c r="B214" s="13">
        <f t="shared" si="42"/>
        <v>87222.222222220909</v>
      </c>
      <c r="C214" s="13">
        <f t="shared" si="33"/>
        <v>145.37037037036819</v>
      </c>
      <c r="D214" s="13">
        <f t="shared" si="34"/>
        <v>555.55555555555554</v>
      </c>
      <c r="E214" s="13">
        <f t="shared" si="35"/>
        <v>86666.666666665347</v>
      </c>
      <c r="F214" s="14">
        <f t="shared" si="36"/>
        <v>700.92592592592371</v>
      </c>
      <c r="G214" s="6"/>
      <c r="H214" s="2">
        <f t="shared" si="37"/>
        <v>204</v>
      </c>
      <c r="I214" s="13">
        <f t="shared" si="43"/>
        <v>102043.69202142682</v>
      </c>
      <c r="J214" s="13">
        <f t="shared" si="38"/>
        <v>170.07282003571137</v>
      </c>
      <c r="K214" s="13">
        <f t="shared" si="39"/>
        <v>569.16612534192973</v>
      </c>
      <c r="L214" s="13">
        <f t="shared" si="40"/>
        <v>101474.52589608489</v>
      </c>
      <c r="M214" s="14">
        <f t="shared" si="41"/>
        <v>739.23894537764113</v>
      </c>
    </row>
    <row r="215" spans="1:13" x14ac:dyDescent="0.25">
      <c r="A215" s="2">
        <f>IF(B215&lt;&gt;"",205,"")</f>
        <v>205</v>
      </c>
      <c r="B215" s="13">
        <f t="shared" si="42"/>
        <v>86666.666666665347</v>
      </c>
      <c r="C215" s="13">
        <f t="shared" si="33"/>
        <v>144.44444444444224</v>
      </c>
      <c r="D215" s="13">
        <f t="shared" si="34"/>
        <v>555.55555555555554</v>
      </c>
      <c r="E215" s="13">
        <f t="shared" si="35"/>
        <v>86111.111111109785</v>
      </c>
      <c r="F215" s="14">
        <f t="shared" si="36"/>
        <v>699.99999999999773</v>
      </c>
      <c r="G215" s="6"/>
      <c r="H215" s="2">
        <f t="shared" si="37"/>
        <v>205</v>
      </c>
      <c r="I215" s="13">
        <f t="shared" si="43"/>
        <v>101474.52589608489</v>
      </c>
      <c r="J215" s="13">
        <f t="shared" si="38"/>
        <v>169.12420982680814</v>
      </c>
      <c r="K215" s="13">
        <f t="shared" si="39"/>
        <v>570.11473555083296</v>
      </c>
      <c r="L215" s="13">
        <f t="shared" si="40"/>
        <v>100904.41116053406</v>
      </c>
      <c r="M215" s="14">
        <f t="shared" si="41"/>
        <v>739.23894537764113</v>
      </c>
    </row>
    <row r="216" spans="1:13" x14ac:dyDescent="0.25">
      <c r="A216" s="2">
        <f>IF(B216&lt;&gt;"",206,"")</f>
        <v>206</v>
      </c>
      <c r="B216" s="13">
        <f t="shared" si="42"/>
        <v>86111.111111109785</v>
      </c>
      <c r="C216" s="13">
        <f t="shared" si="33"/>
        <v>143.51851851851632</v>
      </c>
      <c r="D216" s="13">
        <f t="shared" si="34"/>
        <v>555.55555555555554</v>
      </c>
      <c r="E216" s="13">
        <f t="shared" si="35"/>
        <v>85555.555555554223</v>
      </c>
      <c r="F216" s="14">
        <f t="shared" si="36"/>
        <v>699.07407407407186</v>
      </c>
      <c r="G216" s="6"/>
      <c r="H216" s="2">
        <f t="shared" si="37"/>
        <v>206</v>
      </c>
      <c r="I216" s="13">
        <f t="shared" si="43"/>
        <v>100904.41116053406</v>
      </c>
      <c r="J216" s="13">
        <f t="shared" si="38"/>
        <v>168.17401860089009</v>
      </c>
      <c r="K216" s="13">
        <f t="shared" si="39"/>
        <v>571.06492677675101</v>
      </c>
      <c r="L216" s="13">
        <f t="shared" si="40"/>
        <v>100333.34623375731</v>
      </c>
      <c r="M216" s="14">
        <f t="shared" si="41"/>
        <v>739.23894537764113</v>
      </c>
    </row>
    <row r="217" spans="1:13" x14ac:dyDescent="0.25">
      <c r="A217" s="2">
        <f>IF(B217&lt;&gt;"",207,"")</f>
        <v>207</v>
      </c>
      <c r="B217" s="13">
        <f t="shared" si="42"/>
        <v>85555.555555554223</v>
      </c>
      <c r="C217" s="13">
        <f t="shared" si="33"/>
        <v>142.59259259259036</v>
      </c>
      <c r="D217" s="13">
        <f t="shared" si="34"/>
        <v>555.55555555555554</v>
      </c>
      <c r="E217" s="13">
        <f t="shared" si="35"/>
        <v>84999.999999998661</v>
      </c>
      <c r="F217" s="14">
        <f t="shared" si="36"/>
        <v>698.14814814814588</v>
      </c>
      <c r="G217" s="6"/>
      <c r="H217" s="2">
        <f t="shared" si="37"/>
        <v>207</v>
      </c>
      <c r="I217" s="13">
        <f t="shared" si="43"/>
        <v>100333.34623375731</v>
      </c>
      <c r="J217" s="13">
        <f t="shared" si="38"/>
        <v>167.22224372292888</v>
      </c>
      <c r="K217" s="13">
        <f t="shared" si="39"/>
        <v>572.01670165471228</v>
      </c>
      <c r="L217" s="13">
        <f t="shared" si="40"/>
        <v>99761.329532102609</v>
      </c>
      <c r="M217" s="14">
        <f t="shared" si="41"/>
        <v>739.23894537764113</v>
      </c>
    </row>
    <row r="218" spans="1:13" x14ac:dyDescent="0.25">
      <c r="A218" s="2">
        <f>IF(B218&lt;&gt;"",208,"")</f>
        <v>208</v>
      </c>
      <c r="B218" s="13">
        <f t="shared" si="42"/>
        <v>84999.999999998661</v>
      </c>
      <c r="C218" s="13">
        <f t="shared" si="33"/>
        <v>141.66666666666444</v>
      </c>
      <c r="D218" s="13">
        <f t="shared" si="34"/>
        <v>555.55555555555554</v>
      </c>
      <c r="E218" s="13">
        <f t="shared" si="35"/>
        <v>84444.444444443099</v>
      </c>
      <c r="F218" s="14">
        <f t="shared" si="36"/>
        <v>697.22222222222001</v>
      </c>
      <c r="G218" s="6"/>
      <c r="H218" s="2">
        <f t="shared" si="37"/>
        <v>208</v>
      </c>
      <c r="I218" s="13">
        <f t="shared" si="43"/>
        <v>99761.329532102609</v>
      </c>
      <c r="J218" s="13">
        <f t="shared" si="38"/>
        <v>166.26888255350437</v>
      </c>
      <c r="K218" s="13">
        <f t="shared" si="39"/>
        <v>572.97006282413679</v>
      </c>
      <c r="L218" s="13">
        <f t="shared" si="40"/>
        <v>99188.359469278468</v>
      </c>
      <c r="M218" s="14">
        <f t="shared" si="41"/>
        <v>739.23894537764113</v>
      </c>
    </row>
    <row r="219" spans="1:13" x14ac:dyDescent="0.25">
      <c r="A219" s="2">
        <f>IF(B219&lt;&gt;"",209,"")</f>
        <v>209</v>
      </c>
      <c r="B219" s="13">
        <f t="shared" si="42"/>
        <v>84444.444444443099</v>
      </c>
      <c r="C219" s="13">
        <f t="shared" si="33"/>
        <v>140.74074074073852</v>
      </c>
      <c r="D219" s="13">
        <f t="shared" si="34"/>
        <v>555.55555555555554</v>
      </c>
      <c r="E219" s="13">
        <f t="shared" si="35"/>
        <v>83888.888888887537</v>
      </c>
      <c r="F219" s="14">
        <f t="shared" si="36"/>
        <v>696.29629629629403</v>
      </c>
      <c r="G219" s="6"/>
      <c r="H219" s="2">
        <f t="shared" si="37"/>
        <v>209</v>
      </c>
      <c r="I219" s="13">
        <f t="shared" si="43"/>
        <v>99188.359469278468</v>
      </c>
      <c r="J219" s="13">
        <f t="shared" si="38"/>
        <v>165.31393244879746</v>
      </c>
      <c r="K219" s="13">
        <f t="shared" si="39"/>
        <v>573.92501292884367</v>
      </c>
      <c r="L219" s="13">
        <f t="shared" si="40"/>
        <v>98614.434456349627</v>
      </c>
      <c r="M219" s="14">
        <f t="shared" si="41"/>
        <v>739.23894537764113</v>
      </c>
    </row>
    <row r="220" spans="1:13" x14ac:dyDescent="0.25">
      <c r="A220" s="2">
        <f>IF(B220&lt;&gt;"",210,"")</f>
        <v>210</v>
      </c>
      <c r="B220" s="13">
        <f t="shared" si="42"/>
        <v>83888.888888887537</v>
      </c>
      <c r="C220" s="13">
        <f t="shared" si="33"/>
        <v>139.81481481481256</v>
      </c>
      <c r="D220" s="13">
        <f t="shared" si="34"/>
        <v>555.55555555555554</v>
      </c>
      <c r="E220" s="13">
        <f t="shared" si="35"/>
        <v>83333.333333331975</v>
      </c>
      <c r="F220" s="14">
        <f t="shared" si="36"/>
        <v>695.37037037036816</v>
      </c>
      <c r="G220" s="6"/>
      <c r="H220" s="2">
        <f t="shared" si="37"/>
        <v>210</v>
      </c>
      <c r="I220" s="13">
        <f t="shared" si="43"/>
        <v>98614.434456349627</v>
      </c>
      <c r="J220" s="13">
        <f t="shared" si="38"/>
        <v>164.35739076058272</v>
      </c>
      <c r="K220" s="13">
        <f t="shared" si="39"/>
        <v>574.88155461705844</v>
      </c>
      <c r="L220" s="13">
        <f t="shared" si="40"/>
        <v>98039.552901732575</v>
      </c>
      <c r="M220" s="14">
        <f t="shared" si="41"/>
        <v>739.23894537764113</v>
      </c>
    </row>
    <row r="221" spans="1:13" x14ac:dyDescent="0.25">
      <c r="A221" s="2">
        <f>IF(B221&lt;&gt;"",211,"")</f>
        <v>211</v>
      </c>
      <c r="B221" s="13">
        <f t="shared" si="42"/>
        <v>83333.333333331975</v>
      </c>
      <c r="C221" s="13">
        <f t="shared" si="33"/>
        <v>138.88888888888661</v>
      </c>
      <c r="D221" s="13">
        <f t="shared" si="34"/>
        <v>555.55555555555554</v>
      </c>
      <c r="E221" s="13">
        <f t="shared" si="35"/>
        <v>82777.777777776413</v>
      </c>
      <c r="F221" s="14">
        <f t="shared" si="36"/>
        <v>694.44444444444218</v>
      </c>
      <c r="G221" s="6"/>
      <c r="H221" s="2">
        <f t="shared" si="37"/>
        <v>211</v>
      </c>
      <c r="I221" s="13">
        <f t="shared" si="43"/>
        <v>98039.552901732575</v>
      </c>
      <c r="J221" s="13">
        <f t="shared" si="38"/>
        <v>163.39925483622096</v>
      </c>
      <c r="K221" s="13">
        <f t="shared" si="39"/>
        <v>575.83969054142017</v>
      </c>
      <c r="L221" s="13">
        <f t="shared" si="40"/>
        <v>97463.713211191149</v>
      </c>
      <c r="M221" s="14">
        <f t="shared" si="41"/>
        <v>739.23894537764113</v>
      </c>
    </row>
    <row r="222" spans="1:13" x14ac:dyDescent="0.25">
      <c r="A222" s="2">
        <f>IF(B222&lt;&gt;"",212,"")</f>
        <v>212</v>
      </c>
      <c r="B222" s="13">
        <f t="shared" si="42"/>
        <v>82777.777777776413</v>
      </c>
      <c r="C222" s="13">
        <f t="shared" si="33"/>
        <v>137.96296296296069</v>
      </c>
      <c r="D222" s="13">
        <f t="shared" si="34"/>
        <v>555.55555555555554</v>
      </c>
      <c r="E222" s="13">
        <f t="shared" si="35"/>
        <v>82222.222222220851</v>
      </c>
      <c r="F222" s="14">
        <f t="shared" si="36"/>
        <v>693.5185185185162</v>
      </c>
      <c r="G222" s="6"/>
      <c r="H222" s="2">
        <f t="shared" si="37"/>
        <v>212</v>
      </c>
      <c r="I222" s="13">
        <f t="shared" si="43"/>
        <v>97463.713211191149</v>
      </c>
      <c r="J222" s="13">
        <f t="shared" si="38"/>
        <v>162.4395220186519</v>
      </c>
      <c r="K222" s="13">
        <f t="shared" si="39"/>
        <v>576.7994233589892</v>
      </c>
      <c r="L222" s="13">
        <f t="shared" si="40"/>
        <v>96886.913787832164</v>
      </c>
      <c r="M222" s="14">
        <f t="shared" si="41"/>
        <v>739.23894537764113</v>
      </c>
    </row>
    <row r="223" spans="1:13" x14ac:dyDescent="0.25">
      <c r="A223" s="2">
        <f>IF(B223&lt;&gt;"",213,"")</f>
        <v>213</v>
      </c>
      <c r="B223" s="13">
        <f t="shared" si="42"/>
        <v>82222.222222220851</v>
      </c>
      <c r="C223" s="13">
        <f t="shared" si="33"/>
        <v>137.03703703703476</v>
      </c>
      <c r="D223" s="13">
        <f t="shared" si="34"/>
        <v>555.55555555555554</v>
      </c>
      <c r="E223" s="13">
        <f t="shared" si="35"/>
        <v>81666.666666665289</v>
      </c>
      <c r="F223" s="14">
        <f t="shared" si="36"/>
        <v>692.59259259259034</v>
      </c>
      <c r="G223" s="6"/>
      <c r="H223" s="2">
        <f t="shared" si="37"/>
        <v>213</v>
      </c>
      <c r="I223" s="13">
        <f t="shared" si="43"/>
        <v>96886.913787832164</v>
      </c>
      <c r="J223" s="13">
        <f t="shared" si="38"/>
        <v>161.47818964638694</v>
      </c>
      <c r="K223" s="13">
        <f t="shared" si="39"/>
        <v>577.76075573125422</v>
      </c>
      <c r="L223" s="13">
        <f t="shared" si="40"/>
        <v>96309.153032100905</v>
      </c>
      <c r="M223" s="14">
        <f t="shared" si="41"/>
        <v>739.23894537764113</v>
      </c>
    </row>
    <row r="224" spans="1:13" x14ac:dyDescent="0.25">
      <c r="A224" s="2">
        <f>IF(B224&lt;&gt;"",214,"")</f>
        <v>214</v>
      </c>
      <c r="B224" s="13">
        <f t="shared" si="42"/>
        <v>81666.666666665289</v>
      </c>
      <c r="C224" s="13">
        <f t="shared" si="33"/>
        <v>136.11111111110881</v>
      </c>
      <c r="D224" s="13">
        <f t="shared" si="34"/>
        <v>555.55555555555554</v>
      </c>
      <c r="E224" s="13">
        <f t="shared" si="35"/>
        <v>81111.111111109727</v>
      </c>
      <c r="F224" s="14">
        <f t="shared" si="36"/>
        <v>691.66666666666436</v>
      </c>
      <c r="G224" s="6"/>
      <c r="H224" s="2">
        <f t="shared" si="37"/>
        <v>214</v>
      </c>
      <c r="I224" s="13">
        <f t="shared" si="43"/>
        <v>96309.153032100905</v>
      </c>
      <c r="J224" s="13">
        <f t="shared" si="38"/>
        <v>160.51525505350151</v>
      </c>
      <c r="K224" s="13">
        <f t="shared" si="39"/>
        <v>578.72369032413962</v>
      </c>
      <c r="L224" s="13">
        <f t="shared" si="40"/>
        <v>95730.429341776762</v>
      </c>
      <c r="M224" s="14">
        <f t="shared" si="41"/>
        <v>739.23894537764113</v>
      </c>
    </row>
    <row r="225" spans="1:13" x14ac:dyDescent="0.25">
      <c r="A225" s="2">
        <f>IF(B225&lt;&gt;"",215,"")</f>
        <v>215</v>
      </c>
      <c r="B225" s="13">
        <f t="shared" si="42"/>
        <v>81111.111111109727</v>
      </c>
      <c r="C225" s="13">
        <f t="shared" si="33"/>
        <v>135.18518518518289</v>
      </c>
      <c r="D225" s="13">
        <f t="shared" si="34"/>
        <v>555.55555555555554</v>
      </c>
      <c r="E225" s="13">
        <f t="shared" si="35"/>
        <v>80555.555555554165</v>
      </c>
      <c r="F225" s="14">
        <f t="shared" si="36"/>
        <v>690.74074074073837</v>
      </c>
      <c r="G225" s="6"/>
      <c r="H225" s="2">
        <f t="shared" si="37"/>
        <v>215</v>
      </c>
      <c r="I225" s="13">
        <f t="shared" si="43"/>
        <v>95730.429341776762</v>
      </c>
      <c r="J225" s="13">
        <f t="shared" si="38"/>
        <v>159.55071556962795</v>
      </c>
      <c r="K225" s="13">
        <f t="shared" si="39"/>
        <v>579.68822980801315</v>
      </c>
      <c r="L225" s="13">
        <f t="shared" si="40"/>
        <v>95150.741111968746</v>
      </c>
      <c r="M225" s="14">
        <f t="shared" si="41"/>
        <v>739.23894537764113</v>
      </c>
    </row>
    <row r="226" spans="1:13" x14ac:dyDescent="0.25">
      <c r="A226" s="2">
        <f>IF(B226&lt;&gt;"",216,"")</f>
        <v>216</v>
      </c>
      <c r="B226" s="13">
        <f t="shared" si="42"/>
        <v>80555.555555554165</v>
      </c>
      <c r="C226" s="13">
        <f t="shared" si="33"/>
        <v>134.25925925925694</v>
      </c>
      <c r="D226" s="13">
        <f t="shared" si="34"/>
        <v>555.55555555555554</v>
      </c>
      <c r="E226" s="13">
        <f t="shared" si="35"/>
        <v>79999.999999998603</v>
      </c>
      <c r="F226" s="14">
        <f t="shared" si="36"/>
        <v>689.81481481481251</v>
      </c>
      <c r="G226" s="6"/>
      <c r="H226" s="2">
        <f t="shared" si="37"/>
        <v>216</v>
      </c>
      <c r="I226" s="13">
        <f t="shared" si="43"/>
        <v>95150.741111968746</v>
      </c>
      <c r="J226" s="13">
        <f t="shared" si="38"/>
        <v>158.58456851994791</v>
      </c>
      <c r="K226" s="13">
        <f t="shared" si="39"/>
        <v>580.65437685769325</v>
      </c>
      <c r="L226" s="13">
        <f t="shared" si="40"/>
        <v>94570.08673511105</v>
      </c>
      <c r="M226" s="14">
        <f t="shared" si="41"/>
        <v>739.23894537764113</v>
      </c>
    </row>
    <row r="227" spans="1:13" x14ac:dyDescent="0.25">
      <c r="A227" s="2">
        <f>IF(B227&lt;&gt;"",217,"")</f>
        <v>217</v>
      </c>
      <c r="B227" s="13">
        <f t="shared" si="42"/>
        <v>79999.999999998603</v>
      </c>
      <c r="C227" s="13">
        <f t="shared" si="33"/>
        <v>133.33333333333101</v>
      </c>
      <c r="D227" s="13">
        <f t="shared" si="34"/>
        <v>555.55555555555554</v>
      </c>
      <c r="E227" s="13">
        <f t="shared" si="35"/>
        <v>79444.444444443041</v>
      </c>
      <c r="F227" s="14">
        <f t="shared" si="36"/>
        <v>688.88888888888653</v>
      </c>
      <c r="G227" s="6"/>
      <c r="H227" s="2">
        <f t="shared" si="37"/>
        <v>217</v>
      </c>
      <c r="I227" s="13">
        <f t="shared" si="43"/>
        <v>94570.08673511105</v>
      </c>
      <c r="J227" s="13">
        <f t="shared" si="38"/>
        <v>157.6168112251851</v>
      </c>
      <c r="K227" s="13">
        <f t="shared" si="39"/>
        <v>581.62213415245606</v>
      </c>
      <c r="L227" s="13">
        <f t="shared" si="40"/>
        <v>93988.464600958599</v>
      </c>
      <c r="M227" s="14">
        <f t="shared" si="41"/>
        <v>739.23894537764113</v>
      </c>
    </row>
    <row r="228" spans="1:13" x14ac:dyDescent="0.25">
      <c r="A228" s="2">
        <f>IF(B228&lt;&gt;"",218,"")</f>
        <v>218</v>
      </c>
      <c r="B228" s="13">
        <f t="shared" si="42"/>
        <v>79444.444444443041</v>
      </c>
      <c r="C228" s="13">
        <f t="shared" si="33"/>
        <v>132.40740740740509</v>
      </c>
      <c r="D228" s="13">
        <f t="shared" si="34"/>
        <v>555.55555555555554</v>
      </c>
      <c r="E228" s="13">
        <f t="shared" si="35"/>
        <v>78888.888888887479</v>
      </c>
      <c r="F228" s="14">
        <f t="shared" si="36"/>
        <v>687.96296296296066</v>
      </c>
      <c r="G228" s="6"/>
      <c r="H228" s="2">
        <f t="shared" si="37"/>
        <v>218</v>
      </c>
      <c r="I228" s="13">
        <f t="shared" si="43"/>
        <v>93988.464600958599</v>
      </c>
      <c r="J228" s="13">
        <f t="shared" si="38"/>
        <v>156.64744100159768</v>
      </c>
      <c r="K228" s="13">
        <f t="shared" si="39"/>
        <v>582.59150437604342</v>
      </c>
      <c r="L228" s="13">
        <f t="shared" si="40"/>
        <v>93405.873096582553</v>
      </c>
      <c r="M228" s="14">
        <f t="shared" si="41"/>
        <v>739.23894537764113</v>
      </c>
    </row>
    <row r="229" spans="1:13" x14ac:dyDescent="0.25">
      <c r="A229" s="2">
        <f>IF(B229&lt;&gt;"",219,"")</f>
        <v>219</v>
      </c>
      <c r="B229" s="13">
        <f t="shared" si="42"/>
        <v>78888.888888887479</v>
      </c>
      <c r="C229" s="13">
        <f t="shared" si="33"/>
        <v>131.48148148147914</v>
      </c>
      <c r="D229" s="13">
        <f t="shared" si="34"/>
        <v>555.55555555555554</v>
      </c>
      <c r="E229" s="13">
        <f t="shared" si="35"/>
        <v>78333.333333331917</v>
      </c>
      <c r="F229" s="14">
        <f t="shared" si="36"/>
        <v>687.03703703703468</v>
      </c>
      <c r="G229" s="6"/>
      <c r="H229" s="2">
        <f t="shared" si="37"/>
        <v>219</v>
      </c>
      <c r="I229" s="13">
        <f t="shared" si="43"/>
        <v>93405.873096582553</v>
      </c>
      <c r="J229" s="13">
        <f t="shared" si="38"/>
        <v>155.67645516097093</v>
      </c>
      <c r="K229" s="13">
        <f t="shared" si="39"/>
        <v>583.5624902166702</v>
      </c>
      <c r="L229" s="13">
        <f t="shared" si="40"/>
        <v>92822.310606365878</v>
      </c>
      <c r="M229" s="14">
        <f t="shared" si="41"/>
        <v>739.23894537764113</v>
      </c>
    </row>
    <row r="230" spans="1:13" x14ac:dyDescent="0.25">
      <c r="A230" s="2">
        <f>IF(B230&lt;&gt;"",220,"")</f>
        <v>220</v>
      </c>
      <c r="B230" s="13">
        <f t="shared" si="42"/>
        <v>78333.333333331917</v>
      </c>
      <c r="C230" s="13">
        <f t="shared" si="33"/>
        <v>130.55555555555318</v>
      </c>
      <c r="D230" s="13">
        <f t="shared" si="34"/>
        <v>555.55555555555554</v>
      </c>
      <c r="E230" s="13">
        <f t="shared" si="35"/>
        <v>77777.777777776355</v>
      </c>
      <c r="F230" s="14">
        <f t="shared" si="36"/>
        <v>686.1111111111087</v>
      </c>
      <c r="G230" s="6"/>
      <c r="H230" s="2">
        <f t="shared" si="37"/>
        <v>220</v>
      </c>
      <c r="I230" s="13">
        <f t="shared" si="43"/>
        <v>92822.310606365878</v>
      </c>
      <c r="J230" s="13">
        <f t="shared" si="38"/>
        <v>154.70385101060978</v>
      </c>
      <c r="K230" s="13">
        <f t="shared" si="39"/>
        <v>584.53509436703132</v>
      </c>
      <c r="L230" s="13">
        <f t="shared" si="40"/>
        <v>92237.775511998843</v>
      </c>
      <c r="M230" s="14">
        <f t="shared" si="41"/>
        <v>739.23894537764113</v>
      </c>
    </row>
    <row r="231" spans="1:13" x14ac:dyDescent="0.25">
      <c r="A231" s="2">
        <f>IF(B231&lt;&gt;"",221,"")</f>
        <v>221</v>
      </c>
      <c r="B231" s="13">
        <f t="shared" si="42"/>
        <v>77777.777777776355</v>
      </c>
      <c r="C231" s="13">
        <f t="shared" si="33"/>
        <v>129.62962962962726</v>
      </c>
      <c r="D231" s="13">
        <f t="shared" si="34"/>
        <v>555.55555555555554</v>
      </c>
      <c r="E231" s="13">
        <f t="shared" si="35"/>
        <v>77222.222222220793</v>
      </c>
      <c r="F231" s="14">
        <f t="shared" si="36"/>
        <v>685.18518518518283</v>
      </c>
      <c r="G231" s="6"/>
      <c r="H231" s="2">
        <f t="shared" si="37"/>
        <v>221</v>
      </c>
      <c r="I231" s="13">
        <f t="shared" si="43"/>
        <v>92237.775511998843</v>
      </c>
      <c r="J231" s="13">
        <f t="shared" si="38"/>
        <v>153.72962585333141</v>
      </c>
      <c r="K231" s="13">
        <f t="shared" si="39"/>
        <v>585.50931952430972</v>
      </c>
      <c r="L231" s="13">
        <f t="shared" si="40"/>
        <v>91652.266192474533</v>
      </c>
      <c r="M231" s="14">
        <f t="shared" si="41"/>
        <v>739.23894537764113</v>
      </c>
    </row>
    <row r="232" spans="1:13" x14ac:dyDescent="0.25">
      <c r="A232" s="2">
        <f>IF(B232&lt;&gt;"",222,"")</f>
        <v>222</v>
      </c>
      <c r="B232" s="13">
        <f t="shared" si="42"/>
        <v>77222.222222220793</v>
      </c>
      <c r="C232" s="13">
        <f t="shared" si="33"/>
        <v>128.70370370370134</v>
      </c>
      <c r="D232" s="13">
        <f t="shared" si="34"/>
        <v>555.55555555555554</v>
      </c>
      <c r="E232" s="13">
        <f t="shared" si="35"/>
        <v>76666.666666665231</v>
      </c>
      <c r="F232" s="14">
        <f t="shared" si="36"/>
        <v>684.25925925925685</v>
      </c>
      <c r="G232" s="6"/>
      <c r="H232" s="2">
        <f t="shared" si="37"/>
        <v>222</v>
      </c>
      <c r="I232" s="13">
        <f t="shared" si="43"/>
        <v>91652.266192474533</v>
      </c>
      <c r="J232" s="13">
        <f t="shared" si="38"/>
        <v>152.75377698745754</v>
      </c>
      <c r="K232" s="13">
        <f t="shared" si="39"/>
        <v>586.48516839018362</v>
      </c>
      <c r="L232" s="13">
        <f t="shared" si="40"/>
        <v>91065.781024084354</v>
      </c>
      <c r="M232" s="14">
        <f t="shared" si="41"/>
        <v>739.23894537764113</v>
      </c>
    </row>
    <row r="233" spans="1:13" x14ac:dyDescent="0.25">
      <c r="A233" s="2">
        <f>IF(B233&lt;&gt;"",223,"")</f>
        <v>223</v>
      </c>
      <c r="B233" s="13">
        <f t="shared" si="42"/>
        <v>76666.666666665231</v>
      </c>
      <c r="C233" s="13">
        <f t="shared" si="33"/>
        <v>127.77777777777538</v>
      </c>
      <c r="D233" s="13">
        <f t="shared" si="34"/>
        <v>555.55555555555554</v>
      </c>
      <c r="E233" s="13">
        <f t="shared" si="35"/>
        <v>76111.111111109669</v>
      </c>
      <c r="F233" s="14">
        <f t="shared" si="36"/>
        <v>683.33333333333098</v>
      </c>
      <c r="G233" s="6"/>
      <c r="H233" s="2">
        <f t="shared" si="37"/>
        <v>223</v>
      </c>
      <c r="I233" s="13">
        <f t="shared" si="43"/>
        <v>91065.781024084354</v>
      </c>
      <c r="J233" s="13">
        <f t="shared" si="38"/>
        <v>151.77630170680726</v>
      </c>
      <c r="K233" s="13">
        <f t="shared" si="39"/>
        <v>587.46264367083381</v>
      </c>
      <c r="L233" s="13">
        <f t="shared" si="40"/>
        <v>90478.318380413519</v>
      </c>
      <c r="M233" s="14">
        <f t="shared" si="41"/>
        <v>739.23894537764113</v>
      </c>
    </row>
    <row r="234" spans="1:13" x14ac:dyDescent="0.25">
      <c r="A234" s="2">
        <f>IF(B234&lt;&gt;"",224,"")</f>
        <v>224</v>
      </c>
      <c r="B234" s="13">
        <f t="shared" si="42"/>
        <v>76111.111111109669</v>
      </c>
      <c r="C234" s="13">
        <f t="shared" si="33"/>
        <v>126.85185185184945</v>
      </c>
      <c r="D234" s="13">
        <f t="shared" si="34"/>
        <v>555.55555555555554</v>
      </c>
      <c r="E234" s="13">
        <f t="shared" si="35"/>
        <v>75555.555555554107</v>
      </c>
      <c r="F234" s="14">
        <f t="shared" si="36"/>
        <v>682.407407407405</v>
      </c>
      <c r="G234" s="6"/>
      <c r="H234" s="2">
        <f t="shared" si="37"/>
        <v>224</v>
      </c>
      <c r="I234" s="13">
        <f t="shared" si="43"/>
        <v>90478.318380413519</v>
      </c>
      <c r="J234" s="13">
        <f t="shared" si="38"/>
        <v>150.79719730068919</v>
      </c>
      <c r="K234" s="13">
        <f t="shared" si="39"/>
        <v>588.44174807695197</v>
      </c>
      <c r="L234" s="13">
        <f t="shared" si="40"/>
        <v>89889.876632336571</v>
      </c>
      <c r="M234" s="14">
        <f t="shared" si="41"/>
        <v>739.23894537764113</v>
      </c>
    </row>
    <row r="235" spans="1:13" x14ac:dyDescent="0.25">
      <c r="A235" s="2">
        <f>IF(B235&lt;&gt;"",225,"")</f>
        <v>225</v>
      </c>
      <c r="B235" s="13">
        <f t="shared" si="42"/>
        <v>75555.555555554107</v>
      </c>
      <c r="C235" s="13">
        <f t="shared" si="33"/>
        <v>125.92592592592352</v>
      </c>
      <c r="D235" s="13">
        <f t="shared" si="34"/>
        <v>555.55555555555554</v>
      </c>
      <c r="E235" s="13">
        <f t="shared" si="35"/>
        <v>74999.999999998545</v>
      </c>
      <c r="F235" s="14">
        <f t="shared" si="36"/>
        <v>681.48148148147902</v>
      </c>
      <c r="G235" s="6"/>
      <c r="H235" s="2">
        <f t="shared" si="37"/>
        <v>225</v>
      </c>
      <c r="I235" s="13">
        <f t="shared" si="43"/>
        <v>89889.876632336571</v>
      </c>
      <c r="J235" s="13">
        <f t="shared" si="38"/>
        <v>149.8164610538943</v>
      </c>
      <c r="K235" s="13">
        <f t="shared" si="39"/>
        <v>589.42248432374686</v>
      </c>
      <c r="L235" s="13">
        <f t="shared" si="40"/>
        <v>89300.454148012825</v>
      </c>
      <c r="M235" s="14">
        <f t="shared" si="41"/>
        <v>739.23894537764113</v>
      </c>
    </row>
    <row r="236" spans="1:13" x14ac:dyDescent="0.25">
      <c r="A236" s="2">
        <f>IF(B236&lt;&gt;"",226,"")</f>
        <v>226</v>
      </c>
      <c r="B236" s="13">
        <f t="shared" si="42"/>
        <v>74999.999999998545</v>
      </c>
      <c r="C236" s="13">
        <f t="shared" si="33"/>
        <v>124.99999999999757</v>
      </c>
      <c r="D236" s="13">
        <f t="shared" si="34"/>
        <v>555.55555555555554</v>
      </c>
      <c r="E236" s="13">
        <f t="shared" si="35"/>
        <v>74444.444444442983</v>
      </c>
      <c r="F236" s="14">
        <f t="shared" si="36"/>
        <v>680.55555555555316</v>
      </c>
      <c r="G236" s="6"/>
      <c r="H236" s="2">
        <f t="shared" si="37"/>
        <v>226</v>
      </c>
      <c r="I236" s="13">
        <f t="shared" si="43"/>
        <v>89300.454148012825</v>
      </c>
      <c r="J236" s="13">
        <f t="shared" si="38"/>
        <v>148.83409024668805</v>
      </c>
      <c r="K236" s="13">
        <f t="shared" si="39"/>
        <v>590.40485513095314</v>
      </c>
      <c r="L236" s="13">
        <f t="shared" si="40"/>
        <v>88710.049292881871</v>
      </c>
      <c r="M236" s="14">
        <f t="shared" si="41"/>
        <v>739.23894537764113</v>
      </c>
    </row>
    <row r="237" spans="1:13" x14ac:dyDescent="0.25">
      <c r="A237" s="2">
        <f>IF(B237&lt;&gt;"",227,"")</f>
        <v>227</v>
      </c>
      <c r="B237" s="13">
        <f t="shared" si="42"/>
        <v>74444.444444442983</v>
      </c>
      <c r="C237" s="13">
        <f t="shared" si="33"/>
        <v>124.07407407407163</v>
      </c>
      <c r="D237" s="13">
        <f t="shared" si="34"/>
        <v>555.55555555555554</v>
      </c>
      <c r="E237" s="13">
        <f t="shared" si="35"/>
        <v>73888.888888887421</v>
      </c>
      <c r="F237" s="14">
        <f t="shared" si="36"/>
        <v>679.62962962962717</v>
      </c>
      <c r="G237" s="6"/>
      <c r="H237" s="2">
        <f t="shared" si="37"/>
        <v>227</v>
      </c>
      <c r="I237" s="13">
        <f t="shared" si="43"/>
        <v>88710.049292881871</v>
      </c>
      <c r="J237" s="13">
        <f t="shared" si="38"/>
        <v>147.85008215480312</v>
      </c>
      <c r="K237" s="13">
        <f t="shared" si="39"/>
        <v>591.38886322283804</v>
      </c>
      <c r="L237" s="13">
        <f t="shared" si="40"/>
        <v>88118.660429659038</v>
      </c>
      <c r="M237" s="14">
        <f t="shared" si="41"/>
        <v>739.23894537764113</v>
      </c>
    </row>
    <row r="238" spans="1:13" x14ac:dyDescent="0.25">
      <c r="A238" s="2">
        <f>IF(B238&lt;&gt;"",228,"")</f>
        <v>228</v>
      </c>
      <c r="B238" s="13">
        <f t="shared" si="42"/>
        <v>73888.888888887421</v>
      </c>
      <c r="C238" s="13">
        <f t="shared" si="33"/>
        <v>123.14814814814571</v>
      </c>
      <c r="D238" s="13">
        <f t="shared" si="34"/>
        <v>555.55555555555554</v>
      </c>
      <c r="E238" s="13">
        <f t="shared" si="35"/>
        <v>73333.333333331859</v>
      </c>
      <c r="F238" s="14">
        <f t="shared" si="36"/>
        <v>678.70370370370119</v>
      </c>
      <c r="G238" s="6"/>
      <c r="H238" s="2">
        <f t="shared" si="37"/>
        <v>228</v>
      </c>
      <c r="I238" s="13">
        <f t="shared" si="43"/>
        <v>88118.660429659038</v>
      </c>
      <c r="J238" s="13">
        <f t="shared" si="38"/>
        <v>146.86443404943174</v>
      </c>
      <c r="K238" s="13">
        <f t="shared" si="39"/>
        <v>592.37451132820934</v>
      </c>
      <c r="L238" s="13">
        <f t="shared" si="40"/>
        <v>87526.285918330832</v>
      </c>
      <c r="M238" s="14">
        <f t="shared" si="41"/>
        <v>739.23894537764113</v>
      </c>
    </row>
    <row r="239" spans="1:13" x14ac:dyDescent="0.25">
      <c r="A239" s="2">
        <f>IF(B239&lt;&gt;"",229,"")</f>
        <v>229</v>
      </c>
      <c r="B239" s="13">
        <f t="shared" si="42"/>
        <v>73333.333333331859</v>
      </c>
      <c r="C239" s="13">
        <f t="shared" si="33"/>
        <v>122.22222222221977</v>
      </c>
      <c r="D239" s="13">
        <f t="shared" si="34"/>
        <v>555.55555555555554</v>
      </c>
      <c r="E239" s="13">
        <f t="shared" si="35"/>
        <v>72777.777777776297</v>
      </c>
      <c r="F239" s="14">
        <f t="shared" si="36"/>
        <v>677.77777777777533</v>
      </c>
      <c r="G239" s="6"/>
      <c r="H239" s="2">
        <f t="shared" si="37"/>
        <v>229</v>
      </c>
      <c r="I239" s="13">
        <f t="shared" si="43"/>
        <v>87526.285918330832</v>
      </c>
      <c r="J239" s="13">
        <f t="shared" si="38"/>
        <v>145.87714319721806</v>
      </c>
      <c r="K239" s="13">
        <f t="shared" si="39"/>
        <v>593.36180218042307</v>
      </c>
      <c r="L239" s="13">
        <f t="shared" si="40"/>
        <v>86932.924116150403</v>
      </c>
      <c r="M239" s="14">
        <f t="shared" si="41"/>
        <v>739.23894537764113</v>
      </c>
    </row>
    <row r="240" spans="1:13" x14ac:dyDescent="0.25">
      <c r="A240" s="2">
        <f>IF(B240&lt;&gt;"",230,"")</f>
        <v>230</v>
      </c>
      <c r="B240" s="13">
        <f t="shared" si="42"/>
        <v>72777.777777776297</v>
      </c>
      <c r="C240" s="13">
        <f t="shared" si="33"/>
        <v>121.29629629629382</v>
      </c>
      <c r="D240" s="13">
        <f t="shared" si="34"/>
        <v>555.55555555555554</v>
      </c>
      <c r="E240" s="13">
        <f t="shared" si="35"/>
        <v>72222.222222220735</v>
      </c>
      <c r="F240" s="14">
        <f t="shared" si="36"/>
        <v>676.85185185184935</v>
      </c>
      <c r="G240" s="6"/>
      <c r="H240" s="2">
        <f t="shared" si="37"/>
        <v>230</v>
      </c>
      <c r="I240" s="13">
        <f t="shared" si="43"/>
        <v>86932.924116150403</v>
      </c>
      <c r="J240" s="13">
        <f t="shared" si="38"/>
        <v>144.88820686025068</v>
      </c>
      <c r="K240" s="13">
        <f t="shared" si="39"/>
        <v>594.35073851739048</v>
      </c>
      <c r="L240" s="13">
        <f t="shared" si="40"/>
        <v>86338.573377633016</v>
      </c>
      <c r="M240" s="14">
        <f t="shared" si="41"/>
        <v>739.23894537764113</v>
      </c>
    </row>
    <row r="241" spans="1:13" x14ac:dyDescent="0.25">
      <c r="A241" s="2">
        <f>IF(B241&lt;&gt;"",231,"")</f>
        <v>231</v>
      </c>
      <c r="B241" s="13">
        <f t="shared" si="42"/>
        <v>72222.222222220735</v>
      </c>
      <c r="C241" s="13">
        <f t="shared" si="33"/>
        <v>120.37037037036789</v>
      </c>
      <c r="D241" s="13">
        <f t="shared" si="34"/>
        <v>555.55555555555554</v>
      </c>
      <c r="E241" s="13">
        <f t="shared" si="35"/>
        <v>71666.666666665173</v>
      </c>
      <c r="F241" s="14">
        <f t="shared" si="36"/>
        <v>675.92592592592348</v>
      </c>
      <c r="G241" s="6"/>
      <c r="H241" s="2">
        <f t="shared" si="37"/>
        <v>231</v>
      </c>
      <c r="I241" s="13">
        <f t="shared" si="43"/>
        <v>86338.573377633016</v>
      </c>
      <c r="J241" s="13">
        <f t="shared" si="38"/>
        <v>143.89762229605503</v>
      </c>
      <c r="K241" s="13">
        <f t="shared" si="39"/>
        <v>595.3413230815861</v>
      </c>
      <c r="L241" s="13">
        <f t="shared" si="40"/>
        <v>85743.232054551423</v>
      </c>
      <c r="M241" s="14">
        <f t="shared" si="41"/>
        <v>739.23894537764113</v>
      </c>
    </row>
    <row r="242" spans="1:13" x14ac:dyDescent="0.25">
      <c r="A242" s="2">
        <f>IF(B242&lt;&gt;"",232,"")</f>
        <v>232</v>
      </c>
      <c r="B242" s="13">
        <f t="shared" si="42"/>
        <v>71666.666666665173</v>
      </c>
      <c r="C242" s="13">
        <f t="shared" si="33"/>
        <v>119.44444444444196</v>
      </c>
      <c r="D242" s="13">
        <f t="shared" si="34"/>
        <v>555.55555555555554</v>
      </c>
      <c r="E242" s="13">
        <f t="shared" si="35"/>
        <v>71111.111111109611</v>
      </c>
      <c r="F242" s="14">
        <f t="shared" si="36"/>
        <v>674.9999999999975</v>
      </c>
      <c r="G242" s="6"/>
      <c r="H242" s="2">
        <f t="shared" si="37"/>
        <v>232</v>
      </c>
      <c r="I242" s="13">
        <f t="shared" si="43"/>
        <v>85743.232054551423</v>
      </c>
      <c r="J242" s="13">
        <f t="shared" si="38"/>
        <v>142.90538675758572</v>
      </c>
      <c r="K242" s="13">
        <f t="shared" si="39"/>
        <v>596.33355862005544</v>
      </c>
      <c r="L242" s="13">
        <f t="shared" si="40"/>
        <v>85146.898495931368</v>
      </c>
      <c r="M242" s="14">
        <f t="shared" si="41"/>
        <v>739.23894537764113</v>
      </c>
    </row>
    <row r="243" spans="1:13" x14ac:dyDescent="0.25">
      <c r="A243" s="2">
        <f>IF(B243&lt;&gt;"",233,"")</f>
        <v>233</v>
      </c>
      <c r="B243" s="13">
        <f t="shared" si="42"/>
        <v>71111.111111109611</v>
      </c>
      <c r="C243" s="13">
        <f t="shared" si="33"/>
        <v>118.51851851851602</v>
      </c>
      <c r="D243" s="13">
        <f t="shared" si="34"/>
        <v>555.55555555555554</v>
      </c>
      <c r="E243" s="13">
        <f t="shared" si="35"/>
        <v>70555.555555554049</v>
      </c>
      <c r="F243" s="14">
        <f t="shared" si="36"/>
        <v>674.07407407407152</v>
      </c>
      <c r="G243" s="6"/>
      <c r="H243" s="2">
        <f t="shared" si="37"/>
        <v>233</v>
      </c>
      <c r="I243" s="13">
        <f t="shared" si="43"/>
        <v>85146.898495931368</v>
      </c>
      <c r="J243" s="13">
        <f t="shared" si="38"/>
        <v>141.91149749321895</v>
      </c>
      <c r="K243" s="13">
        <f t="shared" si="39"/>
        <v>597.32744788442221</v>
      </c>
      <c r="L243" s="13">
        <f t="shared" si="40"/>
        <v>84549.571048046942</v>
      </c>
      <c r="M243" s="14">
        <f t="shared" si="41"/>
        <v>739.23894537764113</v>
      </c>
    </row>
    <row r="244" spans="1:13" x14ac:dyDescent="0.25">
      <c r="A244" s="2">
        <f>IF(B244&lt;&gt;"",234,"")</f>
        <v>234</v>
      </c>
      <c r="B244" s="13">
        <f t="shared" si="42"/>
        <v>70555.555555554049</v>
      </c>
      <c r="C244" s="13">
        <f t="shared" si="33"/>
        <v>117.59259259259009</v>
      </c>
      <c r="D244" s="13">
        <f t="shared" si="34"/>
        <v>555.55555555555554</v>
      </c>
      <c r="E244" s="13">
        <f t="shared" si="35"/>
        <v>69999.999999998487</v>
      </c>
      <c r="F244" s="14">
        <f t="shared" si="36"/>
        <v>673.14814814814565</v>
      </c>
      <c r="G244" s="6"/>
      <c r="H244" s="2">
        <f t="shared" si="37"/>
        <v>234</v>
      </c>
      <c r="I244" s="13">
        <f t="shared" si="43"/>
        <v>84549.571048046942</v>
      </c>
      <c r="J244" s="13">
        <f t="shared" si="38"/>
        <v>140.91595174674492</v>
      </c>
      <c r="K244" s="13">
        <f t="shared" si="39"/>
        <v>598.32299363089624</v>
      </c>
      <c r="L244" s="13">
        <f t="shared" si="40"/>
        <v>83951.24805441605</v>
      </c>
      <c r="M244" s="14">
        <f t="shared" si="41"/>
        <v>739.23894537764113</v>
      </c>
    </row>
    <row r="245" spans="1:13" x14ac:dyDescent="0.25">
      <c r="A245" s="2">
        <f>IF(B245&lt;&gt;"",235,"")</f>
        <v>235</v>
      </c>
      <c r="B245" s="13">
        <f t="shared" si="42"/>
        <v>69999.999999998487</v>
      </c>
      <c r="C245" s="13">
        <f t="shared" si="33"/>
        <v>116.66666666666414</v>
      </c>
      <c r="D245" s="13">
        <f t="shared" si="34"/>
        <v>555.55555555555554</v>
      </c>
      <c r="E245" s="13">
        <f t="shared" si="35"/>
        <v>69444.444444442925</v>
      </c>
      <c r="F245" s="14">
        <f t="shared" si="36"/>
        <v>672.22222222221967</v>
      </c>
      <c r="G245" s="6"/>
      <c r="H245" s="2">
        <f t="shared" si="37"/>
        <v>235</v>
      </c>
      <c r="I245" s="13">
        <f t="shared" si="43"/>
        <v>83951.24805441605</v>
      </c>
      <c r="J245" s="13">
        <f t="shared" si="38"/>
        <v>139.91874675736008</v>
      </c>
      <c r="K245" s="13">
        <f t="shared" si="39"/>
        <v>599.32019862028108</v>
      </c>
      <c r="L245" s="13">
        <f t="shared" si="40"/>
        <v>83351.927855795773</v>
      </c>
      <c r="M245" s="14">
        <f t="shared" si="41"/>
        <v>739.23894537764113</v>
      </c>
    </row>
    <row r="246" spans="1:13" x14ac:dyDescent="0.25">
      <c r="A246" s="2">
        <f>IF(B246&lt;&gt;"",236,"")</f>
        <v>236</v>
      </c>
      <c r="B246" s="13">
        <f t="shared" si="42"/>
        <v>69444.444444442925</v>
      </c>
      <c r="C246" s="13">
        <f t="shared" si="33"/>
        <v>115.7407407407382</v>
      </c>
      <c r="D246" s="13">
        <f t="shared" si="34"/>
        <v>555.55555555555554</v>
      </c>
      <c r="E246" s="13">
        <f t="shared" si="35"/>
        <v>68888.888888887363</v>
      </c>
      <c r="F246" s="14">
        <f t="shared" si="36"/>
        <v>671.2962962962938</v>
      </c>
      <c r="G246" s="6"/>
      <c r="H246" s="2">
        <f t="shared" si="37"/>
        <v>236</v>
      </c>
      <c r="I246" s="13">
        <f t="shared" si="43"/>
        <v>83351.927855795773</v>
      </c>
      <c r="J246" s="13">
        <f t="shared" si="38"/>
        <v>138.91987975965961</v>
      </c>
      <c r="K246" s="13">
        <f t="shared" si="39"/>
        <v>600.31906561798155</v>
      </c>
      <c r="L246" s="13">
        <f t="shared" si="40"/>
        <v>82751.608790177794</v>
      </c>
      <c r="M246" s="14">
        <f t="shared" si="41"/>
        <v>739.23894537764113</v>
      </c>
    </row>
    <row r="247" spans="1:13" x14ac:dyDescent="0.25">
      <c r="A247" s="2">
        <f>IF(B247&lt;&gt;"",237,"")</f>
        <v>237</v>
      </c>
      <c r="B247" s="13">
        <f t="shared" si="42"/>
        <v>68888.888888887363</v>
      </c>
      <c r="C247" s="13">
        <f t="shared" si="33"/>
        <v>114.81481481481228</v>
      </c>
      <c r="D247" s="13">
        <f t="shared" si="34"/>
        <v>555.55555555555554</v>
      </c>
      <c r="E247" s="13">
        <f t="shared" si="35"/>
        <v>68333.333333331801</v>
      </c>
      <c r="F247" s="14">
        <f t="shared" si="36"/>
        <v>670.37037037036782</v>
      </c>
      <c r="G247" s="6"/>
      <c r="H247" s="2">
        <f t="shared" si="37"/>
        <v>237</v>
      </c>
      <c r="I247" s="13">
        <f t="shared" si="43"/>
        <v>82751.608790177794</v>
      </c>
      <c r="J247" s="13">
        <f t="shared" si="38"/>
        <v>137.91934798362965</v>
      </c>
      <c r="K247" s="13">
        <f t="shared" si="39"/>
        <v>601.31959739401145</v>
      </c>
      <c r="L247" s="13">
        <f t="shared" si="40"/>
        <v>82150.289192783777</v>
      </c>
      <c r="M247" s="14">
        <f t="shared" si="41"/>
        <v>739.23894537764113</v>
      </c>
    </row>
    <row r="248" spans="1:13" x14ac:dyDescent="0.25">
      <c r="A248" s="2">
        <f>IF(B248&lt;&gt;"",238,"")</f>
        <v>238</v>
      </c>
      <c r="B248" s="13">
        <f t="shared" si="42"/>
        <v>68333.333333331801</v>
      </c>
      <c r="C248" s="13">
        <f t="shared" si="33"/>
        <v>113.88888888888634</v>
      </c>
      <c r="D248" s="13">
        <f t="shared" si="34"/>
        <v>555.55555555555554</v>
      </c>
      <c r="E248" s="13">
        <f t="shared" si="35"/>
        <v>67777.777777776239</v>
      </c>
      <c r="F248" s="14">
        <f t="shared" si="36"/>
        <v>669.44444444444184</v>
      </c>
      <c r="G248" s="6"/>
      <c r="H248" s="2">
        <f t="shared" si="37"/>
        <v>238</v>
      </c>
      <c r="I248" s="13">
        <f t="shared" si="43"/>
        <v>82150.289192783777</v>
      </c>
      <c r="J248" s="13">
        <f t="shared" si="38"/>
        <v>136.91714865463965</v>
      </c>
      <c r="K248" s="13">
        <f t="shared" si="39"/>
        <v>602.32179672300151</v>
      </c>
      <c r="L248" s="13">
        <f t="shared" si="40"/>
        <v>81547.967396060776</v>
      </c>
      <c r="M248" s="14">
        <f t="shared" si="41"/>
        <v>739.23894537764113</v>
      </c>
    </row>
    <row r="249" spans="1:13" x14ac:dyDescent="0.25">
      <c r="A249" s="2">
        <f>IF(B249&lt;&gt;"",239,"")</f>
        <v>239</v>
      </c>
      <c r="B249" s="13">
        <f t="shared" si="42"/>
        <v>67777.777777776239</v>
      </c>
      <c r="C249" s="13">
        <f t="shared" si="33"/>
        <v>112.96296296296039</v>
      </c>
      <c r="D249" s="13">
        <f t="shared" si="34"/>
        <v>555.55555555555554</v>
      </c>
      <c r="E249" s="13">
        <f t="shared" si="35"/>
        <v>67222.222222220676</v>
      </c>
      <c r="F249" s="14">
        <f t="shared" si="36"/>
        <v>668.51851851851598</v>
      </c>
      <c r="G249" s="6"/>
      <c r="H249" s="2">
        <f t="shared" si="37"/>
        <v>239</v>
      </c>
      <c r="I249" s="13">
        <f t="shared" si="43"/>
        <v>81547.967396060776</v>
      </c>
      <c r="J249" s="13">
        <f t="shared" si="38"/>
        <v>135.91327899343463</v>
      </c>
      <c r="K249" s="13">
        <f t="shared" si="39"/>
        <v>603.32566638420644</v>
      </c>
      <c r="L249" s="13">
        <f t="shared" si="40"/>
        <v>80944.641729676572</v>
      </c>
      <c r="M249" s="14">
        <f t="shared" si="41"/>
        <v>739.23894537764113</v>
      </c>
    </row>
    <row r="250" spans="1:13" x14ac:dyDescent="0.25">
      <c r="A250" s="2">
        <f>IF(B250&lt;&gt;"",240,"")</f>
        <v>240</v>
      </c>
      <c r="B250" s="13">
        <f t="shared" si="42"/>
        <v>67222.222222220676</v>
      </c>
      <c r="C250" s="13">
        <f t="shared" si="33"/>
        <v>112.03703703703447</v>
      </c>
      <c r="D250" s="13">
        <f t="shared" si="34"/>
        <v>555.55555555555554</v>
      </c>
      <c r="E250" s="13">
        <f t="shared" si="35"/>
        <v>66666.666666665114</v>
      </c>
      <c r="F250" s="14">
        <f t="shared" si="36"/>
        <v>667.59259259258999</v>
      </c>
      <c r="G250" s="6"/>
      <c r="H250" s="2">
        <f t="shared" si="37"/>
        <v>240</v>
      </c>
      <c r="I250" s="13">
        <f t="shared" si="43"/>
        <v>80944.641729676572</v>
      </c>
      <c r="J250" s="13">
        <f t="shared" si="38"/>
        <v>134.90773621612763</v>
      </c>
      <c r="K250" s="13">
        <f t="shared" si="39"/>
        <v>604.33120916151347</v>
      </c>
      <c r="L250" s="13">
        <f t="shared" si="40"/>
        <v>80340.310520515064</v>
      </c>
      <c r="M250" s="14">
        <f t="shared" si="41"/>
        <v>739.23894537764113</v>
      </c>
    </row>
    <row r="251" spans="1:13" x14ac:dyDescent="0.25">
      <c r="A251" s="2">
        <f>IF(B251&lt;&gt;"",241,"")</f>
        <v>241</v>
      </c>
      <c r="B251" s="13">
        <f t="shared" si="42"/>
        <v>66666.666666665114</v>
      </c>
      <c r="C251" s="13">
        <f t="shared" si="33"/>
        <v>111.11111111110853</v>
      </c>
      <c r="D251" s="13">
        <f t="shared" si="34"/>
        <v>555.55555555555554</v>
      </c>
      <c r="E251" s="13">
        <f t="shared" si="35"/>
        <v>66111.111111109552</v>
      </c>
      <c r="F251" s="14">
        <f t="shared" si="36"/>
        <v>666.66666666666401</v>
      </c>
      <c r="G251" s="6"/>
      <c r="H251" s="2">
        <f t="shared" si="37"/>
        <v>241</v>
      </c>
      <c r="I251" s="13">
        <f t="shared" si="43"/>
        <v>80340.310520515064</v>
      </c>
      <c r="J251" s="13">
        <f t="shared" si="38"/>
        <v>133.90051753419178</v>
      </c>
      <c r="K251" s="13">
        <f t="shared" si="39"/>
        <v>605.33842784344938</v>
      </c>
      <c r="L251" s="13">
        <f t="shared" si="40"/>
        <v>79734.972092671611</v>
      </c>
      <c r="M251" s="14">
        <f t="shared" si="41"/>
        <v>739.23894537764113</v>
      </c>
    </row>
    <row r="252" spans="1:13" x14ac:dyDescent="0.25">
      <c r="A252" s="2">
        <f>IF(B252&lt;&gt;"",242,"")</f>
        <v>242</v>
      </c>
      <c r="B252" s="13">
        <f t="shared" si="42"/>
        <v>66111.111111109552</v>
      </c>
      <c r="C252" s="13">
        <f t="shared" si="33"/>
        <v>110.18518518518259</v>
      </c>
      <c r="D252" s="13">
        <f t="shared" si="34"/>
        <v>555.55555555555554</v>
      </c>
      <c r="E252" s="13">
        <f t="shared" si="35"/>
        <v>65555.55555555399</v>
      </c>
      <c r="F252" s="14">
        <f t="shared" si="36"/>
        <v>665.74074074073815</v>
      </c>
      <c r="G252" s="6"/>
      <c r="H252" s="2">
        <f t="shared" si="37"/>
        <v>242</v>
      </c>
      <c r="I252" s="13">
        <f t="shared" si="43"/>
        <v>79734.972092671611</v>
      </c>
      <c r="J252" s="13">
        <f t="shared" si="38"/>
        <v>132.89162015445268</v>
      </c>
      <c r="K252" s="13">
        <f t="shared" si="39"/>
        <v>606.34732522318848</v>
      </c>
      <c r="L252" s="13">
        <f t="shared" si="40"/>
        <v>79128.624767448418</v>
      </c>
      <c r="M252" s="14">
        <f t="shared" si="41"/>
        <v>739.23894537764113</v>
      </c>
    </row>
    <row r="253" spans="1:13" x14ac:dyDescent="0.25">
      <c r="A253" s="2">
        <f>IF(B253&lt;&gt;"",243,"")</f>
        <v>243</v>
      </c>
      <c r="B253" s="13">
        <f t="shared" si="42"/>
        <v>65555.55555555399</v>
      </c>
      <c r="C253" s="13">
        <f t="shared" si="33"/>
        <v>109.25925925925667</v>
      </c>
      <c r="D253" s="13">
        <f t="shared" si="34"/>
        <v>555.55555555555554</v>
      </c>
      <c r="E253" s="13">
        <f t="shared" si="35"/>
        <v>64999.999999998436</v>
      </c>
      <c r="F253" s="14">
        <f t="shared" si="36"/>
        <v>664.81481481481217</v>
      </c>
      <c r="G253" s="6"/>
      <c r="H253" s="2">
        <f t="shared" si="37"/>
        <v>243</v>
      </c>
      <c r="I253" s="13">
        <f t="shared" si="43"/>
        <v>79128.624767448418</v>
      </c>
      <c r="J253" s="13">
        <f t="shared" si="38"/>
        <v>131.8810412790807</v>
      </c>
      <c r="K253" s="13">
        <f t="shared" si="39"/>
        <v>607.35790409856043</v>
      </c>
      <c r="L253" s="13">
        <f t="shared" si="40"/>
        <v>78521.266863349854</v>
      </c>
      <c r="M253" s="14">
        <f t="shared" si="41"/>
        <v>739.23894537764113</v>
      </c>
    </row>
    <row r="254" spans="1:13" x14ac:dyDescent="0.25">
      <c r="A254" s="2">
        <f>IF(B254&lt;&gt;"",244,"")</f>
        <v>244</v>
      </c>
      <c r="B254" s="13">
        <f t="shared" si="42"/>
        <v>64999.999999998436</v>
      </c>
      <c r="C254" s="13">
        <f t="shared" si="33"/>
        <v>108.33333333333074</v>
      </c>
      <c r="D254" s="13">
        <f t="shared" si="34"/>
        <v>555.55555555555554</v>
      </c>
      <c r="E254" s="13">
        <f t="shared" si="35"/>
        <v>64444.444444442881</v>
      </c>
      <c r="F254" s="14">
        <f t="shared" si="36"/>
        <v>663.8888888888863</v>
      </c>
      <c r="G254" s="6"/>
      <c r="H254" s="2">
        <f t="shared" si="37"/>
        <v>244</v>
      </c>
      <c r="I254" s="13">
        <f t="shared" si="43"/>
        <v>78521.266863349854</v>
      </c>
      <c r="J254" s="13">
        <f t="shared" si="38"/>
        <v>130.86877810558309</v>
      </c>
      <c r="K254" s="13">
        <f t="shared" si="39"/>
        <v>608.3701672720581</v>
      </c>
      <c r="L254" s="13">
        <f t="shared" si="40"/>
        <v>77912.896696077791</v>
      </c>
      <c r="M254" s="14">
        <f t="shared" si="41"/>
        <v>739.23894537764113</v>
      </c>
    </row>
    <row r="255" spans="1:13" x14ac:dyDescent="0.25">
      <c r="A255" s="2">
        <f>IF(B255&lt;&gt;"",245,"")</f>
        <v>245</v>
      </c>
      <c r="B255" s="13">
        <f t="shared" si="42"/>
        <v>64444.444444442881</v>
      </c>
      <c r="C255" s="13">
        <f t="shared" si="33"/>
        <v>107.40740740740479</v>
      </c>
      <c r="D255" s="13">
        <f t="shared" si="34"/>
        <v>555.55555555555554</v>
      </c>
      <c r="E255" s="13">
        <f t="shared" si="35"/>
        <v>63888.888888887326</v>
      </c>
      <c r="F255" s="14">
        <f t="shared" si="36"/>
        <v>662.96296296296032</v>
      </c>
      <c r="G255" s="6"/>
      <c r="H255" s="2">
        <f t="shared" si="37"/>
        <v>245</v>
      </c>
      <c r="I255" s="13">
        <f t="shared" si="43"/>
        <v>77912.896696077791</v>
      </c>
      <c r="J255" s="13">
        <f t="shared" si="38"/>
        <v>129.85482782679631</v>
      </c>
      <c r="K255" s="13">
        <f t="shared" si="39"/>
        <v>609.38411755084485</v>
      </c>
      <c r="L255" s="13">
        <f t="shared" si="40"/>
        <v>77303.512578526948</v>
      </c>
      <c r="M255" s="14">
        <f t="shared" si="41"/>
        <v>739.23894537764113</v>
      </c>
    </row>
    <row r="256" spans="1:13" x14ac:dyDescent="0.25">
      <c r="A256" s="2">
        <f>IF(B256&lt;&gt;"",246,"")</f>
        <v>246</v>
      </c>
      <c r="B256" s="13">
        <f t="shared" si="42"/>
        <v>63888.888888887326</v>
      </c>
      <c r="C256" s="13">
        <f t="shared" si="33"/>
        <v>106.48148148147887</v>
      </c>
      <c r="D256" s="13">
        <f t="shared" si="34"/>
        <v>555.55555555555554</v>
      </c>
      <c r="E256" s="13">
        <f t="shared" si="35"/>
        <v>63333.333333331771</v>
      </c>
      <c r="F256" s="14">
        <f t="shared" si="36"/>
        <v>662.03703703703445</v>
      </c>
      <c r="G256" s="6"/>
      <c r="H256" s="2">
        <f t="shared" si="37"/>
        <v>246</v>
      </c>
      <c r="I256" s="13">
        <f t="shared" si="43"/>
        <v>77303.512578526948</v>
      </c>
      <c r="J256" s="13">
        <f t="shared" si="38"/>
        <v>128.83918763087826</v>
      </c>
      <c r="K256" s="13">
        <f t="shared" si="39"/>
        <v>610.39975774676282</v>
      </c>
      <c r="L256" s="13">
        <f t="shared" si="40"/>
        <v>76693.112820780181</v>
      </c>
      <c r="M256" s="14">
        <f t="shared" si="41"/>
        <v>739.23894537764113</v>
      </c>
    </row>
    <row r="257" spans="1:13" x14ac:dyDescent="0.25">
      <c r="A257" s="2">
        <f>IF(B257&lt;&gt;"",247,"")</f>
        <v>247</v>
      </c>
      <c r="B257" s="13">
        <f t="shared" si="42"/>
        <v>63333.333333331771</v>
      </c>
      <c r="C257" s="13">
        <f t="shared" si="33"/>
        <v>105.55555555555294</v>
      </c>
      <c r="D257" s="13">
        <f t="shared" si="34"/>
        <v>555.55555555555554</v>
      </c>
      <c r="E257" s="13">
        <f t="shared" si="35"/>
        <v>62777.777777776217</v>
      </c>
      <c r="F257" s="14">
        <f t="shared" si="36"/>
        <v>661.11111111110847</v>
      </c>
      <c r="G257" s="6"/>
      <c r="H257" s="2">
        <f t="shared" si="37"/>
        <v>247</v>
      </c>
      <c r="I257" s="13">
        <f t="shared" si="43"/>
        <v>76693.112820780181</v>
      </c>
      <c r="J257" s="13">
        <f t="shared" si="38"/>
        <v>127.82185470130031</v>
      </c>
      <c r="K257" s="13">
        <f t="shared" si="39"/>
        <v>611.41709067634088</v>
      </c>
      <c r="L257" s="13">
        <f t="shared" si="40"/>
        <v>76081.695730103835</v>
      </c>
      <c r="M257" s="14">
        <f t="shared" si="41"/>
        <v>739.23894537764113</v>
      </c>
    </row>
    <row r="258" spans="1:13" x14ac:dyDescent="0.25">
      <c r="A258" s="2">
        <f>IF(B258&lt;&gt;"",248,"")</f>
        <v>248</v>
      </c>
      <c r="B258" s="13">
        <f t="shared" si="42"/>
        <v>62777.777777776217</v>
      </c>
      <c r="C258" s="13">
        <f t="shared" si="33"/>
        <v>104.62962962962702</v>
      </c>
      <c r="D258" s="13">
        <f t="shared" si="34"/>
        <v>555.55555555555554</v>
      </c>
      <c r="E258" s="13">
        <f t="shared" si="35"/>
        <v>62222.222222220662</v>
      </c>
      <c r="F258" s="14">
        <f t="shared" si="36"/>
        <v>660.1851851851826</v>
      </c>
      <c r="G258" s="6"/>
      <c r="H258" s="2">
        <f t="shared" si="37"/>
        <v>248</v>
      </c>
      <c r="I258" s="13">
        <f t="shared" si="43"/>
        <v>76081.695730103835</v>
      </c>
      <c r="J258" s="13">
        <f t="shared" si="38"/>
        <v>126.80282621683972</v>
      </c>
      <c r="K258" s="13">
        <f t="shared" si="39"/>
        <v>612.43611916080135</v>
      </c>
      <c r="L258" s="13">
        <f t="shared" si="40"/>
        <v>75469.259610943031</v>
      </c>
      <c r="M258" s="14">
        <f t="shared" si="41"/>
        <v>739.23894537764113</v>
      </c>
    </row>
    <row r="259" spans="1:13" x14ac:dyDescent="0.25">
      <c r="A259" s="2">
        <f>IF(B259&lt;&gt;"",249,"")</f>
        <v>249</v>
      </c>
      <c r="B259" s="13">
        <f t="shared" si="42"/>
        <v>62222.222222220662</v>
      </c>
      <c r="C259" s="13">
        <f t="shared" si="33"/>
        <v>103.70370370370109</v>
      </c>
      <c r="D259" s="13">
        <f t="shared" si="34"/>
        <v>555.55555555555554</v>
      </c>
      <c r="E259" s="13">
        <f t="shared" si="35"/>
        <v>61666.666666665107</v>
      </c>
      <c r="F259" s="14">
        <f t="shared" si="36"/>
        <v>659.25925925925662</v>
      </c>
      <c r="G259" s="6"/>
      <c r="H259" s="2">
        <f t="shared" si="37"/>
        <v>249</v>
      </c>
      <c r="I259" s="13">
        <f t="shared" si="43"/>
        <v>75469.259610943031</v>
      </c>
      <c r="J259" s="13">
        <f t="shared" si="38"/>
        <v>125.78209935157172</v>
      </c>
      <c r="K259" s="13">
        <f t="shared" si="39"/>
        <v>613.45684602606946</v>
      </c>
      <c r="L259" s="13">
        <f t="shared" si="40"/>
        <v>74855.802764916967</v>
      </c>
      <c r="M259" s="14">
        <f t="shared" si="41"/>
        <v>739.23894537764113</v>
      </c>
    </row>
    <row r="260" spans="1:13" x14ac:dyDescent="0.25">
      <c r="A260" s="2">
        <f>IF(B260&lt;&gt;"",250,"")</f>
        <v>250</v>
      </c>
      <c r="B260" s="13">
        <f t="shared" si="42"/>
        <v>61666.666666665107</v>
      </c>
      <c r="C260" s="13">
        <f t="shared" si="33"/>
        <v>102.77777777777517</v>
      </c>
      <c r="D260" s="13">
        <f t="shared" si="34"/>
        <v>555.55555555555554</v>
      </c>
      <c r="E260" s="13">
        <f t="shared" si="35"/>
        <v>61111.111111109552</v>
      </c>
      <c r="F260" s="14">
        <f t="shared" si="36"/>
        <v>658.33333333333076</v>
      </c>
      <c r="G260" s="6"/>
      <c r="H260" s="2">
        <f t="shared" si="37"/>
        <v>250</v>
      </c>
      <c r="I260" s="13">
        <f t="shared" si="43"/>
        <v>74855.802764916967</v>
      </c>
      <c r="J260" s="13">
        <f t="shared" si="38"/>
        <v>124.75967127486162</v>
      </c>
      <c r="K260" s="13">
        <f t="shared" si="39"/>
        <v>614.47927410277953</v>
      </c>
      <c r="L260" s="13">
        <f t="shared" si="40"/>
        <v>74241.323490814189</v>
      </c>
      <c r="M260" s="14">
        <f t="shared" si="41"/>
        <v>739.23894537764113</v>
      </c>
    </row>
    <row r="261" spans="1:13" x14ac:dyDescent="0.25">
      <c r="A261" s="2">
        <f>IF(B261&lt;&gt;"",251,"")</f>
        <v>251</v>
      </c>
      <c r="B261" s="13">
        <f t="shared" si="42"/>
        <v>61111.111111109552</v>
      </c>
      <c r="C261" s="13">
        <f t="shared" si="33"/>
        <v>101.85185185184925</v>
      </c>
      <c r="D261" s="13">
        <f t="shared" si="34"/>
        <v>555.55555555555554</v>
      </c>
      <c r="E261" s="13">
        <f t="shared" si="35"/>
        <v>60555.555555553998</v>
      </c>
      <c r="F261" s="14">
        <f t="shared" si="36"/>
        <v>657.40740740740478</v>
      </c>
      <c r="G261" s="6"/>
      <c r="H261" s="2">
        <f t="shared" si="37"/>
        <v>251</v>
      </c>
      <c r="I261" s="13">
        <f t="shared" si="43"/>
        <v>74241.323490814189</v>
      </c>
      <c r="J261" s="13">
        <f t="shared" si="38"/>
        <v>123.73553915135699</v>
      </c>
      <c r="K261" s="13">
        <f t="shared" si="39"/>
        <v>615.50340622628414</v>
      </c>
      <c r="L261" s="13">
        <f t="shared" si="40"/>
        <v>73625.820084587904</v>
      </c>
      <c r="M261" s="14">
        <f t="shared" si="41"/>
        <v>739.23894537764113</v>
      </c>
    </row>
    <row r="262" spans="1:13" x14ac:dyDescent="0.25">
      <c r="A262" s="2">
        <f>IF(B262&lt;&gt;"",252,"")</f>
        <v>252</v>
      </c>
      <c r="B262" s="13">
        <f t="shared" si="42"/>
        <v>60555.555555553998</v>
      </c>
      <c r="C262" s="13">
        <f t="shared" si="33"/>
        <v>100.92592592592332</v>
      </c>
      <c r="D262" s="13">
        <f t="shared" si="34"/>
        <v>555.55555555555554</v>
      </c>
      <c r="E262" s="13">
        <f t="shared" si="35"/>
        <v>59999.999999998443</v>
      </c>
      <c r="F262" s="14">
        <f t="shared" si="36"/>
        <v>656.48148148147891</v>
      </c>
      <c r="G262" s="6"/>
      <c r="H262" s="2">
        <f t="shared" si="37"/>
        <v>252</v>
      </c>
      <c r="I262" s="13">
        <f t="shared" si="43"/>
        <v>73625.820084587904</v>
      </c>
      <c r="J262" s="13">
        <f t="shared" si="38"/>
        <v>122.70970014097985</v>
      </c>
      <c r="K262" s="13">
        <f t="shared" si="39"/>
        <v>616.52924523666127</v>
      </c>
      <c r="L262" s="13">
        <f t="shared" si="40"/>
        <v>73009.290839351248</v>
      </c>
      <c r="M262" s="14">
        <f t="shared" si="41"/>
        <v>739.23894537764113</v>
      </c>
    </row>
    <row r="263" spans="1:13" x14ac:dyDescent="0.25">
      <c r="A263" s="2">
        <f>IF(B263&lt;&gt;"",253,"")</f>
        <v>253</v>
      </c>
      <c r="B263" s="13">
        <f t="shared" si="42"/>
        <v>59999.999999998443</v>
      </c>
      <c r="C263" s="13">
        <f t="shared" si="33"/>
        <v>99.999999999997399</v>
      </c>
      <c r="D263" s="13">
        <f t="shared" si="34"/>
        <v>555.55555555555554</v>
      </c>
      <c r="E263" s="13">
        <f t="shared" si="35"/>
        <v>59444.444444442888</v>
      </c>
      <c r="F263" s="14">
        <f t="shared" si="36"/>
        <v>655.55555555555293</v>
      </c>
      <c r="G263" s="6"/>
      <c r="H263" s="2">
        <f t="shared" si="37"/>
        <v>253</v>
      </c>
      <c r="I263" s="13">
        <f t="shared" si="43"/>
        <v>73009.290839351248</v>
      </c>
      <c r="J263" s="13">
        <f t="shared" si="38"/>
        <v>121.68215139891875</v>
      </c>
      <c r="K263" s="13">
        <f t="shared" si="39"/>
        <v>617.55679397872234</v>
      </c>
      <c r="L263" s="13">
        <f t="shared" si="40"/>
        <v>72391.734045372519</v>
      </c>
      <c r="M263" s="14">
        <f t="shared" si="41"/>
        <v>739.23894537764113</v>
      </c>
    </row>
    <row r="264" spans="1:13" x14ac:dyDescent="0.25">
      <c r="A264" s="2">
        <f>IF(B264&lt;&gt;"",254,"")</f>
        <v>254</v>
      </c>
      <c r="B264" s="13">
        <f t="shared" si="42"/>
        <v>59444.444444442888</v>
      </c>
      <c r="C264" s="13">
        <f t="shared" si="33"/>
        <v>99.074074074071476</v>
      </c>
      <c r="D264" s="13">
        <f t="shared" si="34"/>
        <v>555.55555555555554</v>
      </c>
      <c r="E264" s="13">
        <f t="shared" si="35"/>
        <v>58888.888888887333</v>
      </c>
      <c r="F264" s="14">
        <f t="shared" si="36"/>
        <v>654.62962962962706</v>
      </c>
      <c r="G264" s="6"/>
      <c r="H264" s="2">
        <f t="shared" si="37"/>
        <v>254</v>
      </c>
      <c r="I264" s="13">
        <f t="shared" si="43"/>
        <v>72391.734045372519</v>
      </c>
      <c r="J264" s="13">
        <f t="shared" si="38"/>
        <v>120.65289007562086</v>
      </c>
      <c r="K264" s="13">
        <f t="shared" si="39"/>
        <v>618.58605530202021</v>
      </c>
      <c r="L264" s="13">
        <f t="shared" si="40"/>
        <v>71773.147990070502</v>
      </c>
      <c r="M264" s="14">
        <f t="shared" si="41"/>
        <v>739.23894537764113</v>
      </c>
    </row>
    <row r="265" spans="1:13" x14ac:dyDescent="0.25">
      <c r="A265" s="2">
        <f>IF(B265&lt;&gt;"",255,"")</f>
        <v>255</v>
      </c>
      <c r="B265" s="13">
        <f t="shared" si="42"/>
        <v>58888.888888887333</v>
      </c>
      <c r="C265" s="13">
        <f t="shared" si="33"/>
        <v>98.148148148145552</v>
      </c>
      <c r="D265" s="13">
        <f t="shared" si="34"/>
        <v>555.55555555555554</v>
      </c>
      <c r="E265" s="13">
        <f t="shared" si="35"/>
        <v>58333.333333331779</v>
      </c>
      <c r="F265" s="14">
        <f t="shared" si="36"/>
        <v>653.70370370370108</v>
      </c>
      <c r="G265" s="6"/>
      <c r="H265" s="2">
        <f t="shared" si="37"/>
        <v>255</v>
      </c>
      <c r="I265" s="13">
        <f t="shared" si="43"/>
        <v>71773.147990070502</v>
      </c>
      <c r="J265" s="13">
        <f t="shared" si="38"/>
        <v>119.62191331678417</v>
      </c>
      <c r="K265" s="13">
        <f t="shared" si="39"/>
        <v>619.6170320608569</v>
      </c>
      <c r="L265" s="13">
        <f t="shared" si="40"/>
        <v>71153.530958009651</v>
      </c>
      <c r="M265" s="14">
        <f t="shared" si="41"/>
        <v>739.23894537764113</v>
      </c>
    </row>
    <row r="266" spans="1:13" x14ac:dyDescent="0.25">
      <c r="A266" s="2">
        <f>IF(B266&lt;&gt;"",256,"")</f>
        <v>256</v>
      </c>
      <c r="B266" s="13">
        <f t="shared" si="42"/>
        <v>58333.333333331779</v>
      </c>
      <c r="C266" s="13">
        <f t="shared" si="33"/>
        <v>97.222222222219628</v>
      </c>
      <c r="D266" s="13">
        <f t="shared" si="34"/>
        <v>555.55555555555554</v>
      </c>
      <c r="E266" s="13">
        <f t="shared" si="35"/>
        <v>57777.777777776224</v>
      </c>
      <c r="F266" s="14">
        <f t="shared" si="36"/>
        <v>652.77777777777521</v>
      </c>
      <c r="G266" s="6"/>
      <c r="H266" s="2">
        <f t="shared" si="37"/>
        <v>256</v>
      </c>
      <c r="I266" s="13">
        <f t="shared" si="43"/>
        <v>71153.530958009651</v>
      </c>
      <c r="J266" s="13">
        <f t="shared" si="38"/>
        <v>118.58921826334942</v>
      </c>
      <c r="K266" s="13">
        <f t="shared" si="39"/>
        <v>620.64972711429175</v>
      </c>
      <c r="L266" s="13">
        <f t="shared" si="40"/>
        <v>70532.881230895364</v>
      </c>
      <c r="M266" s="14">
        <f t="shared" si="41"/>
        <v>739.23894537764113</v>
      </c>
    </row>
    <row r="267" spans="1:13" x14ac:dyDescent="0.25">
      <c r="A267" s="2">
        <f>IF(B267&lt;&gt;"",257,"")</f>
        <v>257</v>
      </c>
      <c r="B267" s="13">
        <f t="shared" si="42"/>
        <v>57777.777777776224</v>
      </c>
      <c r="C267" s="13">
        <f t="shared" si="33"/>
        <v>96.296296296293704</v>
      </c>
      <c r="D267" s="13">
        <f t="shared" si="34"/>
        <v>555.55555555555554</v>
      </c>
      <c r="E267" s="13">
        <f t="shared" si="35"/>
        <v>57222.222222220669</v>
      </c>
      <c r="F267" s="14">
        <f t="shared" si="36"/>
        <v>651.85185185184923</v>
      </c>
      <c r="G267" s="6"/>
      <c r="H267" s="2">
        <f t="shared" si="37"/>
        <v>257</v>
      </c>
      <c r="I267" s="13">
        <f t="shared" si="43"/>
        <v>70532.881230895364</v>
      </c>
      <c r="J267" s="13">
        <f t="shared" si="38"/>
        <v>117.55480205149227</v>
      </c>
      <c r="K267" s="13">
        <f t="shared" si="39"/>
        <v>621.68414332614884</v>
      </c>
      <c r="L267" s="13">
        <f t="shared" si="40"/>
        <v>69911.19708756922</v>
      </c>
      <c r="M267" s="14">
        <f t="shared" si="41"/>
        <v>739.23894537764113</v>
      </c>
    </row>
    <row r="268" spans="1:13" x14ac:dyDescent="0.25">
      <c r="A268" s="2">
        <f>IF(B268&lt;&gt;"",258,"")</f>
        <v>258</v>
      </c>
      <c r="B268" s="13">
        <f t="shared" si="42"/>
        <v>57222.222222220669</v>
      </c>
      <c r="C268" s="13">
        <f t="shared" ref="C268:C331" si="44">IFERROR(B268*$G$4/12,"")</f>
        <v>95.37037037036778</v>
      </c>
      <c r="D268" s="13">
        <f t="shared" ref="D268:D331" si="45">IF(A268&lt;&gt;"",$G$3/$G$5,"")</f>
        <v>555.55555555555554</v>
      </c>
      <c r="E268" s="13">
        <f t="shared" ref="E268:E331" si="46">IF(A268&lt;&gt;"",B268-D268,"")</f>
        <v>56666.666666665114</v>
      </c>
      <c r="F268" s="14">
        <f t="shared" ref="F268:F331" si="47">IF(A268&lt;&gt;"",C268+D268,"")</f>
        <v>650.92592592592337</v>
      </c>
      <c r="G268" s="6"/>
      <c r="H268" s="2">
        <f t="shared" ref="H268:H331" si="48">A268</f>
        <v>258</v>
      </c>
      <c r="I268" s="13">
        <f t="shared" si="43"/>
        <v>69911.19708756922</v>
      </c>
      <c r="J268" s="13">
        <f t="shared" ref="J268:J331" si="49">IFERROR(I268*$G$4/12,"")</f>
        <v>116.51866181261538</v>
      </c>
      <c r="K268" s="13">
        <f t="shared" ref="K268:K331" si="50">IFERROR(M268-J268,"")</f>
        <v>622.72028356502574</v>
      </c>
      <c r="L268" s="13">
        <f t="shared" ref="L268:L331" si="51">IFERROR(I268-K268,"")</f>
        <v>69288.476804004196</v>
      </c>
      <c r="M268" s="14">
        <f t="shared" ref="M268:M331" si="52">IF(H268&lt;&gt;"",-PMT($G$4/12,$G$5,$G$3),"")</f>
        <v>739.23894537764113</v>
      </c>
    </row>
    <row r="269" spans="1:13" x14ac:dyDescent="0.25">
      <c r="A269" s="2">
        <f>IF(B269&lt;&gt;"",259,"")</f>
        <v>259</v>
      </c>
      <c r="B269" s="13">
        <f t="shared" ref="B269:B332" si="53">IFERROR(IF(B268-D268&gt;=0.01,B268-D268,""),"")</f>
        <v>56666.666666665114</v>
      </c>
      <c r="C269" s="13">
        <f t="shared" si="44"/>
        <v>94.444444444441856</v>
      </c>
      <c r="D269" s="13">
        <f t="shared" si="45"/>
        <v>555.55555555555554</v>
      </c>
      <c r="E269" s="13">
        <f t="shared" si="46"/>
        <v>56111.11111110956</v>
      </c>
      <c r="F269" s="14">
        <f t="shared" si="47"/>
        <v>649.99999999999739</v>
      </c>
      <c r="G269" s="6"/>
      <c r="H269" s="2">
        <f t="shared" si="48"/>
        <v>259</v>
      </c>
      <c r="I269" s="13">
        <f t="shared" ref="I269:I332" si="54">IFERROR(IF(I268-K268&gt;=0.01,I268-K268,""),"")</f>
        <v>69288.476804004196</v>
      </c>
      <c r="J269" s="13">
        <f t="shared" si="49"/>
        <v>115.48079467334033</v>
      </c>
      <c r="K269" s="13">
        <f t="shared" si="50"/>
        <v>623.75815070430076</v>
      </c>
      <c r="L269" s="13">
        <f t="shared" si="51"/>
        <v>68664.718653299889</v>
      </c>
      <c r="M269" s="14">
        <f t="shared" si="52"/>
        <v>739.23894537764113</v>
      </c>
    </row>
    <row r="270" spans="1:13" x14ac:dyDescent="0.25">
      <c r="A270" s="2">
        <f>IF(B270&lt;&gt;"",260,"")</f>
        <v>260</v>
      </c>
      <c r="B270" s="13">
        <f t="shared" si="53"/>
        <v>56111.11111110956</v>
      </c>
      <c r="C270" s="13">
        <f t="shared" si="44"/>
        <v>93.518518518515933</v>
      </c>
      <c r="D270" s="13">
        <f t="shared" si="45"/>
        <v>555.55555555555554</v>
      </c>
      <c r="E270" s="13">
        <f t="shared" si="46"/>
        <v>55555.555555554005</v>
      </c>
      <c r="F270" s="14">
        <f t="shared" si="47"/>
        <v>649.07407407407152</v>
      </c>
      <c r="G270" s="6"/>
      <c r="H270" s="2">
        <f t="shared" si="48"/>
        <v>260</v>
      </c>
      <c r="I270" s="13">
        <f t="shared" si="54"/>
        <v>68664.718653299889</v>
      </c>
      <c r="J270" s="13">
        <f t="shared" si="49"/>
        <v>114.44119775549983</v>
      </c>
      <c r="K270" s="13">
        <f t="shared" si="50"/>
        <v>624.79774762214129</v>
      </c>
      <c r="L270" s="13">
        <f t="shared" si="51"/>
        <v>68039.920905677747</v>
      </c>
      <c r="M270" s="14">
        <f t="shared" si="52"/>
        <v>739.23894537764113</v>
      </c>
    </row>
    <row r="271" spans="1:13" x14ac:dyDescent="0.25">
      <c r="A271" s="2">
        <f>IF(B271&lt;&gt;"",261,"")</f>
        <v>261</v>
      </c>
      <c r="B271" s="13">
        <f t="shared" si="53"/>
        <v>55555.555555554005</v>
      </c>
      <c r="C271" s="13">
        <f t="shared" si="44"/>
        <v>92.592592592590009</v>
      </c>
      <c r="D271" s="13">
        <f t="shared" si="45"/>
        <v>555.55555555555554</v>
      </c>
      <c r="E271" s="13">
        <f t="shared" si="46"/>
        <v>54999.99999999845</v>
      </c>
      <c r="F271" s="14">
        <f t="shared" si="47"/>
        <v>648.14814814814554</v>
      </c>
      <c r="G271" s="6"/>
      <c r="H271" s="2">
        <f t="shared" si="48"/>
        <v>261</v>
      </c>
      <c r="I271" s="13">
        <f t="shared" si="54"/>
        <v>68039.920905677747</v>
      </c>
      <c r="J271" s="13">
        <f t="shared" si="49"/>
        <v>113.39986817612959</v>
      </c>
      <c r="K271" s="13">
        <f t="shared" si="50"/>
        <v>625.8390772015116</v>
      </c>
      <c r="L271" s="13">
        <f t="shared" si="51"/>
        <v>67414.081828476235</v>
      </c>
      <c r="M271" s="14">
        <f t="shared" si="52"/>
        <v>739.23894537764113</v>
      </c>
    </row>
    <row r="272" spans="1:13" x14ac:dyDescent="0.25">
      <c r="A272" s="2">
        <f>IF(B272&lt;&gt;"",262,"")</f>
        <v>262</v>
      </c>
      <c r="B272" s="13">
        <f t="shared" si="53"/>
        <v>54999.99999999845</v>
      </c>
      <c r="C272" s="13">
        <f t="shared" si="44"/>
        <v>91.666666666664085</v>
      </c>
      <c r="D272" s="13">
        <f t="shared" si="45"/>
        <v>555.55555555555554</v>
      </c>
      <c r="E272" s="13">
        <f t="shared" si="46"/>
        <v>54444.444444442895</v>
      </c>
      <c r="F272" s="14">
        <f t="shared" si="47"/>
        <v>647.22222222221967</v>
      </c>
      <c r="G272" s="6"/>
      <c r="H272" s="2">
        <f t="shared" si="48"/>
        <v>262</v>
      </c>
      <c r="I272" s="13">
        <f t="shared" si="54"/>
        <v>67414.081828476235</v>
      </c>
      <c r="J272" s="13">
        <f t="shared" si="49"/>
        <v>112.3568030474604</v>
      </c>
      <c r="K272" s="13">
        <f t="shared" si="50"/>
        <v>626.88214233018073</v>
      </c>
      <c r="L272" s="13">
        <f t="shared" si="51"/>
        <v>66787.19968614605</v>
      </c>
      <c r="M272" s="14">
        <f t="shared" si="52"/>
        <v>739.23894537764113</v>
      </c>
    </row>
    <row r="273" spans="1:13" x14ac:dyDescent="0.25">
      <c r="A273" s="2">
        <f>IF(B273&lt;&gt;"",263,"")</f>
        <v>263</v>
      </c>
      <c r="B273" s="13">
        <f t="shared" si="53"/>
        <v>54444.444444442895</v>
      </c>
      <c r="C273" s="13">
        <f t="shared" si="44"/>
        <v>90.740740740738161</v>
      </c>
      <c r="D273" s="13">
        <f t="shared" si="45"/>
        <v>555.55555555555554</v>
      </c>
      <c r="E273" s="13">
        <f t="shared" si="46"/>
        <v>53888.888888887341</v>
      </c>
      <c r="F273" s="14">
        <f t="shared" si="47"/>
        <v>646.29629629629369</v>
      </c>
      <c r="G273" s="6"/>
      <c r="H273" s="2">
        <f t="shared" si="48"/>
        <v>263</v>
      </c>
      <c r="I273" s="13">
        <f t="shared" si="54"/>
        <v>66787.19968614605</v>
      </c>
      <c r="J273" s="13">
        <f t="shared" si="49"/>
        <v>111.31199947691009</v>
      </c>
      <c r="K273" s="13">
        <f t="shared" si="50"/>
        <v>627.92694590073108</v>
      </c>
      <c r="L273" s="13">
        <f t="shared" si="51"/>
        <v>66159.272740245317</v>
      </c>
      <c r="M273" s="14">
        <f t="shared" si="52"/>
        <v>739.23894537764113</v>
      </c>
    </row>
    <row r="274" spans="1:13" x14ac:dyDescent="0.25">
      <c r="A274" s="2">
        <f>IF(B274&lt;&gt;"",264,"")</f>
        <v>264</v>
      </c>
      <c r="B274" s="13">
        <f t="shared" si="53"/>
        <v>53888.888888887341</v>
      </c>
      <c r="C274" s="13">
        <f t="shared" si="44"/>
        <v>89.814814814812237</v>
      </c>
      <c r="D274" s="13">
        <f t="shared" si="45"/>
        <v>555.55555555555554</v>
      </c>
      <c r="E274" s="13">
        <f t="shared" si="46"/>
        <v>53333.333333331786</v>
      </c>
      <c r="F274" s="14">
        <f t="shared" si="47"/>
        <v>645.37037037036782</v>
      </c>
      <c r="G274" s="6"/>
      <c r="H274" s="2">
        <f t="shared" si="48"/>
        <v>264</v>
      </c>
      <c r="I274" s="13">
        <f t="shared" si="54"/>
        <v>66159.272740245317</v>
      </c>
      <c r="J274" s="13">
        <f t="shared" si="49"/>
        <v>110.26545456707554</v>
      </c>
      <c r="K274" s="13">
        <f t="shared" si="50"/>
        <v>628.97349081056564</v>
      </c>
      <c r="L274" s="13">
        <f t="shared" si="51"/>
        <v>65530.299249434749</v>
      </c>
      <c r="M274" s="14">
        <f t="shared" si="52"/>
        <v>739.23894537764113</v>
      </c>
    </row>
    <row r="275" spans="1:13" x14ac:dyDescent="0.25">
      <c r="A275" s="2">
        <f>IF(B275&lt;&gt;"",265,"")</f>
        <v>265</v>
      </c>
      <c r="B275" s="13">
        <f t="shared" si="53"/>
        <v>53333.333333331786</v>
      </c>
      <c r="C275" s="13">
        <f t="shared" si="44"/>
        <v>88.888888888886314</v>
      </c>
      <c r="D275" s="13">
        <f t="shared" si="45"/>
        <v>555.55555555555554</v>
      </c>
      <c r="E275" s="13">
        <f t="shared" si="46"/>
        <v>52777.777777776231</v>
      </c>
      <c r="F275" s="14">
        <f t="shared" si="47"/>
        <v>644.44444444444184</v>
      </c>
      <c r="G275" s="6"/>
      <c r="H275" s="2">
        <f t="shared" si="48"/>
        <v>265</v>
      </c>
      <c r="I275" s="13">
        <f t="shared" si="54"/>
        <v>65530.299249434749</v>
      </c>
      <c r="J275" s="13">
        <f t="shared" si="49"/>
        <v>109.21716541572458</v>
      </c>
      <c r="K275" s="13">
        <f t="shared" si="50"/>
        <v>630.02177996191654</v>
      </c>
      <c r="L275" s="13">
        <f t="shared" si="51"/>
        <v>64900.277469472836</v>
      </c>
      <c r="M275" s="14">
        <f t="shared" si="52"/>
        <v>739.23894537764113</v>
      </c>
    </row>
    <row r="276" spans="1:13" x14ac:dyDescent="0.25">
      <c r="A276" s="2">
        <f>IF(B276&lt;&gt;"",266,"")</f>
        <v>266</v>
      </c>
      <c r="B276" s="13">
        <f t="shared" si="53"/>
        <v>52777.777777776231</v>
      </c>
      <c r="C276" s="13">
        <f t="shared" si="44"/>
        <v>87.96296296296039</v>
      </c>
      <c r="D276" s="13">
        <f t="shared" si="45"/>
        <v>555.55555555555554</v>
      </c>
      <c r="E276" s="13">
        <f t="shared" si="46"/>
        <v>52222.222222220676</v>
      </c>
      <c r="F276" s="14">
        <f t="shared" si="47"/>
        <v>643.51851851851598</v>
      </c>
      <c r="G276" s="6"/>
      <c r="H276" s="2">
        <f t="shared" si="48"/>
        <v>266</v>
      </c>
      <c r="I276" s="13">
        <f t="shared" si="54"/>
        <v>64900.277469472836</v>
      </c>
      <c r="J276" s="13">
        <f t="shared" si="49"/>
        <v>108.16712911578806</v>
      </c>
      <c r="K276" s="13">
        <f t="shared" si="50"/>
        <v>631.07181626185309</v>
      </c>
      <c r="L276" s="13">
        <f t="shared" si="51"/>
        <v>64269.205653210985</v>
      </c>
      <c r="M276" s="14">
        <f t="shared" si="52"/>
        <v>739.23894537764113</v>
      </c>
    </row>
    <row r="277" spans="1:13" x14ac:dyDescent="0.25">
      <c r="A277" s="2">
        <f>IF(B277&lt;&gt;"",267,"")</f>
        <v>267</v>
      </c>
      <c r="B277" s="13">
        <f t="shared" si="53"/>
        <v>52222.222222220676</v>
      </c>
      <c r="C277" s="13">
        <f t="shared" si="44"/>
        <v>87.037037037034466</v>
      </c>
      <c r="D277" s="13">
        <f t="shared" si="45"/>
        <v>555.55555555555554</v>
      </c>
      <c r="E277" s="13">
        <f t="shared" si="46"/>
        <v>51666.666666665122</v>
      </c>
      <c r="F277" s="14">
        <f t="shared" si="47"/>
        <v>642.59259259258999</v>
      </c>
      <c r="G277" s="6"/>
      <c r="H277" s="2">
        <f t="shared" si="48"/>
        <v>267</v>
      </c>
      <c r="I277" s="13">
        <f t="shared" si="54"/>
        <v>64269.205653210985</v>
      </c>
      <c r="J277" s="13">
        <f t="shared" si="49"/>
        <v>107.11534275535165</v>
      </c>
      <c r="K277" s="13">
        <f t="shared" si="50"/>
        <v>632.12360262228947</v>
      </c>
      <c r="L277" s="13">
        <f t="shared" si="51"/>
        <v>63637.082050588695</v>
      </c>
      <c r="M277" s="14">
        <f t="shared" si="52"/>
        <v>739.23894537764113</v>
      </c>
    </row>
    <row r="278" spans="1:13" x14ac:dyDescent="0.25">
      <c r="A278" s="2">
        <f>IF(B278&lt;&gt;"",268,"")</f>
        <v>268</v>
      </c>
      <c r="B278" s="13">
        <f t="shared" si="53"/>
        <v>51666.666666665122</v>
      </c>
      <c r="C278" s="13">
        <f t="shared" si="44"/>
        <v>86.111111111108542</v>
      </c>
      <c r="D278" s="13">
        <f t="shared" si="45"/>
        <v>555.55555555555554</v>
      </c>
      <c r="E278" s="13">
        <f t="shared" si="46"/>
        <v>51111.111111109567</v>
      </c>
      <c r="F278" s="14">
        <f t="shared" si="47"/>
        <v>641.66666666666413</v>
      </c>
      <c r="G278" s="6"/>
      <c r="H278" s="2">
        <f t="shared" si="48"/>
        <v>268</v>
      </c>
      <c r="I278" s="13">
        <f t="shared" si="54"/>
        <v>63637.082050588695</v>
      </c>
      <c r="J278" s="13">
        <f t="shared" si="49"/>
        <v>106.06180341764782</v>
      </c>
      <c r="K278" s="13">
        <f t="shared" si="50"/>
        <v>633.17714195999326</v>
      </c>
      <c r="L278" s="13">
        <f t="shared" si="51"/>
        <v>63003.904908628705</v>
      </c>
      <c r="M278" s="14">
        <f t="shared" si="52"/>
        <v>739.23894537764113</v>
      </c>
    </row>
    <row r="279" spans="1:13" x14ac:dyDescent="0.25">
      <c r="A279" s="2">
        <f>IF(B279&lt;&gt;"",269,"")</f>
        <v>269</v>
      </c>
      <c r="B279" s="13">
        <f t="shared" si="53"/>
        <v>51111.111111109567</v>
      </c>
      <c r="C279" s="13">
        <f t="shared" si="44"/>
        <v>85.185185185182618</v>
      </c>
      <c r="D279" s="13">
        <f t="shared" si="45"/>
        <v>555.55555555555554</v>
      </c>
      <c r="E279" s="13">
        <f t="shared" si="46"/>
        <v>50555.555555554012</v>
      </c>
      <c r="F279" s="14">
        <f t="shared" si="47"/>
        <v>640.74074074073815</v>
      </c>
      <c r="G279" s="6"/>
      <c r="H279" s="2">
        <f t="shared" si="48"/>
        <v>269</v>
      </c>
      <c r="I279" s="13">
        <f t="shared" si="54"/>
        <v>63003.904908628705</v>
      </c>
      <c r="J279" s="13">
        <f t="shared" si="49"/>
        <v>105.00650818104783</v>
      </c>
      <c r="K279" s="13">
        <f t="shared" si="50"/>
        <v>634.23243719659331</v>
      </c>
      <c r="L279" s="13">
        <f t="shared" si="51"/>
        <v>62369.67247143211</v>
      </c>
      <c r="M279" s="14">
        <f t="shared" si="52"/>
        <v>739.23894537764113</v>
      </c>
    </row>
    <row r="280" spans="1:13" x14ac:dyDescent="0.25">
      <c r="A280" s="2">
        <f>IF(B280&lt;&gt;"",270,"")</f>
        <v>270</v>
      </c>
      <c r="B280" s="13">
        <f t="shared" si="53"/>
        <v>50555.555555554012</v>
      </c>
      <c r="C280" s="13">
        <f t="shared" si="44"/>
        <v>84.259259259256694</v>
      </c>
      <c r="D280" s="13">
        <f t="shared" si="45"/>
        <v>555.55555555555554</v>
      </c>
      <c r="E280" s="13">
        <f t="shared" si="46"/>
        <v>49999.999999998457</v>
      </c>
      <c r="F280" s="14">
        <f t="shared" si="47"/>
        <v>639.81481481481228</v>
      </c>
      <c r="G280" s="6"/>
      <c r="H280" s="2">
        <f t="shared" si="48"/>
        <v>270</v>
      </c>
      <c r="I280" s="13">
        <f t="shared" si="54"/>
        <v>62369.67247143211</v>
      </c>
      <c r="J280" s="13">
        <f t="shared" si="49"/>
        <v>103.94945411905353</v>
      </c>
      <c r="K280" s="13">
        <f t="shared" si="50"/>
        <v>635.28949125858765</v>
      </c>
      <c r="L280" s="13">
        <f t="shared" si="51"/>
        <v>61734.382980173519</v>
      </c>
      <c r="M280" s="14">
        <f t="shared" si="52"/>
        <v>739.23894537764113</v>
      </c>
    </row>
    <row r="281" spans="1:13" x14ac:dyDescent="0.25">
      <c r="A281" s="2">
        <f>IF(B281&lt;&gt;"",271,"")</f>
        <v>271</v>
      </c>
      <c r="B281" s="13">
        <f t="shared" si="53"/>
        <v>49999.999999998457</v>
      </c>
      <c r="C281" s="13">
        <f t="shared" si="44"/>
        <v>83.333333333330771</v>
      </c>
      <c r="D281" s="13">
        <f t="shared" si="45"/>
        <v>555.55555555555554</v>
      </c>
      <c r="E281" s="13">
        <f t="shared" si="46"/>
        <v>49444.444444442903</v>
      </c>
      <c r="F281" s="14">
        <f t="shared" si="47"/>
        <v>638.8888888888863</v>
      </c>
      <c r="G281" s="6"/>
      <c r="H281" s="2">
        <f t="shared" si="48"/>
        <v>271</v>
      </c>
      <c r="I281" s="13">
        <f t="shared" si="54"/>
        <v>61734.382980173519</v>
      </c>
      <c r="J281" s="13">
        <f t="shared" si="49"/>
        <v>102.8906383002892</v>
      </c>
      <c r="K281" s="13">
        <f t="shared" si="50"/>
        <v>636.34830707735193</v>
      </c>
      <c r="L281" s="13">
        <f t="shared" si="51"/>
        <v>61098.034673096168</v>
      </c>
      <c r="M281" s="14">
        <f t="shared" si="52"/>
        <v>739.23894537764113</v>
      </c>
    </row>
    <row r="282" spans="1:13" x14ac:dyDescent="0.25">
      <c r="A282" s="2">
        <f>IF(B282&lt;&gt;"",272,"")</f>
        <v>272</v>
      </c>
      <c r="B282" s="13">
        <f t="shared" si="53"/>
        <v>49444.444444442903</v>
      </c>
      <c r="C282" s="13">
        <f t="shared" si="44"/>
        <v>82.407407407404847</v>
      </c>
      <c r="D282" s="13">
        <f t="shared" si="45"/>
        <v>555.55555555555554</v>
      </c>
      <c r="E282" s="13">
        <f t="shared" si="46"/>
        <v>48888.888888887348</v>
      </c>
      <c r="F282" s="14">
        <f t="shared" si="47"/>
        <v>637.96296296296043</v>
      </c>
      <c r="G282" s="6"/>
      <c r="H282" s="2">
        <f t="shared" si="48"/>
        <v>272</v>
      </c>
      <c r="I282" s="13">
        <f t="shared" si="54"/>
        <v>61098.034673096168</v>
      </c>
      <c r="J282" s="13">
        <f t="shared" si="49"/>
        <v>101.83005778849362</v>
      </c>
      <c r="K282" s="13">
        <f t="shared" si="50"/>
        <v>637.40888758914753</v>
      </c>
      <c r="L282" s="13">
        <f t="shared" si="51"/>
        <v>60460.625785507022</v>
      </c>
      <c r="M282" s="14">
        <f t="shared" si="52"/>
        <v>739.23894537764113</v>
      </c>
    </row>
    <row r="283" spans="1:13" x14ac:dyDescent="0.25">
      <c r="A283" s="2">
        <f>IF(B283&lt;&gt;"",273,"")</f>
        <v>273</v>
      </c>
      <c r="B283" s="13">
        <f t="shared" si="53"/>
        <v>48888.888888887348</v>
      </c>
      <c r="C283" s="13">
        <f t="shared" si="44"/>
        <v>81.481481481478923</v>
      </c>
      <c r="D283" s="13">
        <f t="shared" si="45"/>
        <v>555.55555555555554</v>
      </c>
      <c r="E283" s="13">
        <f t="shared" si="46"/>
        <v>48333.333333331793</v>
      </c>
      <c r="F283" s="14">
        <f t="shared" si="47"/>
        <v>637.03703703703445</v>
      </c>
      <c r="G283" s="6"/>
      <c r="H283" s="2">
        <f t="shared" si="48"/>
        <v>273</v>
      </c>
      <c r="I283" s="13">
        <f t="shared" si="54"/>
        <v>60460.625785507022</v>
      </c>
      <c r="J283" s="13">
        <f t="shared" si="49"/>
        <v>100.7677096425117</v>
      </c>
      <c r="K283" s="13">
        <f t="shared" si="50"/>
        <v>638.47123573512943</v>
      </c>
      <c r="L283" s="13">
        <f t="shared" si="51"/>
        <v>59822.154549771891</v>
      </c>
      <c r="M283" s="14">
        <f t="shared" si="52"/>
        <v>739.23894537764113</v>
      </c>
    </row>
    <row r="284" spans="1:13" x14ac:dyDescent="0.25">
      <c r="A284" s="2">
        <f>IF(B284&lt;&gt;"",274,"")</f>
        <v>274</v>
      </c>
      <c r="B284" s="13">
        <f t="shared" si="53"/>
        <v>48333.333333331793</v>
      </c>
      <c r="C284" s="13">
        <f t="shared" si="44"/>
        <v>80.555555555552999</v>
      </c>
      <c r="D284" s="13">
        <f t="shared" si="45"/>
        <v>555.55555555555554</v>
      </c>
      <c r="E284" s="13">
        <f t="shared" si="46"/>
        <v>47777.777777776239</v>
      </c>
      <c r="F284" s="14">
        <f t="shared" si="47"/>
        <v>636.11111111110858</v>
      </c>
      <c r="G284" s="6"/>
      <c r="H284" s="2">
        <f t="shared" si="48"/>
        <v>274</v>
      </c>
      <c r="I284" s="13">
        <f t="shared" si="54"/>
        <v>59822.154549771891</v>
      </c>
      <c r="J284" s="13">
        <f t="shared" si="49"/>
        <v>99.703590916286487</v>
      </c>
      <c r="K284" s="13">
        <f t="shared" si="50"/>
        <v>639.5353544613547</v>
      </c>
      <c r="L284" s="13">
        <f t="shared" si="51"/>
        <v>59182.619195310537</v>
      </c>
      <c r="M284" s="14">
        <f t="shared" si="52"/>
        <v>739.23894537764113</v>
      </c>
    </row>
    <row r="285" spans="1:13" x14ac:dyDescent="0.25">
      <c r="A285" s="2">
        <f>IF(B285&lt;&gt;"",275,"")</f>
        <v>275</v>
      </c>
      <c r="B285" s="13">
        <f t="shared" si="53"/>
        <v>47777.777777776239</v>
      </c>
      <c r="C285" s="13">
        <f t="shared" si="44"/>
        <v>79.629629629627061</v>
      </c>
      <c r="D285" s="13">
        <f t="shared" si="45"/>
        <v>555.55555555555554</v>
      </c>
      <c r="E285" s="13">
        <f t="shared" si="46"/>
        <v>47222.222222220684</v>
      </c>
      <c r="F285" s="14">
        <f t="shared" si="47"/>
        <v>635.1851851851826</v>
      </c>
      <c r="G285" s="6"/>
      <c r="H285" s="2">
        <f t="shared" si="48"/>
        <v>275</v>
      </c>
      <c r="I285" s="13">
        <f t="shared" si="54"/>
        <v>59182.619195310537</v>
      </c>
      <c r="J285" s="13">
        <f t="shared" si="49"/>
        <v>98.637698658850908</v>
      </c>
      <c r="K285" s="13">
        <f t="shared" si="50"/>
        <v>640.60124671879021</v>
      </c>
      <c r="L285" s="13">
        <f t="shared" si="51"/>
        <v>58542.017948591747</v>
      </c>
      <c r="M285" s="14">
        <f t="shared" si="52"/>
        <v>739.23894537764113</v>
      </c>
    </row>
    <row r="286" spans="1:13" x14ac:dyDescent="0.25">
      <c r="A286" s="2">
        <f>IF(B286&lt;&gt;"",276,"")</f>
        <v>276</v>
      </c>
      <c r="B286" s="13">
        <f t="shared" si="53"/>
        <v>47222.222222220684</v>
      </c>
      <c r="C286" s="13">
        <f t="shared" si="44"/>
        <v>78.703703703701137</v>
      </c>
      <c r="D286" s="13">
        <f t="shared" si="45"/>
        <v>555.55555555555554</v>
      </c>
      <c r="E286" s="13">
        <f t="shared" si="46"/>
        <v>46666.666666665129</v>
      </c>
      <c r="F286" s="14">
        <f t="shared" si="47"/>
        <v>634.25925925925662</v>
      </c>
      <c r="G286" s="6"/>
      <c r="H286" s="2">
        <f t="shared" si="48"/>
        <v>276</v>
      </c>
      <c r="I286" s="13">
        <f t="shared" si="54"/>
        <v>58542.017948591747</v>
      </c>
      <c r="J286" s="13">
        <f t="shared" si="49"/>
        <v>97.570029914319591</v>
      </c>
      <c r="K286" s="13">
        <f t="shared" si="50"/>
        <v>641.66891546332158</v>
      </c>
      <c r="L286" s="13">
        <f t="shared" si="51"/>
        <v>57900.349033128427</v>
      </c>
      <c r="M286" s="14">
        <f t="shared" si="52"/>
        <v>739.23894537764113</v>
      </c>
    </row>
    <row r="287" spans="1:13" x14ac:dyDescent="0.25">
      <c r="A287" s="2">
        <f>IF(B287&lt;&gt;"",277,"")</f>
        <v>277</v>
      </c>
      <c r="B287" s="13">
        <f t="shared" si="53"/>
        <v>46666.666666665129</v>
      </c>
      <c r="C287" s="13">
        <f t="shared" si="44"/>
        <v>77.777777777775214</v>
      </c>
      <c r="D287" s="13">
        <f t="shared" si="45"/>
        <v>555.55555555555554</v>
      </c>
      <c r="E287" s="13">
        <f t="shared" si="46"/>
        <v>46111.111111109574</v>
      </c>
      <c r="F287" s="14">
        <f t="shared" si="47"/>
        <v>633.33333333333076</v>
      </c>
      <c r="G287" s="6"/>
      <c r="H287" s="2">
        <f t="shared" si="48"/>
        <v>277</v>
      </c>
      <c r="I287" s="13">
        <f t="shared" si="54"/>
        <v>57900.349033128427</v>
      </c>
      <c r="J287" s="13">
        <f t="shared" si="49"/>
        <v>96.500581721880721</v>
      </c>
      <c r="K287" s="13">
        <f t="shared" si="50"/>
        <v>642.73836365576039</v>
      </c>
      <c r="L287" s="13">
        <f t="shared" si="51"/>
        <v>57257.61066947267</v>
      </c>
      <c r="M287" s="14">
        <f t="shared" si="52"/>
        <v>739.23894537764113</v>
      </c>
    </row>
    <row r="288" spans="1:13" x14ac:dyDescent="0.25">
      <c r="A288" s="2">
        <f>IF(B288&lt;&gt;"",278,"")</f>
        <v>278</v>
      </c>
      <c r="B288" s="13">
        <f t="shared" si="53"/>
        <v>46111.111111109574</v>
      </c>
      <c r="C288" s="13">
        <f t="shared" si="44"/>
        <v>76.85185185184929</v>
      </c>
      <c r="D288" s="13">
        <f t="shared" si="45"/>
        <v>555.55555555555554</v>
      </c>
      <c r="E288" s="13">
        <f t="shared" si="46"/>
        <v>45555.55555555402</v>
      </c>
      <c r="F288" s="14">
        <f t="shared" si="47"/>
        <v>632.40740740740489</v>
      </c>
      <c r="G288" s="6"/>
      <c r="H288" s="2">
        <f t="shared" si="48"/>
        <v>278</v>
      </c>
      <c r="I288" s="13">
        <f t="shared" si="54"/>
        <v>57257.61066947267</v>
      </c>
      <c r="J288" s="13">
        <f t="shared" si="49"/>
        <v>95.429351115787782</v>
      </c>
      <c r="K288" s="13">
        <f t="shared" si="50"/>
        <v>643.80959426185336</v>
      </c>
      <c r="L288" s="13">
        <f t="shared" si="51"/>
        <v>56613.801075210817</v>
      </c>
      <c r="M288" s="14">
        <f t="shared" si="52"/>
        <v>739.23894537764113</v>
      </c>
    </row>
    <row r="289" spans="1:13" x14ac:dyDescent="0.25">
      <c r="A289" s="2">
        <f>IF(B289&lt;&gt;"",279,"")</f>
        <v>279</v>
      </c>
      <c r="B289" s="13">
        <f t="shared" si="53"/>
        <v>45555.55555555402</v>
      </c>
      <c r="C289" s="13">
        <f t="shared" si="44"/>
        <v>75.925925925923366</v>
      </c>
      <c r="D289" s="13">
        <f t="shared" si="45"/>
        <v>555.55555555555554</v>
      </c>
      <c r="E289" s="13">
        <f t="shared" si="46"/>
        <v>44999.999999998465</v>
      </c>
      <c r="F289" s="14">
        <f t="shared" si="47"/>
        <v>631.48148148147891</v>
      </c>
      <c r="G289" s="6"/>
      <c r="H289" s="2">
        <f t="shared" si="48"/>
        <v>279</v>
      </c>
      <c r="I289" s="13">
        <f t="shared" si="54"/>
        <v>56613.801075210817</v>
      </c>
      <c r="J289" s="13">
        <f t="shared" si="49"/>
        <v>94.35633512535135</v>
      </c>
      <c r="K289" s="13">
        <f t="shared" si="50"/>
        <v>644.88261025228974</v>
      </c>
      <c r="L289" s="13">
        <f t="shared" si="51"/>
        <v>55968.91846495853</v>
      </c>
      <c r="M289" s="14">
        <f t="shared" si="52"/>
        <v>739.23894537764113</v>
      </c>
    </row>
    <row r="290" spans="1:13" x14ac:dyDescent="0.25">
      <c r="A290" s="2">
        <f>IF(B290&lt;&gt;"",280,"")</f>
        <v>280</v>
      </c>
      <c r="B290" s="13">
        <f t="shared" si="53"/>
        <v>44999.999999998465</v>
      </c>
      <c r="C290" s="13">
        <f t="shared" si="44"/>
        <v>74.999999999997442</v>
      </c>
      <c r="D290" s="13">
        <f t="shared" si="45"/>
        <v>555.55555555555554</v>
      </c>
      <c r="E290" s="13">
        <f t="shared" si="46"/>
        <v>44444.44444444291</v>
      </c>
      <c r="F290" s="14">
        <f t="shared" si="47"/>
        <v>630.55555555555293</v>
      </c>
      <c r="G290" s="6"/>
      <c r="H290" s="2">
        <f t="shared" si="48"/>
        <v>280</v>
      </c>
      <c r="I290" s="13">
        <f t="shared" si="54"/>
        <v>55968.91846495853</v>
      </c>
      <c r="J290" s="13">
        <f t="shared" si="49"/>
        <v>93.281530774930886</v>
      </c>
      <c r="K290" s="13">
        <f t="shared" si="50"/>
        <v>645.95741460271029</v>
      </c>
      <c r="L290" s="13">
        <f t="shared" si="51"/>
        <v>55322.961050355821</v>
      </c>
      <c r="M290" s="14">
        <f t="shared" si="52"/>
        <v>739.23894537764113</v>
      </c>
    </row>
    <row r="291" spans="1:13" x14ac:dyDescent="0.25">
      <c r="A291" s="2">
        <f>IF(B291&lt;&gt;"",281,"")</f>
        <v>281</v>
      </c>
      <c r="B291" s="13">
        <f t="shared" si="53"/>
        <v>44444.44444444291</v>
      </c>
      <c r="C291" s="13">
        <f t="shared" si="44"/>
        <v>74.074074074071518</v>
      </c>
      <c r="D291" s="13">
        <f t="shared" si="45"/>
        <v>555.55555555555554</v>
      </c>
      <c r="E291" s="13">
        <f t="shared" si="46"/>
        <v>43888.888888887355</v>
      </c>
      <c r="F291" s="14">
        <f t="shared" si="47"/>
        <v>629.62962962962706</v>
      </c>
      <c r="G291" s="6"/>
      <c r="H291" s="2">
        <f t="shared" si="48"/>
        <v>281</v>
      </c>
      <c r="I291" s="13">
        <f t="shared" si="54"/>
        <v>55322.961050355821</v>
      </c>
      <c r="J291" s="13">
        <f t="shared" si="49"/>
        <v>92.204935083926372</v>
      </c>
      <c r="K291" s="13">
        <f t="shared" si="50"/>
        <v>647.0340102937148</v>
      </c>
      <c r="L291" s="13">
        <f t="shared" si="51"/>
        <v>54675.92704006211</v>
      </c>
      <c r="M291" s="14">
        <f t="shared" si="52"/>
        <v>739.23894537764113</v>
      </c>
    </row>
    <row r="292" spans="1:13" x14ac:dyDescent="0.25">
      <c r="A292" s="2">
        <f>IF(B292&lt;&gt;"",282,"")</f>
        <v>282</v>
      </c>
      <c r="B292" s="13">
        <f t="shared" si="53"/>
        <v>43888.888888887355</v>
      </c>
      <c r="C292" s="13">
        <f t="shared" si="44"/>
        <v>73.148148148145594</v>
      </c>
      <c r="D292" s="13">
        <f t="shared" si="45"/>
        <v>555.55555555555554</v>
      </c>
      <c r="E292" s="13">
        <f t="shared" si="46"/>
        <v>43333.333333331801</v>
      </c>
      <c r="F292" s="14">
        <f t="shared" si="47"/>
        <v>628.70370370370119</v>
      </c>
      <c r="G292" s="6"/>
      <c r="H292" s="2">
        <f t="shared" si="48"/>
        <v>282</v>
      </c>
      <c r="I292" s="13">
        <f t="shared" si="54"/>
        <v>54675.92704006211</v>
      </c>
      <c r="J292" s="13">
        <f t="shared" si="49"/>
        <v>91.126545066770177</v>
      </c>
      <c r="K292" s="13">
        <f t="shared" si="50"/>
        <v>648.11240031087095</v>
      </c>
      <c r="L292" s="13">
        <f t="shared" si="51"/>
        <v>54027.814639751239</v>
      </c>
      <c r="M292" s="14">
        <f t="shared" si="52"/>
        <v>739.23894537764113</v>
      </c>
    </row>
    <row r="293" spans="1:13" x14ac:dyDescent="0.25">
      <c r="A293" s="2">
        <f>IF(B293&lt;&gt;"",283,"")</f>
        <v>283</v>
      </c>
      <c r="B293" s="13">
        <f t="shared" si="53"/>
        <v>43333.333333331801</v>
      </c>
      <c r="C293" s="13">
        <f t="shared" si="44"/>
        <v>72.222222222219671</v>
      </c>
      <c r="D293" s="13">
        <f t="shared" si="45"/>
        <v>555.55555555555554</v>
      </c>
      <c r="E293" s="13">
        <f t="shared" si="46"/>
        <v>42777.777777776246</v>
      </c>
      <c r="F293" s="14">
        <f t="shared" si="47"/>
        <v>627.77777777777521</v>
      </c>
      <c r="G293" s="6"/>
      <c r="H293" s="2">
        <f t="shared" si="48"/>
        <v>283</v>
      </c>
      <c r="I293" s="13">
        <f t="shared" si="54"/>
        <v>54027.814639751239</v>
      </c>
      <c r="J293" s="13">
        <f t="shared" si="49"/>
        <v>90.046357732918736</v>
      </c>
      <c r="K293" s="13">
        <f t="shared" si="50"/>
        <v>649.19258764472238</v>
      </c>
      <c r="L293" s="13">
        <f t="shared" si="51"/>
        <v>53378.622052106519</v>
      </c>
      <c r="M293" s="14">
        <f t="shared" si="52"/>
        <v>739.23894537764113</v>
      </c>
    </row>
    <row r="294" spans="1:13" x14ac:dyDescent="0.25">
      <c r="A294" s="2">
        <f>IF(B294&lt;&gt;"",284,"")</f>
        <v>284</v>
      </c>
      <c r="B294" s="13">
        <f t="shared" si="53"/>
        <v>42777.777777776246</v>
      </c>
      <c r="C294" s="13">
        <f t="shared" si="44"/>
        <v>71.296296296293747</v>
      </c>
      <c r="D294" s="13">
        <f t="shared" si="45"/>
        <v>555.55555555555554</v>
      </c>
      <c r="E294" s="13">
        <f t="shared" si="46"/>
        <v>42222.222222220691</v>
      </c>
      <c r="F294" s="14">
        <f t="shared" si="47"/>
        <v>626.85185185184923</v>
      </c>
      <c r="G294" s="6"/>
      <c r="H294" s="2">
        <f t="shared" si="48"/>
        <v>284</v>
      </c>
      <c r="I294" s="13">
        <f t="shared" si="54"/>
        <v>53378.622052106519</v>
      </c>
      <c r="J294" s="13">
        <f t="shared" si="49"/>
        <v>88.964370086844198</v>
      </c>
      <c r="K294" s="13">
        <f t="shared" si="50"/>
        <v>650.27457529079697</v>
      </c>
      <c r="L294" s="13">
        <f t="shared" si="51"/>
        <v>52728.347476815725</v>
      </c>
      <c r="M294" s="14">
        <f t="shared" si="52"/>
        <v>739.23894537764113</v>
      </c>
    </row>
    <row r="295" spans="1:13" x14ac:dyDescent="0.25">
      <c r="A295" s="2">
        <f>IF(B295&lt;&gt;"",285,"")</f>
        <v>285</v>
      </c>
      <c r="B295" s="13">
        <f t="shared" si="53"/>
        <v>42222.222222220691</v>
      </c>
      <c r="C295" s="13">
        <f t="shared" si="44"/>
        <v>70.370370370367823</v>
      </c>
      <c r="D295" s="13">
        <f t="shared" si="45"/>
        <v>555.55555555555554</v>
      </c>
      <c r="E295" s="13">
        <f t="shared" si="46"/>
        <v>41666.666666665136</v>
      </c>
      <c r="F295" s="14">
        <f t="shared" si="47"/>
        <v>625.92592592592337</v>
      </c>
      <c r="G295" s="6"/>
      <c r="H295" s="2">
        <f t="shared" si="48"/>
        <v>285</v>
      </c>
      <c r="I295" s="13">
        <f t="shared" si="54"/>
        <v>52728.347476815725</v>
      </c>
      <c r="J295" s="13">
        <f t="shared" si="49"/>
        <v>87.880579128026213</v>
      </c>
      <c r="K295" s="13">
        <f t="shared" si="50"/>
        <v>651.35836624961496</v>
      </c>
      <c r="L295" s="13">
        <f t="shared" si="51"/>
        <v>52076.989110566108</v>
      </c>
      <c r="M295" s="14">
        <f t="shared" si="52"/>
        <v>739.23894537764113</v>
      </c>
    </row>
    <row r="296" spans="1:13" x14ac:dyDescent="0.25">
      <c r="A296" s="2">
        <f>IF(B296&lt;&gt;"",286,"")</f>
        <v>286</v>
      </c>
      <c r="B296" s="13">
        <f t="shared" si="53"/>
        <v>41666.666666665136</v>
      </c>
      <c r="C296" s="13">
        <f t="shared" si="44"/>
        <v>69.444444444441899</v>
      </c>
      <c r="D296" s="13">
        <f t="shared" si="45"/>
        <v>555.55555555555554</v>
      </c>
      <c r="E296" s="13">
        <f t="shared" si="46"/>
        <v>41111.111111109582</v>
      </c>
      <c r="F296" s="14">
        <f t="shared" si="47"/>
        <v>624.9999999999975</v>
      </c>
      <c r="G296" s="6"/>
      <c r="H296" s="2">
        <f t="shared" si="48"/>
        <v>286</v>
      </c>
      <c r="I296" s="13">
        <f t="shared" si="54"/>
        <v>52076.989110566108</v>
      </c>
      <c r="J296" s="13">
        <f t="shared" si="49"/>
        <v>86.794981850943529</v>
      </c>
      <c r="K296" s="13">
        <f t="shared" si="50"/>
        <v>652.44396352669764</v>
      </c>
      <c r="L296" s="13">
        <f t="shared" si="51"/>
        <v>51424.545147039411</v>
      </c>
      <c r="M296" s="14">
        <f t="shared" si="52"/>
        <v>739.23894537764113</v>
      </c>
    </row>
    <row r="297" spans="1:13" x14ac:dyDescent="0.25">
      <c r="A297" s="2">
        <f>IF(B297&lt;&gt;"",287,"")</f>
        <v>287</v>
      </c>
      <c r="B297" s="13">
        <f t="shared" si="53"/>
        <v>41111.111111109582</v>
      </c>
      <c r="C297" s="13">
        <f t="shared" si="44"/>
        <v>68.518518518515975</v>
      </c>
      <c r="D297" s="13">
        <f t="shared" si="45"/>
        <v>555.55555555555554</v>
      </c>
      <c r="E297" s="13">
        <f t="shared" si="46"/>
        <v>40555.555555554027</v>
      </c>
      <c r="F297" s="14">
        <f t="shared" si="47"/>
        <v>624.07407407407152</v>
      </c>
      <c r="G297" s="6"/>
      <c r="H297" s="2">
        <f t="shared" si="48"/>
        <v>287</v>
      </c>
      <c r="I297" s="13">
        <f t="shared" si="54"/>
        <v>51424.545147039411</v>
      </c>
      <c r="J297" s="13">
        <f t="shared" si="49"/>
        <v>85.707575245065684</v>
      </c>
      <c r="K297" s="13">
        <f t="shared" si="50"/>
        <v>653.53137013257549</v>
      </c>
      <c r="L297" s="13">
        <f t="shared" si="51"/>
        <v>50771.013776906839</v>
      </c>
      <c r="M297" s="14">
        <f t="shared" si="52"/>
        <v>739.23894537764113</v>
      </c>
    </row>
    <row r="298" spans="1:13" x14ac:dyDescent="0.25">
      <c r="A298" s="2">
        <f>IF(B298&lt;&gt;"",288,"")</f>
        <v>288</v>
      </c>
      <c r="B298" s="13">
        <f t="shared" si="53"/>
        <v>40555.555555554027</v>
      </c>
      <c r="C298" s="13">
        <f t="shared" si="44"/>
        <v>67.592592592590037</v>
      </c>
      <c r="D298" s="13">
        <f t="shared" si="45"/>
        <v>555.55555555555554</v>
      </c>
      <c r="E298" s="13">
        <f t="shared" si="46"/>
        <v>39999.999999998472</v>
      </c>
      <c r="F298" s="14">
        <f t="shared" si="47"/>
        <v>623.14814814814554</v>
      </c>
      <c r="G298" s="6"/>
      <c r="H298" s="2">
        <f t="shared" si="48"/>
        <v>288</v>
      </c>
      <c r="I298" s="13">
        <f t="shared" si="54"/>
        <v>50771.013776906839</v>
      </c>
      <c r="J298" s="13">
        <f t="shared" si="49"/>
        <v>84.61835629484473</v>
      </c>
      <c r="K298" s="13">
        <f t="shared" si="50"/>
        <v>654.62058908279641</v>
      </c>
      <c r="L298" s="13">
        <f t="shared" si="51"/>
        <v>50116.39318782404</v>
      </c>
      <c r="M298" s="14">
        <f t="shared" si="52"/>
        <v>739.23894537764113</v>
      </c>
    </row>
    <row r="299" spans="1:13" x14ac:dyDescent="0.25">
      <c r="A299" s="2">
        <f>IF(B299&lt;&gt;"",289,"")</f>
        <v>289</v>
      </c>
      <c r="B299" s="13">
        <f t="shared" si="53"/>
        <v>39999.999999998472</v>
      </c>
      <c r="C299" s="13">
        <f t="shared" si="44"/>
        <v>66.666666666664113</v>
      </c>
      <c r="D299" s="13">
        <f t="shared" si="45"/>
        <v>555.55555555555554</v>
      </c>
      <c r="E299" s="13">
        <f t="shared" si="46"/>
        <v>39444.444444442917</v>
      </c>
      <c r="F299" s="14">
        <f t="shared" si="47"/>
        <v>622.22222222221967</v>
      </c>
      <c r="G299" s="6"/>
      <c r="H299" s="2">
        <f t="shared" si="48"/>
        <v>289</v>
      </c>
      <c r="I299" s="13">
        <f t="shared" si="54"/>
        <v>50116.39318782404</v>
      </c>
      <c r="J299" s="13">
        <f t="shared" si="49"/>
        <v>83.527321979706741</v>
      </c>
      <c r="K299" s="13">
        <f t="shared" si="50"/>
        <v>655.71162339793443</v>
      </c>
      <c r="L299" s="13">
        <f t="shared" si="51"/>
        <v>49460.681564426108</v>
      </c>
      <c r="M299" s="14">
        <f t="shared" si="52"/>
        <v>739.23894537764113</v>
      </c>
    </row>
    <row r="300" spans="1:13" x14ac:dyDescent="0.25">
      <c r="A300" s="2">
        <f>IF(B300&lt;&gt;"",290,"")</f>
        <v>290</v>
      </c>
      <c r="B300" s="13">
        <f t="shared" si="53"/>
        <v>39444.444444442917</v>
      </c>
      <c r="C300" s="13">
        <f t="shared" si="44"/>
        <v>65.74074074073819</v>
      </c>
      <c r="D300" s="13">
        <f t="shared" si="45"/>
        <v>555.55555555555554</v>
      </c>
      <c r="E300" s="13">
        <f t="shared" si="46"/>
        <v>38888.888888887363</v>
      </c>
      <c r="F300" s="14">
        <f t="shared" si="47"/>
        <v>621.29629629629369</v>
      </c>
      <c r="G300" s="6"/>
      <c r="H300" s="2">
        <f t="shared" si="48"/>
        <v>290</v>
      </c>
      <c r="I300" s="13">
        <f t="shared" si="54"/>
        <v>49460.681564426108</v>
      </c>
      <c r="J300" s="13">
        <f t="shared" si="49"/>
        <v>82.434469274043508</v>
      </c>
      <c r="K300" s="13">
        <f t="shared" si="50"/>
        <v>656.80447610359761</v>
      </c>
      <c r="L300" s="13">
        <f t="shared" si="51"/>
        <v>48803.877088322508</v>
      </c>
      <c r="M300" s="14">
        <f t="shared" si="52"/>
        <v>739.23894537764113</v>
      </c>
    </row>
    <row r="301" spans="1:13" x14ac:dyDescent="0.25">
      <c r="A301" s="2">
        <f>IF(B301&lt;&gt;"",291,"")</f>
        <v>291</v>
      </c>
      <c r="B301" s="13">
        <f t="shared" si="53"/>
        <v>38888.888888887363</v>
      </c>
      <c r="C301" s="13">
        <f t="shared" si="44"/>
        <v>64.814814814812266</v>
      </c>
      <c r="D301" s="13">
        <f t="shared" si="45"/>
        <v>555.55555555555554</v>
      </c>
      <c r="E301" s="13">
        <f t="shared" si="46"/>
        <v>38333.333333331808</v>
      </c>
      <c r="F301" s="14">
        <f t="shared" si="47"/>
        <v>620.37037037036782</v>
      </c>
      <c r="G301" s="6"/>
      <c r="H301" s="2">
        <f t="shared" si="48"/>
        <v>291</v>
      </c>
      <c r="I301" s="13">
        <f t="shared" si="54"/>
        <v>48803.877088322508</v>
      </c>
      <c r="J301" s="13">
        <f t="shared" si="49"/>
        <v>81.339795147204185</v>
      </c>
      <c r="K301" s="13">
        <f t="shared" si="50"/>
        <v>657.89915023043693</v>
      </c>
      <c r="L301" s="13">
        <f t="shared" si="51"/>
        <v>48145.977938092074</v>
      </c>
      <c r="M301" s="14">
        <f t="shared" si="52"/>
        <v>739.23894537764113</v>
      </c>
    </row>
    <row r="302" spans="1:13" x14ac:dyDescent="0.25">
      <c r="A302" s="2">
        <f>IF(B302&lt;&gt;"",292,"")</f>
        <v>292</v>
      </c>
      <c r="B302" s="13">
        <f t="shared" si="53"/>
        <v>38333.333333331808</v>
      </c>
      <c r="C302" s="13">
        <f t="shared" si="44"/>
        <v>63.888888888886349</v>
      </c>
      <c r="D302" s="13">
        <f t="shared" si="45"/>
        <v>555.55555555555554</v>
      </c>
      <c r="E302" s="13">
        <f t="shared" si="46"/>
        <v>37777.777777776253</v>
      </c>
      <c r="F302" s="14">
        <f t="shared" si="47"/>
        <v>619.44444444444184</v>
      </c>
      <c r="G302" s="6"/>
      <c r="H302" s="2">
        <f t="shared" si="48"/>
        <v>292</v>
      </c>
      <c r="I302" s="13">
        <f t="shared" si="54"/>
        <v>48145.977938092074</v>
      </c>
      <c r="J302" s="13">
        <f t="shared" si="49"/>
        <v>80.243296563486794</v>
      </c>
      <c r="K302" s="13">
        <f t="shared" si="50"/>
        <v>658.99564881415438</v>
      </c>
      <c r="L302" s="13">
        <f t="shared" si="51"/>
        <v>47486.982289277919</v>
      </c>
      <c r="M302" s="14">
        <f t="shared" si="52"/>
        <v>739.23894537764113</v>
      </c>
    </row>
    <row r="303" spans="1:13" x14ac:dyDescent="0.25">
      <c r="A303" s="2">
        <f>IF(B303&lt;&gt;"",293,"")</f>
        <v>293</v>
      </c>
      <c r="B303" s="13">
        <f t="shared" si="53"/>
        <v>37777.777777776253</v>
      </c>
      <c r="C303" s="13">
        <f t="shared" si="44"/>
        <v>62.962962962960425</v>
      </c>
      <c r="D303" s="13">
        <f t="shared" si="45"/>
        <v>555.55555555555554</v>
      </c>
      <c r="E303" s="13">
        <f t="shared" si="46"/>
        <v>37222.222222220698</v>
      </c>
      <c r="F303" s="14">
        <f t="shared" si="47"/>
        <v>618.51851851851598</v>
      </c>
      <c r="G303" s="6"/>
      <c r="H303" s="2">
        <f t="shared" si="48"/>
        <v>293</v>
      </c>
      <c r="I303" s="13">
        <f t="shared" si="54"/>
        <v>47486.982289277919</v>
      </c>
      <c r="J303" s="13">
        <f t="shared" si="49"/>
        <v>79.144970482129864</v>
      </c>
      <c r="K303" s="13">
        <f t="shared" si="50"/>
        <v>660.09397489551122</v>
      </c>
      <c r="L303" s="13">
        <f t="shared" si="51"/>
        <v>46826.888314382406</v>
      </c>
      <c r="M303" s="14">
        <f t="shared" si="52"/>
        <v>739.23894537764113</v>
      </c>
    </row>
    <row r="304" spans="1:13" x14ac:dyDescent="0.25">
      <c r="A304" s="2">
        <f>IF(B304&lt;&gt;"",294,"")</f>
        <v>294</v>
      </c>
      <c r="B304" s="13">
        <f t="shared" si="53"/>
        <v>37222.222222220698</v>
      </c>
      <c r="C304" s="13">
        <f t="shared" si="44"/>
        <v>62.037037037034501</v>
      </c>
      <c r="D304" s="13">
        <f t="shared" si="45"/>
        <v>555.55555555555554</v>
      </c>
      <c r="E304" s="13">
        <f t="shared" si="46"/>
        <v>36666.666666665144</v>
      </c>
      <c r="F304" s="14">
        <f t="shared" si="47"/>
        <v>617.59259259258999</v>
      </c>
      <c r="G304" s="6"/>
      <c r="H304" s="2">
        <f t="shared" si="48"/>
        <v>294</v>
      </c>
      <c r="I304" s="13">
        <f t="shared" si="54"/>
        <v>46826.888314382406</v>
      </c>
      <c r="J304" s="13">
        <f t="shared" si="49"/>
        <v>78.044813857304007</v>
      </c>
      <c r="K304" s="13">
        <f t="shared" si="50"/>
        <v>661.19413152033712</v>
      </c>
      <c r="L304" s="13">
        <f t="shared" si="51"/>
        <v>46165.694182862069</v>
      </c>
      <c r="M304" s="14">
        <f t="shared" si="52"/>
        <v>739.23894537764113</v>
      </c>
    </row>
    <row r="305" spans="1:13" x14ac:dyDescent="0.25">
      <c r="A305" s="2">
        <f>IF(B305&lt;&gt;"",295,"")</f>
        <v>295</v>
      </c>
      <c r="B305" s="13">
        <f t="shared" si="53"/>
        <v>36666.666666665144</v>
      </c>
      <c r="C305" s="13">
        <f t="shared" si="44"/>
        <v>61.111111111108578</v>
      </c>
      <c r="D305" s="13">
        <f t="shared" si="45"/>
        <v>555.55555555555554</v>
      </c>
      <c r="E305" s="13">
        <f t="shared" si="46"/>
        <v>36111.111111109589</v>
      </c>
      <c r="F305" s="14">
        <f t="shared" si="47"/>
        <v>616.66666666666413</v>
      </c>
      <c r="G305" s="6"/>
      <c r="H305" s="2">
        <f t="shared" si="48"/>
        <v>295</v>
      </c>
      <c r="I305" s="13">
        <f t="shared" si="54"/>
        <v>46165.694182862069</v>
      </c>
      <c r="J305" s="13">
        <f t="shared" si="49"/>
        <v>76.942823638103448</v>
      </c>
      <c r="K305" s="13">
        <f t="shared" si="50"/>
        <v>662.29612173953774</v>
      </c>
      <c r="L305" s="13">
        <f t="shared" si="51"/>
        <v>45503.398061122534</v>
      </c>
      <c r="M305" s="14">
        <f t="shared" si="52"/>
        <v>739.23894537764113</v>
      </c>
    </row>
    <row r="306" spans="1:13" x14ac:dyDescent="0.25">
      <c r="A306" s="2">
        <f>IF(B306&lt;&gt;"",296,"")</f>
        <v>296</v>
      </c>
      <c r="B306" s="13">
        <f t="shared" si="53"/>
        <v>36111.111111109589</v>
      </c>
      <c r="C306" s="13">
        <f t="shared" si="44"/>
        <v>60.185185185182654</v>
      </c>
      <c r="D306" s="13">
        <f t="shared" si="45"/>
        <v>555.55555555555554</v>
      </c>
      <c r="E306" s="13">
        <f t="shared" si="46"/>
        <v>35555.555555554034</v>
      </c>
      <c r="F306" s="14">
        <f t="shared" si="47"/>
        <v>615.74074074073815</v>
      </c>
      <c r="G306" s="6"/>
      <c r="H306" s="2">
        <f t="shared" si="48"/>
        <v>296</v>
      </c>
      <c r="I306" s="13">
        <f t="shared" si="54"/>
        <v>45503.398061122534</v>
      </c>
      <c r="J306" s="13">
        <f t="shared" si="49"/>
        <v>75.838996768537555</v>
      </c>
      <c r="K306" s="13">
        <f t="shared" si="50"/>
        <v>663.3999486091036</v>
      </c>
      <c r="L306" s="13">
        <f t="shared" si="51"/>
        <v>44839.998112513429</v>
      </c>
      <c r="M306" s="14">
        <f t="shared" si="52"/>
        <v>739.23894537764113</v>
      </c>
    </row>
    <row r="307" spans="1:13" x14ac:dyDescent="0.25">
      <c r="A307" s="2">
        <f>IF(B307&lt;&gt;"",297,"")</f>
        <v>297</v>
      </c>
      <c r="B307" s="13">
        <f t="shared" si="53"/>
        <v>35555.555555554034</v>
      </c>
      <c r="C307" s="13">
        <f t="shared" si="44"/>
        <v>59.25925925925673</v>
      </c>
      <c r="D307" s="13">
        <f t="shared" si="45"/>
        <v>555.55555555555554</v>
      </c>
      <c r="E307" s="13">
        <f t="shared" si="46"/>
        <v>34999.999999998479</v>
      </c>
      <c r="F307" s="14">
        <f t="shared" si="47"/>
        <v>614.81481481481228</v>
      </c>
      <c r="G307" s="6"/>
      <c r="H307" s="2">
        <f t="shared" si="48"/>
        <v>297</v>
      </c>
      <c r="I307" s="13">
        <f t="shared" si="54"/>
        <v>44839.998112513429</v>
      </c>
      <c r="J307" s="13">
        <f t="shared" si="49"/>
        <v>74.733330187522384</v>
      </c>
      <c r="K307" s="13">
        <f t="shared" si="50"/>
        <v>664.50561519011876</v>
      </c>
      <c r="L307" s="13">
        <f t="shared" si="51"/>
        <v>44175.492497323314</v>
      </c>
      <c r="M307" s="14">
        <f t="shared" si="52"/>
        <v>739.23894537764113</v>
      </c>
    </row>
    <row r="308" spans="1:13" x14ac:dyDescent="0.25">
      <c r="A308" s="2">
        <f>IF(B308&lt;&gt;"",298,"")</f>
        <v>298</v>
      </c>
      <c r="B308" s="13">
        <f t="shared" si="53"/>
        <v>34999.999999998479</v>
      </c>
      <c r="C308" s="13">
        <f t="shared" si="44"/>
        <v>58.333333333330806</v>
      </c>
      <c r="D308" s="13">
        <f t="shared" si="45"/>
        <v>555.55555555555554</v>
      </c>
      <c r="E308" s="13">
        <f t="shared" si="46"/>
        <v>34444.444444442925</v>
      </c>
      <c r="F308" s="14">
        <f t="shared" si="47"/>
        <v>613.8888888888863</v>
      </c>
      <c r="G308" s="6"/>
      <c r="H308" s="2">
        <f t="shared" si="48"/>
        <v>298</v>
      </c>
      <c r="I308" s="13">
        <f t="shared" si="54"/>
        <v>44175.492497323314</v>
      </c>
      <c r="J308" s="13">
        <f t="shared" si="49"/>
        <v>73.625820828872193</v>
      </c>
      <c r="K308" s="13">
        <f t="shared" si="50"/>
        <v>665.61312454876895</v>
      </c>
      <c r="L308" s="13">
        <f t="shared" si="51"/>
        <v>43509.879372774543</v>
      </c>
      <c r="M308" s="14">
        <f t="shared" si="52"/>
        <v>739.23894537764113</v>
      </c>
    </row>
    <row r="309" spans="1:13" x14ac:dyDescent="0.25">
      <c r="A309" s="2">
        <f>IF(B309&lt;&gt;"",299,"")</f>
        <v>299</v>
      </c>
      <c r="B309" s="13">
        <f t="shared" si="53"/>
        <v>34444.444444442925</v>
      </c>
      <c r="C309" s="13">
        <f t="shared" si="44"/>
        <v>57.407407407404882</v>
      </c>
      <c r="D309" s="13">
        <f t="shared" si="45"/>
        <v>555.55555555555554</v>
      </c>
      <c r="E309" s="13">
        <f t="shared" si="46"/>
        <v>33888.88888888737</v>
      </c>
      <c r="F309" s="14">
        <f t="shared" si="47"/>
        <v>612.96296296296043</v>
      </c>
      <c r="G309" s="6"/>
      <c r="H309" s="2">
        <f t="shared" si="48"/>
        <v>299</v>
      </c>
      <c r="I309" s="13">
        <f t="shared" si="54"/>
        <v>43509.879372774543</v>
      </c>
      <c r="J309" s="13">
        <f t="shared" si="49"/>
        <v>72.516465621290905</v>
      </c>
      <c r="K309" s="13">
        <f t="shared" si="50"/>
        <v>666.72247975635025</v>
      </c>
      <c r="L309" s="13">
        <f t="shared" si="51"/>
        <v>42843.156893018197</v>
      </c>
      <c r="M309" s="14">
        <f t="shared" si="52"/>
        <v>739.23894537764113</v>
      </c>
    </row>
    <row r="310" spans="1:13" x14ac:dyDescent="0.25">
      <c r="A310" s="2">
        <f>IF(B310&lt;&gt;"",300,"")</f>
        <v>300</v>
      </c>
      <c r="B310" s="13">
        <f t="shared" si="53"/>
        <v>33888.88888888737</v>
      </c>
      <c r="C310" s="13">
        <f t="shared" si="44"/>
        <v>56.481481481478944</v>
      </c>
      <c r="D310" s="13">
        <f t="shared" si="45"/>
        <v>555.55555555555554</v>
      </c>
      <c r="E310" s="13">
        <f t="shared" si="46"/>
        <v>33333.333333331815</v>
      </c>
      <c r="F310" s="14">
        <f t="shared" si="47"/>
        <v>612.03703703703445</v>
      </c>
      <c r="G310" s="6"/>
      <c r="H310" s="2">
        <f t="shared" si="48"/>
        <v>300</v>
      </c>
      <c r="I310" s="13">
        <f t="shared" si="54"/>
        <v>42843.156893018197</v>
      </c>
      <c r="J310" s="13">
        <f t="shared" si="49"/>
        <v>71.405261488363664</v>
      </c>
      <c r="K310" s="13">
        <f t="shared" si="50"/>
        <v>667.83368388927749</v>
      </c>
      <c r="L310" s="13">
        <f t="shared" si="51"/>
        <v>42175.323209128917</v>
      </c>
      <c r="M310" s="14">
        <f t="shared" si="52"/>
        <v>739.23894537764113</v>
      </c>
    </row>
    <row r="311" spans="1:13" x14ac:dyDescent="0.25">
      <c r="A311" s="2">
        <f>IF(B311&lt;&gt;"",301,"")</f>
        <v>301</v>
      </c>
      <c r="B311" s="13">
        <f t="shared" si="53"/>
        <v>33333.333333331815</v>
      </c>
      <c r="C311" s="13">
        <f t="shared" si="44"/>
        <v>55.55555555555302</v>
      </c>
      <c r="D311" s="13">
        <f t="shared" si="45"/>
        <v>555.55555555555554</v>
      </c>
      <c r="E311" s="13">
        <f t="shared" si="46"/>
        <v>32777.77777777626</v>
      </c>
      <c r="F311" s="14">
        <f t="shared" si="47"/>
        <v>611.11111111110858</v>
      </c>
      <c r="G311" s="6"/>
      <c r="H311" s="2">
        <f t="shared" si="48"/>
        <v>301</v>
      </c>
      <c r="I311" s="13">
        <f t="shared" si="54"/>
        <v>42175.323209128917</v>
      </c>
      <c r="J311" s="13">
        <f t="shared" si="49"/>
        <v>70.292205348548194</v>
      </c>
      <c r="K311" s="13">
        <f t="shared" si="50"/>
        <v>668.94674002909289</v>
      </c>
      <c r="L311" s="13">
        <f t="shared" si="51"/>
        <v>41506.376469099821</v>
      </c>
      <c r="M311" s="14">
        <f t="shared" si="52"/>
        <v>739.23894537764113</v>
      </c>
    </row>
    <row r="312" spans="1:13" x14ac:dyDescent="0.25">
      <c r="A312" s="2">
        <f>IF(B312&lt;&gt;"",302,"")</f>
        <v>302</v>
      </c>
      <c r="B312" s="13">
        <f t="shared" si="53"/>
        <v>32777.77777777626</v>
      </c>
      <c r="C312" s="13">
        <f t="shared" si="44"/>
        <v>54.629629629627097</v>
      </c>
      <c r="D312" s="13">
        <f t="shared" si="45"/>
        <v>555.55555555555554</v>
      </c>
      <c r="E312" s="13">
        <f t="shared" si="46"/>
        <v>32222.222222220706</v>
      </c>
      <c r="F312" s="14">
        <f t="shared" si="47"/>
        <v>610.1851851851826</v>
      </c>
      <c r="G312" s="6"/>
      <c r="H312" s="2">
        <f t="shared" si="48"/>
        <v>302</v>
      </c>
      <c r="I312" s="13">
        <f t="shared" si="54"/>
        <v>41506.376469099821</v>
      </c>
      <c r="J312" s="13">
        <f t="shared" si="49"/>
        <v>69.177294115166362</v>
      </c>
      <c r="K312" s="13">
        <f t="shared" si="50"/>
        <v>670.06165126247481</v>
      </c>
      <c r="L312" s="13">
        <f t="shared" si="51"/>
        <v>40836.314817837345</v>
      </c>
      <c r="M312" s="14">
        <f t="shared" si="52"/>
        <v>739.23894537764113</v>
      </c>
    </row>
    <row r="313" spans="1:13" x14ac:dyDescent="0.25">
      <c r="A313" s="2">
        <f>IF(B313&lt;&gt;"",303,"")</f>
        <v>303</v>
      </c>
      <c r="B313" s="13">
        <f t="shared" si="53"/>
        <v>32222.222222220706</v>
      </c>
      <c r="C313" s="13">
        <f t="shared" si="44"/>
        <v>53.703703703701173</v>
      </c>
      <c r="D313" s="13">
        <f t="shared" si="45"/>
        <v>555.55555555555554</v>
      </c>
      <c r="E313" s="13">
        <f t="shared" si="46"/>
        <v>31666.666666665151</v>
      </c>
      <c r="F313" s="14">
        <f t="shared" si="47"/>
        <v>609.25925925925674</v>
      </c>
      <c r="G313" s="6"/>
      <c r="H313" s="2">
        <f t="shared" si="48"/>
        <v>303</v>
      </c>
      <c r="I313" s="13">
        <f t="shared" si="54"/>
        <v>40836.314817837345</v>
      </c>
      <c r="J313" s="13">
        <f t="shared" si="49"/>
        <v>68.060524696395575</v>
      </c>
      <c r="K313" s="13">
        <f t="shared" si="50"/>
        <v>671.1784206812456</v>
      </c>
      <c r="L313" s="13">
        <f t="shared" si="51"/>
        <v>40165.1363971561</v>
      </c>
      <c r="M313" s="14">
        <f t="shared" si="52"/>
        <v>739.23894537764113</v>
      </c>
    </row>
    <row r="314" spans="1:13" x14ac:dyDescent="0.25">
      <c r="A314" s="2">
        <f>IF(B314&lt;&gt;"",304,"")</f>
        <v>304</v>
      </c>
      <c r="B314" s="13">
        <f t="shared" si="53"/>
        <v>31666.666666665151</v>
      </c>
      <c r="C314" s="13">
        <f t="shared" si="44"/>
        <v>52.777777777775249</v>
      </c>
      <c r="D314" s="13">
        <f t="shared" si="45"/>
        <v>555.55555555555554</v>
      </c>
      <c r="E314" s="13">
        <f t="shared" si="46"/>
        <v>31111.111111109596</v>
      </c>
      <c r="F314" s="14">
        <f t="shared" si="47"/>
        <v>608.33333333333076</v>
      </c>
      <c r="G314" s="6"/>
      <c r="H314" s="2">
        <f t="shared" si="48"/>
        <v>304</v>
      </c>
      <c r="I314" s="13">
        <f t="shared" si="54"/>
        <v>40165.1363971561</v>
      </c>
      <c r="J314" s="13">
        <f t="shared" si="49"/>
        <v>66.941893995260173</v>
      </c>
      <c r="K314" s="13">
        <f t="shared" si="50"/>
        <v>672.29705138238091</v>
      </c>
      <c r="L314" s="13">
        <f t="shared" si="51"/>
        <v>39492.839345773718</v>
      </c>
      <c r="M314" s="14">
        <f t="shared" si="52"/>
        <v>739.23894537764113</v>
      </c>
    </row>
    <row r="315" spans="1:13" x14ac:dyDescent="0.25">
      <c r="A315" s="2">
        <f>IF(B315&lt;&gt;"",305,"")</f>
        <v>305</v>
      </c>
      <c r="B315" s="13">
        <f t="shared" si="53"/>
        <v>31111.111111109596</v>
      </c>
      <c r="C315" s="13">
        <f t="shared" si="44"/>
        <v>51.851851851849325</v>
      </c>
      <c r="D315" s="13">
        <f t="shared" si="45"/>
        <v>555.55555555555554</v>
      </c>
      <c r="E315" s="13">
        <f t="shared" si="46"/>
        <v>30555.555555554041</v>
      </c>
      <c r="F315" s="14">
        <f t="shared" si="47"/>
        <v>607.40740740740489</v>
      </c>
      <c r="G315" s="6"/>
      <c r="H315" s="2">
        <f t="shared" si="48"/>
        <v>305</v>
      </c>
      <c r="I315" s="13">
        <f t="shared" si="54"/>
        <v>39492.839345773718</v>
      </c>
      <c r="J315" s="13">
        <f t="shared" si="49"/>
        <v>65.821398909622857</v>
      </c>
      <c r="K315" s="13">
        <f t="shared" si="50"/>
        <v>673.41754646801826</v>
      </c>
      <c r="L315" s="13">
        <f t="shared" si="51"/>
        <v>38819.421799305703</v>
      </c>
      <c r="M315" s="14">
        <f t="shared" si="52"/>
        <v>739.23894537764113</v>
      </c>
    </row>
    <row r="316" spans="1:13" x14ac:dyDescent="0.25">
      <c r="A316" s="2">
        <f>IF(B316&lt;&gt;"",306,"")</f>
        <v>306</v>
      </c>
      <c r="B316" s="13">
        <f t="shared" si="53"/>
        <v>30555.555555554041</v>
      </c>
      <c r="C316" s="13">
        <f t="shared" si="44"/>
        <v>50.925925925923401</v>
      </c>
      <c r="D316" s="13">
        <f t="shared" si="45"/>
        <v>555.55555555555554</v>
      </c>
      <c r="E316" s="13">
        <f t="shared" si="46"/>
        <v>29999.999999998487</v>
      </c>
      <c r="F316" s="14">
        <f t="shared" si="47"/>
        <v>606.48148148147891</v>
      </c>
      <c r="G316" s="6"/>
      <c r="H316" s="2">
        <f t="shared" si="48"/>
        <v>306</v>
      </c>
      <c r="I316" s="13">
        <f t="shared" si="54"/>
        <v>38819.421799305703</v>
      </c>
      <c r="J316" s="13">
        <f t="shared" si="49"/>
        <v>64.699036332176163</v>
      </c>
      <c r="K316" s="13">
        <f t="shared" si="50"/>
        <v>674.53990904546492</v>
      </c>
      <c r="L316" s="13">
        <f t="shared" si="51"/>
        <v>38144.881890260236</v>
      </c>
      <c r="M316" s="14">
        <f t="shared" si="52"/>
        <v>739.23894537764113</v>
      </c>
    </row>
    <row r="317" spans="1:13" x14ac:dyDescent="0.25">
      <c r="A317" s="2">
        <f>IF(B317&lt;&gt;"",307,"")</f>
        <v>307</v>
      </c>
      <c r="B317" s="13">
        <f t="shared" si="53"/>
        <v>29999.999999998487</v>
      </c>
      <c r="C317" s="13">
        <f t="shared" si="44"/>
        <v>49.999999999997478</v>
      </c>
      <c r="D317" s="13">
        <f t="shared" si="45"/>
        <v>555.55555555555554</v>
      </c>
      <c r="E317" s="13">
        <f t="shared" si="46"/>
        <v>29444.444444442932</v>
      </c>
      <c r="F317" s="14">
        <f t="shared" si="47"/>
        <v>605.55555555555304</v>
      </c>
      <c r="G317" s="6"/>
      <c r="H317" s="2">
        <f t="shared" si="48"/>
        <v>307</v>
      </c>
      <c r="I317" s="13">
        <f t="shared" si="54"/>
        <v>38144.881890260236</v>
      </c>
      <c r="J317" s="13">
        <f t="shared" si="49"/>
        <v>63.574803150433723</v>
      </c>
      <c r="K317" s="13">
        <f t="shared" si="50"/>
        <v>675.66414222720744</v>
      </c>
      <c r="L317" s="13">
        <f t="shared" si="51"/>
        <v>37469.217748033028</v>
      </c>
      <c r="M317" s="14">
        <f t="shared" si="52"/>
        <v>739.23894537764113</v>
      </c>
    </row>
    <row r="318" spans="1:13" x14ac:dyDescent="0.25">
      <c r="A318" s="2">
        <f>IF(B318&lt;&gt;"",308,"")</f>
        <v>308</v>
      </c>
      <c r="B318" s="13">
        <f t="shared" si="53"/>
        <v>29444.444444442932</v>
      </c>
      <c r="C318" s="13">
        <f t="shared" si="44"/>
        <v>49.074074074071554</v>
      </c>
      <c r="D318" s="13">
        <f t="shared" si="45"/>
        <v>555.55555555555554</v>
      </c>
      <c r="E318" s="13">
        <f t="shared" si="46"/>
        <v>28888.888888887377</v>
      </c>
      <c r="F318" s="14">
        <f t="shared" si="47"/>
        <v>604.62962962962706</v>
      </c>
      <c r="G318" s="6"/>
      <c r="H318" s="2">
        <f t="shared" si="48"/>
        <v>308</v>
      </c>
      <c r="I318" s="13">
        <f t="shared" si="54"/>
        <v>37469.217748033028</v>
      </c>
      <c r="J318" s="13">
        <f t="shared" si="49"/>
        <v>62.448696246721717</v>
      </c>
      <c r="K318" s="13">
        <f t="shared" si="50"/>
        <v>676.79024913091939</v>
      </c>
      <c r="L318" s="13">
        <f t="shared" si="51"/>
        <v>36792.427498902107</v>
      </c>
      <c r="M318" s="14">
        <f t="shared" si="52"/>
        <v>739.23894537764113</v>
      </c>
    </row>
    <row r="319" spans="1:13" x14ac:dyDescent="0.25">
      <c r="A319" s="2">
        <f>IF(B319&lt;&gt;"",309,"")</f>
        <v>309</v>
      </c>
      <c r="B319" s="13">
        <f t="shared" si="53"/>
        <v>28888.888888887377</v>
      </c>
      <c r="C319" s="13">
        <f t="shared" si="44"/>
        <v>48.14814814814563</v>
      </c>
      <c r="D319" s="13">
        <f t="shared" si="45"/>
        <v>555.55555555555554</v>
      </c>
      <c r="E319" s="13">
        <f t="shared" si="46"/>
        <v>28333.333333331822</v>
      </c>
      <c r="F319" s="14">
        <f t="shared" si="47"/>
        <v>603.70370370370119</v>
      </c>
      <c r="G319" s="6"/>
      <c r="H319" s="2">
        <f t="shared" si="48"/>
        <v>309</v>
      </c>
      <c r="I319" s="13">
        <f t="shared" si="54"/>
        <v>36792.427498902107</v>
      </c>
      <c r="J319" s="13">
        <f t="shared" si="49"/>
        <v>61.320712498170174</v>
      </c>
      <c r="K319" s="13">
        <f t="shared" si="50"/>
        <v>677.91823287947091</v>
      </c>
      <c r="L319" s="13">
        <f t="shared" si="51"/>
        <v>36114.509266022636</v>
      </c>
      <c r="M319" s="14">
        <f t="shared" si="52"/>
        <v>739.23894537764113</v>
      </c>
    </row>
    <row r="320" spans="1:13" x14ac:dyDescent="0.25">
      <c r="A320" s="2">
        <f>IF(B320&lt;&gt;"",310,"")</f>
        <v>310</v>
      </c>
      <c r="B320" s="13">
        <f t="shared" si="53"/>
        <v>28333.333333331822</v>
      </c>
      <c r="C320" s="13">
        <f t="shared" si="44"/>
        <v>47.222222222219706</v>
      </c>
      <c r="D320" s="13">
        <f t="shared" si="45"/>
        <v>555.55555555555554</v>
      </c>
      <c r="E320" s="13">
        <f t="shared" si="46"/>
        <v>27777.777777776268</v>
      </c>
      <c r="F320" s="14">
        <f t="shared" si="47"/>
        <v>602.77777777777521</v>
      </c>
      <c r="G320" s="6"/>
      <c r="H320" s="2">
        <f t="shared" si="48"/>
        <v>310</v>
      </c>
      <c r="I320" s="13">
        <f t="shared" si="54"/>
        <v>36114.509266022636</v>
      </c>
      <c r="J320" s="13">
        <f t="shared" si="49"/>
        <v>60.190848776704399</v>
      </c>
      <c r="K320" s="13">
        <f t="shared" si="50"/>
        <v>679.04809660093679</v>
      </c>
      <c r="L320" s="13">
        <f t="shared" si="51"/>
        <v>35435.461169421702</v>
      </c>
      <c r="M320" s="14">
        <f t="shared" si="52"/>
        <v>739.23894537764113</v>
      </c>
    </row>
    <row r="321" spans="1:13" x14ac:dyDescent="0.25">
      <c r="A321" s="2">
        <f>IF(B321&lt;&gt;"",311,"")</f>
        <v>311</v>
      </c>
      <c r="B321" s="13">
        <f t="shared" si="53"/>
        <v>27777.777777776268</v>
      </c>
      <c r="C321" s="13">
        <f t="shared" si="44"/>
        <v>46.296296296293782</v>
      </c>
      <c r="D321" s="13">
        <f t="shared" si="45"/>
        <v>555.55555555555554</v>
      </c>
      <c r="E321" s="13">
        <f t="shared" si="46"/>
        <v>27222.222222220713</v>
      </c>
      <c r="F321" s="14">
        <f t="shared" si="47"/>
        <v>601.85185185184935</v>
      </c>
      <c r="G321" s="6"/>
      <c r="H321" s="2">
        <f t="shared" si="48"/>
        <v>311</v>
      </c>
      <c r="I321" s="13">
        <f t="shared" si="54"/>
        <v>35435.461169421702</v>
      </c>
      <c r="J321" s="13">
        <f t="shared" si="49"/>
        <v>59.059101949036169</v>
      </c>
      <c r="K321" s="13">
        <f t="shared" si="50"/>
        <v>680.17984342860495</v>
      </c>
      <c r="L321" s="13">
        <f t="shared" si="51"/>
        <v>34755.281325993099</v>
      </c>
      <c r="M321" s="14">
        <f t="shared" si="52"/>
        <v>739.23894537764113</v>
      </c>
    </row>
    <row r="322" spans="1:13" x14ac:dyDescent="0.25">
      <c r="A322" s="2">
        <f>IF(B322&lt;&gt;"",312,"")</f>
        <v>312</v>
      </c>
      <c r="B322" s="13">
        <f t="shared" si="53"/>
        <v>27222.222222220713</v>
      </c>
      <c r="C322" s="13">
        <f t="shared" si="44"/>
        <v>45.370370370367851</v>
      </c>
      <c r="D322" s="13">
        <f t="shared" si="45"/>
        <v>555.55555555555554</v>
      </c>
      <c r="E322" s="13">
        <f t="shared" si="46"/>
        <v>26666.666666665158</v>
      </c>
      <c r="F322" s="14">
        <f t="shared" si="47"/>
        <v>600.92592592592337</v>
      </c>
      <c r="G322" s="6"/>
      <c r="H322" s="2">
        <f t="shared" si="48"/>
        <v>312</v>
      </c>
      <c r="I322" s="13">
        <f t="shared" si="54"/>
        <v>34755.281325993099</v>
      </c>
      <c r="J322" s="13">
        <f t="shared" si="49"/>
        <v>57.925468876655167</v>
      </c>
      <c r="K322" s="13">
        <f t="shared" si="50"/>
        <v>681.31347650098598</v>
      </c>
      <c r="L322" s="13">
        <f t="shared" si="51"/>
        <v>34073.96784949211</v>
      </c>
      <c r="M322" s="14">
        <f t="shared" si="52"/>
        <v>739.23894537764113</v>
      </c>
    </row>
    <row r="323" spans="1:13" x14ac:dyDescent="0.25">
      <c r="A323" s="2">
        <f>IF(B323&lt;&gt;"",313,"")</f>
        <v>313</v>
      </c>
      <c r="B323" s="13">
        <f t="shared" si="53"/>
        <v>26666.666666665158</v>
      </c>
      <c r="C323" s="13">
        <f t="shared" si="44"/>
        <v>44.444444444441928</v>
      </c>
      <c r="D323" s="13">
        <f t="shared" si="45"/>
        <v>555.55555555555554</v>
      </c>
      <c r="E323" s="13">
        <f t="shared" si="46"/>
        <v>26111.111111109603</v>
      </c>
      <c r="F323" s="14">
        <f t="shared" si="47"/>
        <v>599.9999999999975</v>
      </c>
      <c r="G323" s="6"/>
      <c r="H323" s="2">
        <f t="shared" si="48"/>
        <v>313</v>
      </c>
      <c r="I323" s="13">
        <f t="shared" si="54"/>
        <v>34073.96784949211</v>
      </c>
      <c r="J323" s="13">
        <f t="shared" si="49"/>
        <v>56.789946415820189</v>
      </c>
      <c r="K323" s="13">
        <f t="shared" si="50"/>
        <v>682.44899896182096</v>
      </c>
      <c r="L323" s="13">
        <f t="shared" si="51"/>
        <v>33391.518850530287</v>
      </c>
      <c r="M323" s="14">
        <f t="shared" si="52"/>
        <v>739.23894537764113</v>
      </c>
    </row>
    <row r="324" spans="1:13" x14ac:dyDescent="0.25">
      <c r="A324" s="2">
        <f>IF(B324&lt;&gt;"",314,"")</f>
        <v>314</v>
      </c>
      <c r="B324" s="13">
        <f t="shared" si="53"/>
        <v>26111.111111109603</v>
      </c>
      <c r="C324" s="13">
        <f t="shared" si="44"/>
        <v>43.518518518516004</v>
      </c>
      <c r="D324" s="13">
        <f t="shared" si="45"/>
        <v>555.55555555555554</v>
      </c>
      <c r="E324" s="13">
        <f t="shared" si="46"/>
        <v>25555.555555554049</v>
      </c>
      <c r="F324" s="14">
        <f t="shared" si="47"/>
        <v>599.07407407407152</v>
      </c>
      <c r="G324" s="6"/>
      <c r="H324" s="2">
        <f t="shared" si="48"/>
        <v>314</v>
      </c>
      <c r="I324" s="13">
        <f t="shared" si="54"/>
        <v>33391.518850530287</v>
      </c>
      <c r="J324" s="13">
        <f t="shared" si="49"/>
        <v>55.652531417550477</v>
      </c>
      <c r="K324" s="13">
        <f t="shared" si="50"/>
        <v>683.58641396009068</v>
      </c>
      <c r="L324" s="13">
        <f t="shared" si="51"/>
        <v>32707.932436570198</v>
      </c>
      <c r="M324" s="14">
        <f t="shared" si="52"/>
        <v>739.23894537764113</v>
      </c>
    </row>
    <row r="325" spans="1:13" x14ac:dyDescent="0.25">
      <c r="A325" s="2">
        <f>IF(B325&lt;&gt;"",315,"")</f>
        <v>315</v>
      </c>
      <c r="B325" s="13">
        <f t="shared" si="53"/>
        <v>25555.555555554049</v>
      </c>
      <c r="C325" s="13">
        <f t="shared" si="44"/>
        <v>42.59259259259008</v>
      </c>
      <c r="D325" s="13">
        <f t="shared" si="45"/>
        <v>555.55555555555554</v>
      </c>
      <c r="E325" s="13">
        <f t="shared" si="46"/>
        <v>24999.999999998494</v>
      </c>
      <c r="F325" s="14">
        <f t="shared" si="47"/>
        <v>598.14814814814565</v>
      </c>
      <c r="G325" s="6"/>
      <c r="H325" s="2">
        <f t="shared" si="48"/>
        <v>315</v>
      </c>
      <c r="I325" s="13">
        <f t="shared" si="54"/>
        <v>32707.932436570198</v>
      </c>
      <c r="J325" s="13">
        <f t="shared" si="49"/>
        <v>54.513220727617004</v>
      </c>
      <c r="K325" s="13">
        <f t="shared" si="50"/>
        <v>684.72572465002418</v>
      </c>
      <c r="L325" s="13">
        <f t="shared" si="51"/>
        <v>32023.206711920175</v>
      </c>
      <c r="M325" s="14">
        <f t="shared" si="52"/>
        <v>739.23894537764113</v>
      </c>
    </row>
    <row r="326" spans="1:13" x14ac:dyDescent="0.25">
      <c r="A326" s="2">
        <f>IF(B326&lt;&gt;"",316,"")</f>
        <v>316</v>
      </c>
      <c r="B326" s="13">
        <f t="shared" si="53"/>
        <v>24999.999999998494</v>
      </c>
      <c r="C326" s="13">
        <f t="shared" si="44"/>
        <v>41.666666666664156</v>
      </c>
      <c r="D326" s="13">
        <f t="shared" si="45"/>
        <v>555.55555555555554</v>
      </c>
      <c r="E326" s="13">
        <f t="shared" si="46"/>
        <v>24444.444444442939</v>
      </c>
      <c r="F326" s="14">
        <f t="shared" si="47"/>
        <v>597.22222222221967</v>
      </c>
      <c r="G326" s="6"/>
      <c r="H326" s="2">
        <f t="shared" si="48"/>
        <v>316</v>
      </c>
      <c r="I326" s="13">
        <f t="shared" si="54"/>
        <v>32023.206711920175</v>
      </c>
      <c r="J326" s="13">
        <f t="shared" si="49"/>
        <v>53.372011186533626</v>
      </c>
      <c r="K326" s="13">
        <f t="shared" si="50"/>
        <v>685.86693419110748</v>
      </c>
      <c r="L326" s="13">
        <f t="shared" si="51"/>
        <v>31337.339777729067</v>
      </c>
      <c r="M326" s="14">
        <f t="shared" si="52"/>
        <v>739.23894537764113</v>
      </c>
    </row>
    <row r="327" spans="1:13" x14ac:dyDescent="0.25">
      <c r="A327" s="2">
        <f>IF(B327&lt;&gt;"",317,"")</f>
        <v>317</v>
      </c>
      <c r="B327" s="13">
        <f t="shared" si="53"/>
        <v>24444.444444442939</v>
      </c>
      <c r="C327" s="13">
        <f t="shared" si="44"/>
        <v>40.740740740738232</v>
      </c>
      <c r="D327" s="13">
        <f t="shared" si="45"/>
        <v>555.55555555555554</v>
      </c>
      <c r="E327" s="13">
        <f t="shared" si="46"/>
        <v>23888.888888887384</v>
      </c>
      <c r="F327" s="14">
        <f t="shared" si="47"/>
        <v>596.2962962962938</v>
      </c>
      <c r="G327" s="6"/>
      <c r="H327" s="2">
        <f t="shared" si="48"/>
        <v>317</v>
      </c>
      <c r="I327" s="13">
        <f t="shared" si="54"/>
        <v>31337.339777729067</v>
      </c>
      <c r="J327" s="13">
        <f t="shared" si="49"/>
        <v>52.228899629548444</v>
      </c>
      <c r="K327" s="13">
        <f t="shared" si="50"/>
        <v>687.01004574809269</v>
      </c>
      <c r="L327" s="13">
        <f t="shared" si="51"/>
        <v>30650.329731980975</v>
      </c>
      <c r="M327" s="14">
        <f t="shared" si="52"/>
        <v>739.23894537764113</v>
      </c>
    </row>
    <row r="328" spans="1:13" x14ac:dyDescent="0.25">
      <c r="A328" s="2">
        <f>IF(B328&lt;&gt;"",318,"")</f>
        <v>318</v>
      </c>
      <c r="B328" s="13">
        <f t="shared" si="53"/>
        <v>23888.888888887384</v>
      </c>
      <c r="C328" s="13">
        <f t="shared" si="44"/>
        <v>39.814814814812308</v>
      </c>
      <c r="D328" s="13">
        <f t="shared" si="45"/>
        <v>555.55555555555554</v>
      </c>
      <c r="E328" s="13">
        <f t="shared" si="46"/>
        <v>23333.33333333183</v>
      </c>
      <c r="F328" s="14">
        <f t="shared" si="47"/>
        <v>595.37037037036782</v>
      </c>
      <c r="G328" s="6"/>
      <c r="H328" s="2">
        <f t="shared" si="48"/>
        <v>318</v>
      </c>
      <c r="I328" s="13">
        <f t="shared" si="54"/>
        <v>30650.329731980975</v>
      </c>
      <c r="J328" s="13">
        <f t="shared" si="49"/>
        <v>51.08388288663496</v>
      </c>
      <c r="K328" s="13">
        <f t="shared" si="50"/>
        <v>688.15506249100622</v>
      </c>
      <c r="L328" s="13">
        <f t="shared" si="51"/>
        <v>29962.17466948997</v>
      </c>
      <c r="M328" s="14">
        <f t="shared" si="52"/>
        <v>739.23894537764113</v>
      </c>
    </row>
    <row r="329" spans="1:13" x14ac:dyDescent="0.25">
      <c r="A329" s="2">
        <f>IF(B329&lt;&gt;"",319,"")</f>
        <v>319</v>
      </c>
      <c r="B329" s="13">
        <f t="shared" si="53"/>
        <v>23333.33333333183</v>
      </c>
      <c r="C329" s="13">
        <f t="shared" si="44"/>
        <v>38.888888888886385</v>
      </c>
      <c r="D329" s="13">
        <f t="shared" si="45"/>
        <v>555.55555555555554</v>
      </c>
      <c r="E329" s="13">
        <f t="shared" si="46"/>
        <v>22777.777777776275</v>
      </c>
      <c r="F329" s="14">
        <f t="shared" si="47"/>
        <v>594.44444444444196</v>
      </c>
      <c r="G329" s="6"/>
      <c r="H329" s="2">
        <f t="shared" si="48"/>
        <v>319</v>
      </c>
      <c r="I329" s="13">
        <f t="shared" si="54"/>
        <v>29962.17466948997</v>
      </c>
      <c r="J329" s="13">
        <f t="shared" si="49"/>
        <v>49.936957782483283</v>
      </c>
      <c r="K329" s="13">
        <f t="shared" si="50"/>
        <v>689.30198759515781</v>
      </c>
      <c r="L329" s="13">
        <f t="shared" si="51"/>
        <v>29272.872681894813</v>
      </c>
      <c r="M329" s="14">
        <f t="shared" si="52"/>
        <v>739.23894537764113</v>
      </c>
    </row>
    <row r="330" spans="1:13" x14ac:dyDescent="0.25">
      <c r="A330" s="2">
        <f>IF(B330&lt;&gt;"",320,"")</f>
        <v>320</v>
      </c>
      <c r="B330" s="13">
        <f t="shared" si="53"/>
        <v>22777.777777776275</v>
      </c>
      <c r="C330" s="13">
        <f t="shared" si="44"/>
        <v>37.962962962960461</v>
      </c>
      <c r="D330" s="13">
        <f t="shared" si="45"/>
        <v>555.55555555555554</v>
      </c>
      <c r="E330" s="13">
        <f t="shared" si="46"/>
        <v>22222.22222222072</v>
      </c>
      <c r="F330" s="14">
        <f t="shared" si="47"/>
        <v>593.51851851851598</v>
      </c>
      <c r="G330" s="6"/>
      <c r="H330" s="2">
        <f t="shared" si="48"/>
        <v>320</v>
      </c>
      <c r="I330" s="13">
        <f t="shared" si="54"/>
        <v>29272.872681894813</v>
      </c>
      <c r="J330" s="13">
        <f t="shared" si="49"/>
        <v>48.788121136491355</v>
      </c>
      <c r="K330" s="13">
        <f t="shared" si="50"/>
        <v>690.4508242411498</v>
      </c>
      <c r="L330" s="13">
        <f t="shared" si="51"/>
        <v>28582.421857653662</v>
      </c>
      <c r="M330" s="14">
        <f t="shared" si="52"/>
        <v>739.23894537764113</v>
      </c>
    </row>
    <row r="331" spans="1:13" x14ac:dyDescent="0.25">
      <c r="A331" s="2">
        <f>IF(B331&lt;&gt;"",321,"")</f>
        <v>321</v>
      </c>
      <c r="B331" s="13">
        <f t="shared" si="53"/>
        <v>22222.22222222072</v>
      </c>
      <c r="C331" s="13">
        <f t="shared" si="44"/>
        <v>37.03703703703453</v>
      </c>
      <c r="D331" s="13">
        <f t="shared" si="45"/>
        <v>555.55555555555554</v>
      </c>
      <c r="E331" s="13">
        <f t="shared" si="46"/>
        <v>21666.666666665165</v>
      </c>
      <c r="F331" s="14">
        <f t="shared" si="47"/>
        <v>592.59259259259011</v>
      </c>
      <c r="G331" s="6"/>
      <c r="H331" s="2">
        <f t="shared" si="48"/>
        <v>321</v>
      </c>
      <c r="I331" s="13">
        <f t="shared" si="54"/>
        <v>28582.421857653662</v>
      </c>
      <c r="J331" s="13">
        <f t="shared" si="49"/>
        <v>47.637369762756101</v>
      </c>
      <c r="K331" s="13">
        <f t="shared" si="50"/>
        <v>691.60157561488506</v>
      </c>
      <c r="L331" s="13">
        <f t="shared" si="51"/>
        <v>27890.820282038778</v>
      </c>
      <c r="M331" s="14">
        <f t="shared" si="52"/>
        <v>739.23894537764113</v>
      </c>
    </row>
    <row r="332" spans="1:13" x14ac:dyDescent="0.25">
      <c r="A332" s="2">
        <f>IF(B332&lt;&gt;"",322,"")</f>
        <v>322</v>
      </c>
      <c r="B332" s="13">
        <f t="shared" si="53"/>
        <v>21666.666666665165</v>
      </c>
      <c r="C332" s="13">
        <f t="shared" ref="C332:C370" si="55">IFERROR(B332*$G$4/12,"")</f>
        <v>36.111111111108606</v>
      </c>
      <c r="D332" s="13">
        <f t="shared" ref="D332:D370" si="56">IF(A332&lt;&gt;"",$G$3/$G$5,"")</f>
        <v>555.55555555555554</v>
      </c>
      <c r="E332" s="13">
        <f t="shared" ref="E332:E370" si="57">IF(A332&lt;&gt;"",B332-D332,"")</f>
        <v>21111.111111109611</v>
      </c>
      <c r="F332" s="14">
        <f t="shared" ref="F332:F370" si="58">IF(A332&lt;&gt;"",C332+D332,"")</f>
        <v>591.66666666666413</v>
      </c>
      <c r="G332" s="6"/>
      <c r="H332" s="2">
        <f t="shared" ref="H332:H370" si="59">A332</f>
        <v>322</v>
      </c>
      <c r="I332" s="13">
        <f t="shared" si="54"/>
        <v>27890.820282038778</v>
      </c>
      <c r="J332" s="13">
        <f t="shared" ref="J332:J370" si="60">IFERROR(I332*$G$4/12,"")</f>
        <v>46.484700470064631</v>
      </c>
      <c r="K332" s="13">
        <f t="shared" ref="K332:K370" si="61">IFERROR(M332-J332,"")</f>
        <v>692.75424490757655</v>
      </c>
      <c r="L332" s="13">
        <f t="shared" ref="L332:L370" si="62">IFERROR(I332-K332,"")</f>
        <v>27198.066037131201</v>
      </c>
      <c r="M332" s="14">
        <f t="shared" ref="M332:M370" si="63">IF(H332&lt;&gt;"",-PMT($G$4/12,$G$5,$G$3),"")</f>
        <v>739.23894537764113</v>
      </c>
    </row>
    <row r="333" spans="1:13" x14ac:dyDescent="0.25">
      <c r="A333" s="2">
        <f>IF(B333&lt;&gt;"",323,"")</f>
        <v>323</v>
      </c>
      <c r="B333" s="13">
        <f t="shared" ref="B333:B370" si="64">IFERROR(IF(B332-D332&gt;=0.01,B332-D332,""),"")</f>
        <v>21111.111111109611</v>
      </c>
      <c r="C333" s="13">
        <f t="shared" si="55"/>
        <v>35.185185185182682</v>
      </c>
      <c r="D333" s="13">
        <f t="shared" si="56"/>
        <v>555.55555555555554</v>
      </c>
      <c r="E333" s="13">
        <f t="shared" si="57"/>
        <v>20555.555555554056</v>
      </c>
      <c r="F333" s="14">
        <f t="shared" si="58"/>
        <v>590.74074074073826</v>
      </c>
      <c r="G333" s="6"/>
      <c r="H333" s="2">
        <f t="shared" si="59"/>
        <v>323</v>
      </c>
      <c r="I333" s="13">
        <f t="shared" ref="I333:I370" si="65">IFERROR(IF(I332-K332&gt;=0.01,I332-K332,""),"")</f>
        <v>27198.066037131201</v>
      </c>
      <c r="J333" s="13">
        <f t="shared" si="60"/>
        <v>45.330110061885335</v>
      </c>
      <c r="K333" s="13">
        <f t="shared" si="61"/>
        <v>693.90883531575582</v>
      </c>
      <c r="L333" s="13">
        <f t="shared" si="62"/>
        <v>26504.157201815444</v>
      </c>
      <c r="M333" s="14">
        <f t="shared" si="63"/>
        <v>739.23894537764113</v>
      </c>
    </row>
    <row r="334" spans="1:13" x14ac:dyDescent="0.25">
      <c r="A334" s="2">
        <f>IF(B334&lt;&gt;"",324,"")</f>
        <v>324</v>
      </c>
      <c r="B334" s="13">
        <f t="shared" si="64"/>
        <v>20555.555555554056</v>
      </c>
      <c r="C334" s="13">
        <f t="shared" si="55"/>
        <v>34.259259259256758</v>
      </c>
      <c r="D334" s="13">
        <f t="shared" si="56"/>
        <v>555.55555555555554</v>
      </c>
      <c r="E334" s="13">
        <f t="shared" si="57"/>
        <v>19999.999999998501</v>
      </c>
      <c r="F334" s="14">
        <f t="shared" si="58"/>
        <v>589.81481481481228</v>
      </c>
      <c r="G334" s="6"/>
      <c r="H334" s="2">
        <f t="shared" si="59"/>
        <v>324</v>
      </c>
      <c r="I334" s="13">
        <f t="shared" si="65"/>
        <v>26504.157201815444</v>
      </c>
      <c r="J334" s="13">
        <f t="shared" si="60"/>
        <v>44.173595336359078</v>
      </c>
      <c r="K334" s="13">
        <f t="shared" si="61"/>
        <v>695.06535004128204</v>
      </c>
      <c r="L334" s="13">
        <f t="shared" si="62"/>
        <v>25809.091851774163</v>
      </c>
      <c r="M334" s="14">
        <f t="shared" si="63"/>
        <v>739.23894537764113</v>
      </c>
    </row>
    <row r="335" spans="1:13" x14ac:dyDescent="0.25">
      <c r="A335" s="2">
        <f>IF(B335&lt;&gt;"",325,"")</f>
        <v>325</v>
      </c>
      <c r="B335" s="13">
        <f t="shared" si="64"/>
        <v>19999.999999998501</v>
      </c>
      <c r="C335" s="13">
        <f t="shared" si="55"/>
        <v>33.333333333330835</v>
      </c>
      <c r="D335" s="13">
        <f t="shared" si="56"/>
        <v>555.55555555555554</v>
      </c>
      <c r="E335" s="13">
        <f t="shared" si="57"/>
        <v>19444.444444442946</v>
      </c>
      <c r="F335" s="14">
        <f t="shared" si="58"/>
        <v>588.88888888888641</v>
      </c>
      <c r="G335" s="6"/>
      <c r="H335" s="2">
        <f t="shared" si="59"/>
        <v>325</v>
      </c>
      <c r="I335" s="13">
        <f t="shared" si="65"/>
        <v>25809.091851774163</v>
      </c>
      <c r="J335" s="13">
        <f t="shared" si="60"/>
        <v>43.015153086290269</v>
      </c>
      <c r="K335" s="13">
        <f t="shared" si="61"/>
        <v>696.22379229135083</v>
      </c>
      <c r="L335" s="13">
        <f t="shared" si="62"/>
        <v>25112.868059482811</v>
      </c>
      <c r="M335" s="14">
        <f t="shared" si="63"/>
        <v>739.23894537764113</v>
      </c>
    </row>
    <row r="336" spans="1:13" x14ac:dyDescent="0.25">
      <c r="A336" s="2">
        <f>IF(B336&lt;&gt;"",326,"")</f>
        <v>326</v>
      </c>
      <c r="B336" s="13">
        <f t="shared" si="64"/>
        <v>19444.444444442946</v>
      </c>
      <c r="C336" s="13">
        <f t="shared" si="55"/>
        <v>32.407407407404911</v>
      </c>
      <c r="D336" s="13">
        <f t="shared" si="56"/>
        <v>555.55555555555554</v>
      </c>
      <c r="E336" s="13">
        <f t="shared" si="57"/>
        <v>18888.888888887392</v>
      </c>
      <c r="F336" s="14">
        <f t="shared" si="58"/>
        <v>587.96296296296043</v>
      </c>
      <c r="G336" s="6"/>
      <c r="H336" s="2">
        <f t="shared" si="59"/>
        <v>326</v>
      </c>
      <c r="I336" s="13">
        <f t="shared" si="65"/>
        <v>25112.868059482811</v>
      </c>
      <c r="J336" s="13">
        <f t="shared" si="60"/>
        <v>41.854780099138019</v>
      </c>
      <c r="K336" s="13">
        <f t="shared" si="61"/>
        <v>697.38416527850313</v>
      </c>
      <c r="L336" s="13">
        <f t="shared" si="62"/>
        <v>24415.483894204306</v>
      </c>
      <c r="M336" s="14">
        <f t="shared" si="63"/>
        <v>739.23894537764113</v>
      </c>
    </row>
    <row r="337" spans="1:13" x14ac:dyDescent="0.25">
      <c r="A337" s="2">
        <f>IF(B337&lt;&gt;"",327,"")</f>
        <v>327</v>
      </c>
      <c r="B337" s="13">
        <f t="shared" si="64"/>
        <v>18888.888888887392</v>
      </c>
      <c r="C337" s="13">
        <f t="shared" si="55"/>
        <v>31.481481481478983</v>
      </c>
      <c r="D337" s="13">
        <f t="shared" si="56"/>
        <v>555.55555555555554</v>
      </c>
      <c r="E337" s="13">
        <f t="shared" si="57"/>
        <v>18333.333333331837</v>
      </c>
      <c r="F337" s="14">
        <f t="shared" si="58"/>
        <v>587.03703703703457</v>
      </c>
      <c r="G337" s="6"/>
      <c r="H337" s="2">
        <f t="shared" si="59"/>
        <v>327</v>
      </c>
      <c r="I337" s="13">
        <f t="shared" si="65"/>
        <v>24415.483894204306</v>
      </c>
      <c r="J337" s="13">
        <f t="shared" si="60"/>
        <v>40.692473157007178</v>
      </c>
      <c r="K337" s="13">
        <f t="shared" si="61"/>
        <v>698.54647222063397</v>
      </c>
      <c r="L337" s="13">
        <f t="shared" si="62"/>
        <v>23716.937421983672</v>
      </c>
      <c r="M337" s="14">
        <f t="shared" si="63"/>
        <v>739.23894537764113</v>
      </c>
    </row>
    <row r="338" spans="1:13" x14ac:dyDescent="0.25">
      <c r="A338" s="2">
        <f>IF(B338&lt;&gt;"",328,"")</f>
        <v>328</v>
      </c>
      <c r="B338" s="13">
        <f t="shared" si="64"/>
        <v>18333.333333331837</v>
      </c>
      <c r="C338" s="13">
        <f t="shared" si="55"/>
        <v>30.55555555555306</v>
      </c>
      <c r="D338" s="13">
        <f t="shared" si="56"/>
        <v>555.55555555555554</v>
      </c>
      <c r="E338" s="13">
        <f t="shared" si="57"/>
        <v>17777.777777776282</v>
      </c>
      <c r="F338" s="14">
        <f t="shared" si="58"/>
        <v>586.11111111110858</v>
      </c>
      <c r="G338" s="6"/>
      <c r="H338" s="2">
        <f t="shared" si="59"/>
        <v>328</v>
      </c>
      <c r="I338" s="13">
        <f t="shared" si="65"/>
        <v>23716.937421983672</v>
      </c>
      <c r="J338" s="13">
        <f t="shared" si="60"/>
        <v>39.528229036639452</v>
      </c>
      <c r="K338" s="13">
        <f t="shared" si="61"/>
        <v>699.71071634100167</v>
      </c>
      <c r="L338" s="13">
        <f t="shared" si="62"/>
        <v>23017.226705642672</v>
      </c>
      <c r="M338" s="14">
        <f t="shared" si="63"/>
        <v>739.23894537764113</v>
      </c>
    </row>
    <row r="339" spans="1:13" x14ac:dyDescent="0.25">
      <c r="A339" s="2">
        <f>IF(B339&lt;&gt;"",329,"")</f>
        <v>329</v>
      </c>
      <c r="B339" s="13">
        <f t="shared" si="64"/>
        <v>17777.777777776282</v>
      </c>
      <c r="C339" s="13">
        <f t="shared" si="55"/>
        <v>29.629629629627136</v>
      </c>
      <c r="D339" s="13">
        <f t="shared" si="56"/>
        <v>555.55555555555554</v>
      </c>
      <c r="E339" s="13">
        <f t="shared" si="57"/>
        <v>17222.222222220727</v>
      </c>
      <c r="F339" s="14">
        <f t="shared" si="58"/>
        <v>585.18518518518272</v>
      </c>
      <c r="G339" s="6"/>
      <c r="H339" s="2">
        <f t="shared" si="59"/>
        <v>329</v>
      </c>
      <c r="I339" s="13">
        <f t="shared" si="65"/>
        <v>23017.226705642672</v>
      </c>
      <c r="J339" s="13">
        <f t="shared" si="60"/>
        <v>38.362044509404456</v>
      </c>
      <c r="K339" s="13">
        <f t="shared" si="61"/>
        <v>700.8769008682367</v>
      </c>
      <c r="L339" s="13">
        <f t="shared" si="62"/>
        <v>22316.349804774436</v>
      </c>
      <c r="M339" s="14">
        <f t="shared" si="63"/>
        <v>739.23894537764113</v>
      </c>
    </row>
    <row r="340" spans="1:13" x14ac:dyDescent="0.25">
      <c r="A340" s="2">
        <f>IF(B340&lt;&gt;"",330,"")</f>
        <v>330</v>
      </c>
      <c r="B340" s="13">
        <f t="shared" si="64"/>
        <v>17222.222222220727</v>
      </c>
      <c r="C340" s="13">
        <f t="shared" si="55"/>
        <v>28.703703703701212</v>
      </c>
      <c r="D340" s="13">
        <f t="shared" si="56"/>
        <v>555.55555555555554</v>
      </c>
      <c r="E340" s="13">
        <f t="shared" si="57"/>
        <v>16666.666666665173</v>
      </c>
      <c r="F340" s="14">
        <f t="shared" si="58"/>
        <v>584.25925925925674</v>
      </c>
      <c r="G340" s="6"/>
      <c r="H340" s="2">
        <f t="shared" si="59"/>
        <v>330</v>
      </c>
      <c r="I340" s="13">
        <f t="shared" si="65"/>
        <v>22316.349804774436</v>
      </c>
      <c r="J340" s="13">
        <f t="shared" si="60"/>
        <v>37.193916341290723</v>
      </c>
      <c r="K340" s="13">
        <f t="shared" si="61"/>
        <v>702.04502903635046</v>
      </c>
      <c r="L340" s="13">
        <f t="shared" si="62"/>
        <v>21614.304775738085</v>
      </c>
      <c r="M340" s="14">
        <f t="shared" si="63"/>
        <v>739.23894537764113</v>
      </c>
    </row>
    <row r="341" spans="1:13" x14ac:dyDescent="0.25">
      <c r="A341" s="2">
        <f>IF(B341&lt;&gt;"",331,"")</f>
        <v>331</v>
      </c>
      <c r="B341" s="13">
        <f t="shared" si="64"/>
        <v>16666.666666665173</v>
      </c>
      <c r="C341" s="13">
        <f t="shared" si="55"/>
        <v>27.777777777775288</v>
      </c>
      <c r="D341" s="13">
        <f t="shared" si="56"/>
        <v>555.55555555555554</v>
      </c>
      <c r="E341" s="13">
        <f t="shared" si="57"/>
        <v>16111.111111109618</v>
      </c>
      <c r="F341" s="14">
        <f t="shared" si="58"/>
        <v>583.33333333333087</v>
      </c>
      <c r="G341" s="6"/>
      <c r="H341" s="2">
        <f t="shared" si="59"/>
        <v>331</v>
      </c>
      <c r="I341" s="13">
        <f t="shared" si="65"/>
        <v>21614.304775738085</v>
      </c>
      <c r="J341" s="13">
        <f t="shared" si="60"/>
        <v>36.023841292896812</v>
      </c>
      <c r="K341" s="13">
        <f t="shared" si="61"/>
        <v>703.21510408474433</v>
      </c>
      <c r="L341" s="13">
        <f t="shared" si="62"/>
        <v>20911.089671653339</v>
      </c>
      <c r="M341" s="14">
        <f t="shared" si="63"/>
        <v>739.23894537764113</v>
      </c>
    </row>
    <row r="342" spans="1:13" x14ac:dyDescent="0.25">
      <c r="A342" s="2">
        <f>IF(B342&lt;&gt;"",332,"")</f>
        <v>332</v>
      </c>
      <c r="B342" s="13">
        <f t="shared" si="64"/>
        <v>16111.111111109618</v>
      </c>
      <c r="C342" s="13">
        <f t="shared" si="55"/>
        <v>26.851851851849364</v>
      </c>
      <c r="D342" s="13">
        <f t="shared" si="56"/>
        <v>555.55555555555554</v>
      </c>
      <c r="E342" s="13">
        <f t="shared" si="57"/>
        <v>15555.555555554063</v>
      </c>
      <c r="F342" s="14">
        <f t="shared" si="58"/>
        <v>582.40740740740489</v>
      </c>
      <c r="G342" s="6"/>
      <c r="H342" s="2">
        <f t="shared" si="59"/>
        <v>332</v>
      </c>
      <c r="I342" s="13">
        <f t="shared" si="65"/>
        <v>20911.089671653339</v>
      </c>
      <c r="J342" s="13">
        <f t="shared" si="60"/>
        <v>34.851816119422232</v>
      </c>
      <c r="K342" s="13">
        <f t="shared" si="61"/>
        <v>704.38712925821892</v>
      </c>
      <c r="L342" s="13">
        <f t="shared" si="62"/>
        <v>20206.70254239512</v>
      </c>
      <c r="M342" s="14">
        <f t="shared" si="63"/>
        <v>739.23894537764113</v>
      </c>
    </row>
    <row r="343" spans="1:13" x14ac:dyDescent="0.25">
      <c r="A343" s="2">
        <f>IF(B343&lt;&gt;"",333,"")</f>
        <v>333</v>
      </c>
      <c r="B343" s="13">
        <f t="shared" si="64"/>
        <v>15555.555555554063</v>
      </c>
      <c r="C343" s="13">
        <f t="shared" si="55"/>
        <v>25.925925925923437</v>
      </c>
      <c r="D343" s="13">
        <f t="shared" si="56"/>
        <v>555.55555555555554</v>
      </c>
      <c r="E343" s="13">
        <f t="shared" si="57"/>
        <v>14999.999999998508</v>
      </c>
      <c r="F343" s="14">
        <f t="shared" si="58"/>
        <v>581.48148148147902</v>
      </c>
      <c r="G343" s="6"/>
      <c r="H343" s="2">
        <f t="shared" si="59"/>
        <v>333</v>
      </c>
      <c r="I343" s="13">
        <f t="shared" si="65"/>
        <v>20206.70254239512</v>
      </c>
      <c r="J343" s="13">
        <f t="shared" si="60"/>
        <v>33.677837570658532</v>
      </c>
      <c r="K343" s="13">
        <f t="shared" si="61"/>
        <v>705.56110780698259</v>
      </c>
      <c r="L343" s="13">
        <f t="shared" si="62"/>
        <v>19501.141434588139</v>
      </c>
      <c r="M343" s="14">
        <f t="shared" si="63"/>
        <v>739.23894537764113</v>
      </c>
    </row>
    <row r="344" spans="1:13" x14ac:dyDescent="0.25">
      <c r="A344" s="2">
        <f>IF(B344&lt;&gt;"",334,"")</f>
        <v>334</v>
      </c>
      <c r="B344" s="13">
        <f t="shared" si="64"/>
        <v>14999.999999998508</v>
      </c>
      <c r="C344" s="13">
        <f t="shared" si="55"/>
        <v>24.999999999997513</v>
      </c>
      <c r="D344" s="13">
        <f t="shared" si="56"/>
        <v>555.55555555555554</v>
      </c>
      <c r="E344" s="13">
        <f t="shared" si="57"/>
        <v>14444.444444442954</v>
      </c>
      <c r="F344" s="14">
        <f t="shared" si="58"/>
        <v>580.55555555555304</v>
      </c>
      <c r="G344" s="6"/>
      <c r="H344" s="2">
        <f t="shared" si="59"/>
        <v>334</v>
      </c>
      <c r="I344" s="13">
        <f t="shared" si="65"/>
        <v>19501.141434588139</v>
      </c>
      <c r="J344" s="13">
        <f t="shared" si="60"/>
        <v>32.501902390980227</v>
      </c>
      <c r="K344" s="13">
        <f t="shared" si="61"/>
        <v>706.73704298666087</v>
      </c>
      <c r="L344" s="13">
        <f t="shared" si="62"/>
        <v>18794.404391601478</v>
      </c>
      <c r="M344" s="14">
        <f t="shared" si="63"/>
        <v>739.23894537764113</v>
      </c>
    </row>
    <row r="345" spans="1:13" x14ac:dyDescent="0.25">
      <c r="A345" s="2">
        <f>IF(B345&lt;&gt;"",335,"")</f>
        <v>335</v>
      </c>
      <c r="B345" s="13">
        <f t="shared" si="64"/>
        <v>14444.444444442954</v>
      </c>
      <c r="C345" s="13">
        <f t="shared" si="55"/>
        <v>24.074074074071589</v>
      </c>
      <c r="D345" s="13">
        <f t="shared" si="56"/>
        <v>555.55555555555554</v>
      </c>
      <c r="E345" s="13">
        <f t="shared" si="57"/>
        <v>13888.888888887399</v>
      </c>
      <c r="F345" s="14">
        <f t="shared" si="58"/>
        <v>579.62962962962717</v>
      </c>
      <c r="G345" s="6"/>
      <c r="H345" s="2">
        <f t="shared" si="59"/>
        <v>335</v>
      </c>
      <c r="I345" s="13">
        <f t="shared" si="65"/>
        <v>18794.404391601478</v>
      </c>
      <c r="J345" s="13">
        <f t="shared" si="60"/>
        <v>31.324007319335795</v>
      </c>
      <c r="K345" s="13">
        <f t="shared" si="61"/>
        <v>707.91493805830532</v>
      </c>
      <c r="L345" s="13">
        <f t="shared" si="62"/>
        <v>18086.489453543174</v>
      </c>
      <c r="M345" s="14">
        <f t="shared" si="63"/>
        <v>739.23894537764113</v>
      </c>
    </row>
    <row r="346" spans="1:13" x14ac:dyDescent="0.25">
      <c r="A346" s="2">
        <f>IF(B346&lt;&gt;"",336,"")</f>
        <v>336</v>
      </c>
      <c r="B346" s="13">
        <f t="shared" si="64"/>
        <v>13888.888888887399</v>
      </c>
      <c r="C346" s="13">
        <f t="shared" si="55"/>
        <v>23.148148148145665</v>
      </c>
      <c r="D346" s="13">
        <f t="shared" si="56"/>
        <v>555.55555555555554</v>
      </c>
      <c r="E346" s="13">
        <f t="shared" si="57"/>
        <v>13333.333333331844</v>
      </c>
      <c r="F346" s="14">
        <f t="shared" si="58"/>
        <v>578.70370370370119</v>
      </c>
      <c r="G346" s="6"/>
      <c r="H346" s="2">
        <f t="shared" si="59"/>
        <v>336</v>
      </c>
      <c r="I346" s="13">
        <f t="shared" si="65"/>
        <v>18086.489453543174</v>
      </c>
      <c r="J346" s="13">
        <f t="shared" si="60"/>
        <v>30.144149089238624</v>
      </c>
      <c r="K346" s="13">
        <f t="shared" si="61"/>
        <v>709.09479628840245</v>
      </c>
      <c r="L346" s="13">
        <f t="shared" si="62"/>
        <v>17377.394657254772</v>
      </c>
      <c r="M346" s="14">
        <f t="shared" si="63"/>
        <v>739.23894537764113</v>
      </c>
    </row>
    <row r="347" spans="1:13" x14ac:dyDescent="0.25">
      <c r="A347" s="2">
        <f>IF(B347&lt;&gt;"",337,"")</f>
        <v>337</v>
      </c>
      <c r="B347" s="13">
        <f t="shared" si="64"/>
        <v>13333.333333331844</v>
      </c>
      <c r="C347" s="13">
        <f t="shared" si="55"/>
        <v>22.222222222219742</v>
      </c>
      <c r="D347" s="13">
        <f t="shared" si="56"/>
        <v>555.55555555555554</v>
      </c>
      <c r="E347" s="13">
        <f t="shared" si="57"/>
        <v>12777.777777776289</v>
      </c>
      <c r="F347" s="14">
        <f t="shared" si="58"/>
        <v>577.77777777777533</v>
      </c>
      <c r="G347" s="6"/>
      <c r="H347" s="2">
        <f t="shared" si="59"/>
        <v>337</v>
      </c>
      <c r="I347" s="13">
        <f t="shared" si="65"/>
        <v>17377.394657254772</v>
      </c>
      <c r="J347" s="13">
        <f t="shared" si="60"/>
        <v>28.962324428757952</v>
      </c>
      <c r="K347" s="13">
        <f t="shared" si="61"/>
        <v>710.27662094888319</v>
      </c>
      <c r="L347" s="13">
        <f t="shared" si="62"/>
        <v>16667.118036305888</v>
      </c>
      <c r="M347" s="14">
        <f t="shared" si="63"/>
        <v>739.23894537764113</v>
      </c>
    </row>
    <row r="348" spans="1:13" x14ac:dyDescent="0.25">
      <c r="A348" s="2">
        <f>IF(B348&lt;&gt;"",338,"")</f>
        <v>338</v>
      </c>
      <c r="B348" s="13">
        <f t="shared" si="64"/>
        <v>12777.777777776289</v>
      </c>
      <c r="C348" s="13">
        <f t="shared" si="55"/>
        <v>21.296296296293814</v>
      </c>
      <c r="D348" s="13">
        <f t="shared" si="56"/>
        <v>555.55555555555554</v>
      </c>
      <c r="E348" s="13">
        <f t="shared" si="57"/>
        <v>12222.222222220735</v>
      </c>
      <c r="F348" s="14">
        <f t="shared" si="58"/>
        <v>576.85185185184935</v>
      </c>
      <c r="G348" s="6"/>
      <c r="H348" s="2">
        <f t="shared" si="59"/>
        <v>338</v>
      </c>
      <c r="I348" s="13">
        <f t="shared" si="65"/>
        <v>16667.118036305888</v>
      </c>
      <c r="J348" s="13">
        <f t="shared" si="60"/>
        <v>27.778530060509812</v>
      </c>
      <c r="K348" s="13">
        <f t="shared" si="61"/>
        <v>711.46041531713126</v>
      </c>
      <c r="L348" s="13">
        <f t="shared" si="62"/>
        <v>15955.657620988757</v>
      </c>
      <c r="M348" s="14">
        <f t="shared" si="63"/>
        <v>739.23894537764113</v>
      </c>
    </row>
    <row r="349" spans="1:13" x14ac:dyDescent="0.25">
      <c r="A349" s="2">
        <f>IF(B349&lt;&gt;"",339,"")</f>
        <v>339</v>
      </c>
      <c r="B349" s="13">
        <f t="shared" si="64"/>
        <v>12222.222222220735</v>
      </c>
      <c r="C349" s="13">
        <f t="shared" si="55"/>
        <v>20.37037037036789</v>
      </c>
      <c r="D349" s="13">
        <f t="shared" si="56"/>
        <v>555.55555555555554</v>
      </c>
      <c r="E349" s="13">
        <f t="shared" si="57"/>
        <v>11666.66666666518</v>
      </c>
      <c r="F349" s="14">
        <f t="shared" si="58"/>
        <v>575.92592592592348</v>
      </c>
      <c r="G349" s="6"/>
      <c r="H349" s="2">
        <f t="shared" si="59"/>
        <v>339</v>
      </c>
      <c r="I349" s="13">
        <f t="shared" si="65"/>
        <v>15955.657620988757</v>
      </c>
      <c r="J349" s="13">
        <f t="shared" si="60"/>
        <v>26.592762701647928</v>
      </c>
      <c r="K349" s="13">
        <f t="shared" si="61"/>
        <v>712.64618267599326</v>
      </c>
      <c r="L349" s="13">
        <f t="shared" si="62"/>
        <v>15243.011438312764</v>
      </c>
      <c r="M349" s="14">
        <f t="shared" si="63"/>
        <v>739.23894537764113</v>
      </c>
    </row>
    <row r="350" spans="1:13" x14ac:dyDescent="0.25">
      <c r="A350" s="2">
        <f>IF(B350&lt;&gt;"",340,"")</f>
        <v>340</v>
      </c>
      <c r="B350" s="13">
        <f t="shared" si="64"/>
        <v>11666.66666666518</v>
      </c>
      <c r="C350" s="13">
        <f t="shared" si="55"/>
        <v>19.444444444441967</v>
      </c>
      <c r="D350" s="13">
        <f t="shared" si="56"/>
        <v>555.55555555555554</v>
      </c>
      <c r="E350" s="13">
        <f t="shared" si="57"/>
        <v>11111.111111109625</v>
      </c>
      <c r="F350" s="14">
        <f t="shared" si="58"/>
        <v>574.9999999999975</v>
      </c>
      <c r="G350" s="6"/>
      <c r="H350" s="2">
        <f t="shared" si="59"/>
        <v>340</v>
      </c>
      <c r="I350" s="13">
        <f t="shared" si="65"/>
        <v>15243.011438312764</v>
      </c>
      <c r="J350" s="13">
        <f t="shared" si="60"/>
        <v>25.405019063854606</v>
      </c>
      <c r="K350" s="13">
        <f t="shared" si="61"/>
        <v>713.83392631378649</v>
      </c>
      <c r="L350" s="13">
        <f t="shared" si="62"/>
        <v>14529.177511998978</v>
      </c>
      <c r="M350" s="14">
        <f t="shared" si="63"/>
        <v>739.23894537764113</v>
      </c>
    </row>
    <row r="351" spans="1:13" x14ac:dyDescent="0.25">
      <c r="A351" s="2">
        <f>IF(B351&lt;&gt;"",341,"")</f>
        <v>341</v>
      </c>
      <c r="B351" s="13">
        <f t="shared" si="64"/>
        <v>11111.111111109625</v>
      </c>
      <c r="C351" s="13">
        <f t="shared" si="55"/>
        <v>18.518518518516043</v>
      </c>
      <c r="D351" s="13">
        <f t="shared" si="56"/>
        <v>555.55555555555554</v>
      </c>
      <c r="E351" s="13">
        <f t="shared" si="57"/>
        <v>10555.55555555407</v>
      </c>
      <c r="F351" s="14">
        <f t="shared" si="58"/>
        <v>574.07407407407163</v>
      </c>
      <c r="G351" s="6"/>
      <c r="H351" s="2">
        <f t="shared" si="59"/>
        <v>341</v>
      </c>
      <c r="I351" s="13">
        <f t="shared" si="65"/>
        <v>14529.177511998978</v>
      </c>
      <c r="J351" s="13">
        <f t="shared" si="60"/>
        <v>24.215295853331629</v>
      </c>
      <c r="K351" s="13">
        <f t="shared" si="61"/>
        <v>715.02364952430946</v>
      </c>
      <c r="L351" s="13">
        <f t="shared" si="62"/>
        <v>13814.153862474668</v>
      </c>
      <c r="M351" s="14">
        <f t="shared" si="63"/>
        <v>739.23894537764113</v>
      </c>
    </row>
    <row r="352" spans="1:13" x14ac:dyDescent="0.25">
      <c r="A352" s="2">
        <f>IF(B352&lt;&gt;"",342,"")</f>
        <v>342</v>
      </c>
      <c r="B352" s="13">
        <f t="shared" si="64"/>
        <v>10555.55555555407</v>
      </c>
      <c r="C352" s="13">
        <f t="shared" si="55"/>
        <v>17.592592592590119</v>
      </c>
      <c r="D352" s="13">
        <f t="shared" si="56"/>
        <v>555.55555555555554</v>
      </c>
      <c r="E352" s="13">
        <f t="shared" si="57"/>
        <v>9999.9999999985157</v>
      </c>
      <c r="F352" s="14">
        <f t="shared" si="58"/>
        <v>573.14814814814565</v>
      </c>
      <c r="G352" s="6"/>
      <c r="H352" s="2">
        <f t="shared" si="59"/>
        <v>342</v>
      </c>
      <c r="I352" s="13">
        <f t="shared" si="65"/>
        <v>13814.153862474668</v>
      </c>
      <c r="J352" s="13">
        <f t="shared" si="60"/>
        <v>23.023589770791116</v>
      </c>
      <c r="K352" s="13">
        <f t="shared" si="61"/>
        <v>716.21535560685004</v>
      </c>
      <c r="L352" s="13">
        <f t="shared" si="62"/>
        <v>13097.938506867818</v>
      </c>
      <c r="M352" s="14">
        <f t="shared" si="63"/>
        <v>739.23894537764113</v>
      </c>
    </row>
    <row r="353" spans="1:13" x14ac:dyDescent="0.25">
      <c r="A353" s="2">
        <f>IF(B353&lt;&gt;"",343,"")</f>
        <v>343</v>
      </c>
      <c r="B353" s="13">
        <f t="shared" si="64"/>
        <v>9999.9999999985157</v>
      </c>
      <c r="C353" s="13">
        <f t="shared" si="55"/>
        <v>16.666666666664195</v>
      </c>
      <c r="D353" s="13">
        <f t="shared" si="56"/>
        <v>555.55555555555554</v>
      </c>
      <c r="E353" s="13">
        <f t="shared" si="57"/>
        <v>9444.444444442961</v>
      </c>
      <c r="F353" s="14">
        <f t="shared" si="58"/>
        <v>572.22222222221978</v>
      </c>
      <c r="G353" s="6"/>
      <c r="H353" s="2">
        <f t="shared" si="59"/>
        <v>343</v>
      </c>
      <c r="I353" s="13">
        <f t="shared" si="65"/>
        <v>13097.938506867818</v>
      </c>
      <c r="J353" s="13">
        <f t="shared" si="60"/>
        <v>21.829897511446365</v>
      </c>
      <c r="K353" s="13">
        <f t="shared" si="61"/>
        <v>717.40904786619478</v>
      </c>
      <c r="L353" s="13">
        <f t="shared" si="62"/>
        <v>12380.529459001624</v>
      </c>
      <c r="M353" s="14">
        <f t="shared" si="63"/>
        <v>739.23894537764113</v>
      </c>
    </row>
    <row r="354" spans="1:13" x14ac:dyDescent="0.25">
      <c r="A354" s="2">
        <f>IF(B354&lt;&gt;"",344,"")</f>
        <v>344</v>
      </c>
      <c r="B354" s="13">
        <f t="shared" si="64"/>
        <v>9444.444444442961</v>
      </c>
      <c r="C354" s="13">
        <f t="shared" si="55"/>
        <v>15.740740740738268</v>
      </c>
      <c r="D354" s="13">
        <f t="shared" si="56"/>
        <v>555.55555555555554</v>
      </c>
      <c r="E354" s="13">
        <f t="shared" si="57"/>
        <v>8888.8888888874062</v>
      </c>
      <c r="F354" s="14">
        <f t="shared" si="58"/>
        <v>571.2962962962938</v>
      </c>
      <c r="G354" s="6"/>
      <c r="H354" s="2">
        <f t="shared" si="59"/>
        <v>344</v>
      </c>
      <c r="I354" s="13">
        <f t="shared" si="65"/>
        <v>12380.529459001624</v>
      </c>
      <c r="J354" s="13">
        <f t="shared" si="60"/>
        <v>20.634215765002708</v>
      </c>
      <c r="K354" s="13">
        <f t="shared" si="61"/>
        <v>718.60472961263838</v>
      </c>
      <c r="L354" s="13">
        <f t="shared" si="62"/>
        <v>11661.924729388986</v>
      </c>
      <c r="M354" s="14">
        <f t="shared" si="63"/>
        <v>739.23894537764113</v>
      </c>
    </row>
    <row r="355" spans="1:13" x14ac:dyDescent="0.25">
      <c r="A355" s="2">
        <f>IF(B355&lt;&gt;"",345,"")</f>
        <v>345</v>
      </c>
      <c r="B355" s="13">
        <f t="shared" si="64"/>
        <v>8888.8888888874062</v>
      </c>
      <c r="C355" s="13">
        <f t="shared" si="55"/>
        <v>14.814814814812344</v>
      </c>
      <c r="D355" s="13">
        <f t="shared" si="56"/>
        <v>555.55555555555554</v>
      </c>
      <c r="E355" s="13">
        <f t="shared" si="57"/>
        <v>8333.3333333318515</v>
      </c>
      <c r="F355" s="14">
        <f t="shared" si="58"/>
        <v>570.37037037036794</v>
      </c>
      <c r="G355" s="6"/>
      <c r="H355" s="2">
        <f t="shared" si="59"/>
        <v>345</v>
      </c>
      <c r="I355" s="13">
        <f t="shared" si="65"/>
        <v>11661.924729388986</v>
      </c>
      <c r="J355" s="13">
        <f t="shared" si="60"/>
        <v>19.436541215648308</v>
      </c>
      <c r="K355" s="13">
        <f t="shared" si="61"/>
        <v>719.80240416199285</v>
      </c>
      <c r="L355" s="13">
        <f t="shared" si="62"/>
        <v>10942.122325226992</v>
      </c>
      <c r="M355" s="14">
        <f t="shared" si="63"/>
        <v>739.23894537764113</v>
      </c>
    </row>
    <row r="356" spans="1:13" x14ac:dyDescent="0.25">
      <c r="A356" s="2">
        <f>IF(B356&lt;&gt;"",346,"")</f>
        <v>346</v>
      </c>
      <c r="B356" s="13">
        <f t="shared" si="64"/>
        <v>8333.3333333318515</v>
      </c>
      <c r="C356" s="13">
        <f t="shared" si="55"/>
        <v>13.88888888888642</v>
      </c>
      <c r="D356" s="13">
        <f t="shared" si="56"/>
        <v>555.55555555555554</v>
      </c>
      <c r="E356" s="13">
        <f t="shared" si="57"/>
        <v>7777.7777777762958</v>
      </c>
      <c r="F356" s="14">
        <f t="shared" si="58"/>
        <v>569.44444444444196</v>
      </c>
      <c r="G356" s="6"/>
      <c r="H356" s="2">
        <f t="shared" si="59"/>
        <v>346</v>
      </c>
      <c r="I356" s="13">
        <f t="shared" si="65"/>
        <v>10942.122325226992</v>
      </c>
      <c r="J356" s="13">
        <f t="shared" si="60"/>
        <v>18.236870542044986</v>
      </c>
      <c r="K356" s="13">
        <f t="shared" si="61"/>
        <v>721.00207483559609</v>
      </c>
      <c r="L356" s="13">
        <f t="shared" si="62"/>
        <v>10221.120250391396</v>
      </c>
      <c r="M356" s="14">
        <f t="shared" si="63"/>
        <v>739.23894537764113</v>
      </c>
    </row>
    <row r="357" spans="1:13" x14ac:dyDescent="0.25">
      <c r="A357" s="2">
        <f>IF(B357&lt;&gt;"",347,"")</f>
        <v>347</v>
      </c>
      <c r="B357" s="13">
        <f t="shared" si="64"/>
        <v>7777.7777777762958</v>
      </c>
      <c r="C357" s="13">
        <f t="shared" si="55"/>
        <v>12.962962962960495</v>
      </c>
      <c r="D357" s="13">
        <f t="shared" si="56"/>
        <v>555.55555555555554</v>
      </c>
      <c r="E357" s="13">
        <f t="shared" si="57"/>
        <v>7222.2222222207402</v>
      </c>
      <c r="F357" s="14">
        <f t="shared" si="58"/>
        <v>568.51851851851609</v>
      </c>
      <c r="G357" s="6"/>
      <c r="H357" s="2">
        <f t="shared" si="59"/>
        <v>347</v>
      </c>
      <c r="I357" s="13">
        <f t="shared" si="65"/>
        <v>10221.120250391396</v>
      </c>
      <c r="J357" s="13">
        <f t="shared" si="60"/>
        <v>17.035200417318993</v>
      </c>
      <c r="K357" s="13">
        <f t="shared" si="61"/>
        <v>722.20374496032218</v>
      </c>
      <c r="L357" s="13">
        <f t="shared" si="62"/>
        <v>9498.9165054310724</v>
      </c>
      <c r="M357" s="14">
        <f t="shared" si="63"/>
        <v>739.23894537764113</v>
      </c>
    </row>
    <row r="358" spans="1:13" x14ac:dyDescent="0.25">
      <c r="A358" s="2">
        <f>IF(B358&lt;&gt;"",348,"")</f>
        <v>348</v>
      </c>
      <c r="B358" s="13">
        <f t="shared" si="64"/>
        <v>7222.2222222207402</v>
      </c>
      <c r="C358" s="13">
        <f t="shared" si="55"/>
        <v>12.037037037034567</v>
      </c>
      <c r="D358" s="13">
        <f t="shared" si="56"/>
        <v>555.55555555555554</v>
      </c>
      <c r="E358" s="13">
        <f t="shared" si="57"/>
        <v>6666.6666666651845</v>
      </c>
      <c r="F358" s="14">
        <f t="shared" si="58"/>
        <v>567.59259259259011</v>
      </c>
      <c r="G358" s="6"/>
      <c r="H358" s="2">
        <f t="shared" si="59"/>
        <v>348</v>
      </c>
      <c r="I358" s="13">
        <f t="shared" si="65"/>
        <v>9498.9165054310724</v>
      </c>
      <c r="J358" s="13">
        <f t="shared" si="60"/>
        <v>15.831527509051789</v>
      </c>
      <c r="K358" s="13">
        <f t="shared" si="61"/>
        <v>723.40741786858939</v>
      </c>
      <c r="L358" s="13">
        <f t="shared" si="62"/>
        <v>8775.5090875624828</v>
      </c>
      <c r="M358" s="14">
        <f t="shared" si="63"/>
        <v>739.23894537764113</v>
      </c>
    </row>
    <row r="359" spans="1:13" x14ac:dyDescent="0.25">
      <c r="A359" s="2">
        <f>IF(B359&lt;&gt;"",349,"")</f>
        <v>349</v>
      </c>
      <c r="B359" s="13">
        <f t="shared" si="64"/>
        <v>6666.6666666651845</v>
      </c>
      <c r="C359" s="13">
        <f t="shared" si="55"/>
        <v>11.111111111108642</v>
      </c>
      <c r="D359" s="13">
        <f t="shared" si="56"/>
        <v>555.55555555555554</v>
      </c>
      <c r="E359" s="13">
        <f t="shared" si="57"/>
        <v>6111.1111111096288</v>
      </c>
      <c r="F359" s="14">
        <f t="shared" si="58"/>
        <v>566.66666666666424</v>
      </c>
      <c r="G359" s="6"/>
      <c r="H359" s="2">
        <f t="shared" si="59"/>
        <v>349</v>
      </c>
      <c r="I359" s="13">
        <f t="shared" si="65"/>
        <v>8775.5090875624828</v>
      </c>
      <c r="J359" s="13">
        <f t="shared" si="60"/>
        <v>14.625848479270806</v>
      </c>
      <c r="K359" s="13">
        <f t="shared" si="61"/>
        <v>724.61309689837037</v>
      </c>
      <c r="L359" s="13">
        <f t="shared" si="62"/>
        <v>8050.8959906641121</v>
      </c>
      <c r="M359" s="14">
        <f t="shared" si="63"/>
        <v>739.23894537764113</v>
      </c>
    </row>
    <row r="360" spans="1:13" x14ac:dyDescent="0.25">
      <c r="A360" s="2">
        <f>IF(B360&lt;&gt;"",350,"")</f>
        <v>350</v>
      </c>
      <c r="B360" s="13">
        <f t="shared" si="64"/>
        <v>6111.1111111096288</v>
      </c>
      <c r="C360" s="13">
        <f t="shared" si="55"/>
        <v>10.185185185182716</v>
      </c>
      <c r="D360" s="13">
        <f t="shared" si="56"/>
        <v>555.55555555555554</v>
      </c>
      <c r="E360" s="13">
        <f t="shared" si="57"/>
        <v>5555.5555555540732</v>
      </c>
      <c r="F360" s="14">
        <f t="shared" si="58"/>
        <v>565.74074074073826</v>
      </c>
      <c r="G360" s="6"/>
      <c r="H360" s="2">
        <f t="shared" si="59"/>
        <v>350</v>
      </c>
      <c r="I360" s="13">
        <f t="shared" si="65"/>
        <v>8050.8959906641121</v>
      </c>
      <c r="J360" s="13">
        <f t="shared" si="60"/>
        <v>13.418159984440187</v>
      </c>
      <c r="K360" s="13">
        <f t="shared" si="61"/>
        <v>725.82078539320094</v>
      </c>
      <c r="L360" s="13">
        <f t="shared" si="62"/>
        <v>7325.0752052709113</v>
      </c>
      <c r="M360" s="14">
        <f t="shared" si="63"/>
        <v>739.23894537764113</v>
      </c>
    </row>
    <row r="361" spans="1:13" x14ac:dyDescent="0.25">
      <c r="A361" s="2">
        <f>IF(B361&lt;&gt;"",351,"")</f>
        <v>351</v>
      </c>
      <c r="B361" s="13">
        <f t="shared" si="64"/>
        <v>5555.5555555540732</v>
      </c>
      <c r="C361" s="13">
        <f t="shared" si="55"/>
        <v>9.2592592592567886</v>
      </c>
      <c r="D361" s="13">
        <f t="shared" si="56"/>
        <v>555.55555555555554</v>
      </c>
      <c r="E361" s="13">
        <f t="shared" si="57"/>
        <v>4999.9999999985175</v>
      </c>
      <c r="F361" s="14">
        <f t="shared" si="58"/>
        <v>564.81481481481228</v>
      </c>
      <c r="G361" s="6"/>
      <c r="H361" s="2">
        <f t="shared" si="59"/>
        <v>351</v>
      </c>
      <c r="I361" s="13">
        <f t="shared" si="65"/>
        <v>7325.0752052709113</v>
      </c>
      <c r="J361" s="13">
        <f t="shared" si="60"/>
        <v>12.208458675451519</v>
      </c>
      <c r="K361" s="13">
        <f t="shared" si="61"/>
        <v>727.03048670218959</v>
      </c>
      <c r="L361" s="13">
        <f t="shared" si="62"/>
        <v>6598.0447185687217</v>
      </c>
      <c r="M361" s="14">
        <f t="shared" si="63"/>
        <v>739.23894537764113</v>
      </c>
    </row>
    <row r="362" spans="1:13" x14ac:dyDescent="0.25">
      <c r="A362" s="2">
        <f>IF(B362&lt;&gt;"",352,"")</f>
        <v>352</v>
      </c>
      <c r="B362" s="13">
        <f t="shared" si="64"/>
        <v>4999.9999999985175</v>
      </c>
      <c r="C362" s="13">
        <f t="shared" si="55"/>
        <v>8.333333333330863</v>
      </c>
      <c r="D362" s="13">
        <f t="shared" si="56"/>
        <v>555.55555555555554</v>
      </c>
      <c r="E362" s="13">
        <f t="shared" si="57"/>
        <v>4444.4444444429619</v>
      </c>
      <c r="F362" s="14">
        <f t="shared" si="58"/>
        <v>563.88888888888641</v>
      </c>
      <c r="G362" s="6"/>
      <c r="H362" s="2">
        <f t="shared" si="59"/>
        <v>352</v>
      </c>
      <c r="I362" s="13">
        <f t="shared" si="65"/>
        <v>6598.0447185687217</v>
      </c>
      <c r="J362" s="13">
        <f t="shared" si="60"/>
        <v>10.996741197614535</v>
      </c>
      <c r="K362" s="13">
        <f t="shared" si="61"/>
        <v>728.24220418002665</v>
      </c>
      <c r="L362" s="13">
        <f t="shared" si="62"/>
        <v>5869.8025143886953</v>
      </c>
      <c r="M362" s="14">
        <f t="shared" si="63"/>
        <v>739.23894537764113</v>
      </c>
    </row>
    <row r="363" spans="1:13" x14ac:dyDescent="0.25">
      <c r="A363" s="2">
        <f>IF(B363&lt;&gt;"",353,"")</f>
        <v>353</v>
      </c>
      <c r="B363" s="13">
        <f t="shared" si="64"/>
        <v>4444.4444444429619</v>
      </c>
      <c r="C363" s="13">
        <f t="shared" si="55"/>
        <v>7.4074074074049365</v>
      </c>
      <c r="D363" s="13">
        <f t="shared" si="56"/>
        <v>555.55555555555554</v>
      </c>
      <c r="E363" s="13">
        <f t="shared" si="57"/>
        <v>3888.8888888874062</v>
      </c>
      <c r="F363" s="14">
        <f t="shared" si="58"/>
        <v>562.96296296296043</v>
      </c>
      <c r="G363" s="6"/>
      <c r="H363" s="2">
        <f t="shared" si="59"/>
        <v>353</v>
      </c>
      <c r="I363" s="13">
        <f t="shared" si="65"/>
        <v>5869.8025143886953</v>
      </c>
      <c r="J363" s="13">
        <f t="shared" si="60"/>
        <v>9.7830041906478247</v>
      </c>
      <c r="K363" s="13">
        <f t="shared" si="61"/>
        <v>729.4559411869933</v>
      </c>
      <c r="L363" s="13">
        <f t="shared" si="62"/>
        <v>5140.3465732017021</v>
      </c>
      <c r="M363" s="14">
        <f t="shared" si="63"/>
        <v>739.23894537764113</v>
      </c>
    </row>
    <row r="364" spans="1:13" x14ac:dyDescent="0.25">
      <c r="A364" s="2">
        <f>IF(B364&lt;&gt;"",354,"")</f>
        <v>354</v>
      </c>
      <c r="B364" s="13">
        <f t="shared" si="64"/>
        <v>3888.8888888874062</v>
      </c>
      <c r="C364" s="13">
        <f t="shared" si="55"/>
        <v>6.4814814814790109</v>
      </c>
      <c r="D364" s="13">
        <f t="shared" si="56"/>
        <v>555.55555555555554</v>
      </c>
      <c r="E364" s="13">
        <f t="shared" si="57"/>
        <v>3333.3333333318506</v>
      </c>
      <c r="F364" s="14">
        <f t="shared" si="58"/>
        <v>562.03703703703457</v>
      </c>
      <c r="G364" s="6"/>
      <c r="H364" s="2">
        <f t="shared" si="59"/>
        <v>354</v>
      </c>
      <c r="I364" s="13">
        <f t="shared" si="65"/>
        <v>5140.3465732017021</v>
      </c>
      <c r="J364" s="13">
        <f t="shared" si="60"/>
        <v>8.5672442886695048</v>
      </c>
      <c r="K364" s="13">
        <f t="shared" si="61"/>
        <v>730.67170108897164</v>
      </c>
      <c r="L364" s="13">
        <f t="shared" si="62"/>
        <v>4409.6748721127306</v>
      </c>
      <c r="M364" s="14">
        <f t="shared" si="63"/>
        <v>739.23894537764113</v>
      </c>
    </row>
    <row r="365" spans="1:13" x14ac:dyDescent="0.25">
      <c r="A365" s="2">
        <f>IF(B365&lt;&gt;"",355,"")</f>
        <v>355</v>
      </c>
      <c r="B365" s="13">
        <f t="shared" si="64"/>
        <v>3333.3333333318506</v>
      </c>
      <c r="C365" s="13">
        <f t="shared" si="55"/>
        <v>5.5555555555530844</v>
      </c>
      <c r="D365" s="13">
        <f t="shared" si="56"/>
        <v>555.55555555555554</v>
      </c>
      <c r="E365" s="13">
        <f t="shared" si="57"/>
        <v>2777.7777777762949</v>
      </c>
      <c r="F365" s="14">
        <f t="shared" si="58"/>
        <v>561.11111111110858</v>
      </c>
      <c r="G365" s="6"/>
      <c r="H365" s="2">
        <f t="shared" si="59"/>
        <v>355</v>
      </c>
      <c r="I365" s="13">
        <f t="shared" si="65"/>
        <v>4409.6748721127306</v>
      </c>
      <c r="J365" s="13">
        <f t="shared" si="60"/>
        <v>7.3494581201878839</v>
      </c>
      <c r="K365" s="13">
        <f t="shared" si="61"/>
        <v>731.8894872574532</v>
      </c>
      <c r="L365" s="13">
        <f t="shared" si="62"/>
        <v>3677.7853848552772</v>
      </c>
      <c r="M365" s="14">
        <f t="shared" si="63"/>
        <v>739.23894537764113</v>
      </c>
    </row>
    <row r="366" spans="1:13" x14ac:dyDescent="0.25">
      <c r="A366" s="2">
        <f>IF(B366&lt;&gt;"",356,"")</f>
        <v>356</v>
      </c>
      <c r="B366" s="13">
        <f t="shared" si="64"/>
        <v>2777.7777777762949</v>
      </c>
      <c r="C366" s="13">
        <f t="shared" si="55"/>
        <v>4.629629629627158</v>
      </c>
      <c r="D366" s="13">
        <f t="shared" si="56"/>
        <v>555.55555555555554</v>
      </c>
      <c r="E366" s="13">
        <f t="shared" si="57"/>
        <v>2222.2222222207392</v>
      </c>
      <c r="F366" s="14">
        <f t="shared" si="58"/>
        <v>560.18518518518272</v>
      </c>
      <c r="G366" s="6"/>
      <c r="H366" s="2">
        <f t="shared" si="59"/>
        <v>356</v>
      </c>
      <c r="I366" s="13">
        <f t="shared" si="65"/>
        <v>3677.7853848552772</v>
      </c>
      <c r="J366" s="13">
        <f t="shared" si="60"/>
        <v>6.1296423080921292</v>
      </c>
      <c r="K366" s="13">
        <f t="shared" si="61"/>
        <v>733.10930306954901</v>
      </c>
      <c r="L366" s="13">
        <f t="shared" si="62"/>
        <v>2944.6760817857285</v>
      </c>
      <c r="M366" s="14">
        <f t="shared" si="63"/>
        <v>739.23894537764113</v>
      </c>
    </row>
    <row r="367" spans="1:13" x14ac:dyDescent="0.25">
      <c r="A367" s="2">
        <f>IF(B367&lt;&gt;"",357,"")</f>
        <v>357</v>
      </c>
      <c r="B367" s="13">
        <f t="shared" si="64"/>
        <v>2222.2222222207392</v>
      </c>
      <c r="C367" s="13">
        <f t="shared" si="55"/>
        <v>3.7037037037012319</v>
      </c>
      <c r="D367" s="13">
        <f t="shared" si="56"/>
        <v>555.55555555555554</v>
      </c>
      <c r="E367" s="13">
        <f t="shared" si="57"/>
        <v>1666.6666666651836</v>
      </c>
      <c r="F367" s="14">
        <f t="shared" si="58"/>
        <v>559.25925925925674</v>
      </c>
      <c r="G367" s="6"/>
      <c r="H367" s="2">
        <f t="shared" si="59"/>
        <v>357</v>
      </c>
      <c r="I367" s="13">
        <f t="shared" si="65"/>
        <v>2944.6760817857285</v>
      </c>
      <c r="J367" s="13">
        <f t="shared" si="60"/>
        <v>4.9077934696428809</v>
      </c>
      <c r="K367" s="13">
        <f t="shared" si="61"/>
        <v>734.33115190799822</v>
      </c>
      <c r="L367" s="13">
        <f t="shared" si="62"/>
        <v>2210.3449298777305</v>
      </c>
      <c r="M367" s="14">
        <f t="shared" si="63"/>
        <v>739.23894537764113</v>
      </c>
    </row>
    <row r="368" spans="1:13" x14ac:dyDescent="0.25">
      <c r="A368" s="2">
        <f>IF(B368&lt;&gt;"",358,"")</f>
        <v>358</v>
      </c>
      <c r="B368" s="13">
        <f t="shared" si="64"/>
        <v>1666.6666666651836</v>
      </c>
      <c r="C368" s="13">
        <f t="shared" si="55"/>
        <v>2.7777777777753059</v>
      </c>
      <c r="D368" s="13">
        <f t="shared" si="56"/>
        <v>555.55555555555554</v>
      </c>
      <c r="E368" s="13">
        <f t="shared" si="57"/>
        <v>1111.1111111096279</v>
      </c>
      <c r="F368" s="14">
        <f t="shared" si="58"/>
        <v>558.33333333333087</v>
      </c>
      <c r="G368" s="6"/>
      <c r="H368" s="2">
        <f t="shared" si="59"/>
        <v>358</v>
      </c>
      <c r="I368" s="13">
        <f t="shared" si="65"/>
        <v>2210.3449298777305</v>
      </c>
      <c r="J368" s="13">
        <f t="shared" si="60"/>
        <v>3.6839082164628842</v>
      </c>
      <c r="K368" s="13">
        <f t="shared" si="61"/>
        <v>735.55503716117823</v>
      </c>
      <c r="L368" s="13">
        <f t="shared" si="62"/>
        <v>1474.7898927165522</v>
      </c>
      <c r="M368" s="14">
        <f t="shared" si="63"/>
        <v>739.23894537764113</v>
      </c>
    </row>
    <row r="369" spans="1:13" x14ac:dyDescent="0.25">
      <c r="A369" s="2">
        <f>IF(B369&lt;&gt;"",359,"")</f>
        <v>359</v>
      </c>
      <c r="B369" s="13">
        <f t="shared" si="64"/>
        <v>1111.1111111096279</v>
      </c>
      <c r="C369" s="13">
        <f t="shared" si="55"/>
        <v>1.8518518518493801</v>
      </c>
      <c r="D369" s="13">
        <f t="shared" si="56"/>
        <v>555.55555555555554</v>
      </c>
      <c r="E369" s="13">
        <f t="shared" si="57"/>
        <v>555.55555555407238</v>
      </c>
      <c r="F369" s="14">
        <f t="shared" si="58"/>
        <v>557.40740740740489</v>
      </c>
      <c r="G369" s="6"/>
      <c r="H369" s="2">
        <f t="shared" si="59"/>
        <v>359</v>
      </c>
      <c r="I369" s="13">
        <f t="shared" si="65"/>
        <v>1474.7898927165522</v>
      </c>
      <c r="J369" s="13">
        <f t="shared" si="60"/>
        <v>2.4579831545275872</v>
      </c>
      <c r="K369" s="13">
        <f t="shared" si="61"/>
        <v>736.78096222311353</v>
      </c>
      <c r="L369" s="13">
        <f t="shared" si="62"/>
        <v>738.0089304934387</v>
      </c>
      <c r="M369" s="14">
        <f t="shared" si="63"/>
        <v>739.23894537764113</v>
      </c>
    </row>
    <row r="370" spans="1:13" x14ac:dyDescent="0.25">
      <c r="A370" s="2">
        <f>IF(B370&lt;&gt;"",360,"")</f>
        <v>360</v>
      </c>
      <c r="B370" s="13">
        <f t="shared" si="64"/>
        <v>555.55555555407238</v>
      </c>
      <c r="C370" s="13">
        <f t="shared" si="55"/>
        <v>0.92592592592345391</v>
      </c>
      <c r="D370" s="13">
        <f t="shared" si="56"/>
        <v>555.55555555555554</v>
      </c>
      <c r="E370" s="13">
        <f t="shared" si="57"/>
        <v>-1.4831584849162027E-9</v>
      </c>
      <c r="F370" s="14">
        <f t="shared" si="58"/>
        <v>556.48148148147902</v>
      </c>
      <c r="G370" s="6"/>
      <c r="H370" s="2">
        <f t="shared" si="59"/>
        <v>360</v>
      </c>
      <c r="I370" s="13">
        <f t="shared" si="65"/>
        <v>738.0089304934387</v>
      </c>
      <c r="J370" s="13">
        <f t="shared" si="60"/>
        <v>1.2300148841557312</v>
      </c>
      <c r="K370" s="13">
        <f t="shared" si="61"/>
        <v>738.00893049348542</v>
      </c>
      <c r="L370" s="13">
        <f t="shared" si="62"/>
        <v>-4.6725290303584188E-11</v>
      </c>
      <c r="M370" s="14">
        <f t="shared" si="63"/>
        <v>739.23894537764113</v>
      </c>
    </row>
    <row r="371" spans="1:13" x14ac:dyDescent="0.25">
      <c r="A371" s="2" t="str">
        <f>IF(B371&lt;&gt;"",361,"")</f>
        <v/>
      </c>
      <c r="B371" s="13" t="str">
        <f t="shared" ref="B371:B434" si="66">IFERROR(IF(B370-D370&gt;=0.01,B370-D370,""),"")</f>
        <v/>
      </c>
      <c r="C371" s="13" t="str">
        <f t="shared" ref="C371:C434" si="67">IFERROR(B371*$G$4/12,"")</f>
        <v/>
      </c>
      <c r="D371" s="13" t="str">
        <f t="shared" ref="D371:D434" si="68">IF(A371&lt;&gt;"",$G$3/$G$5,"")</f>
        <v/>
      </c>
      <c r="E371" s="13" t="str">
        <f t="shared" ref="E371:E434" si="69">IF(A371&lt;&gt;"",B371-D371,"")</f>
        <v/>
      </c>
      <c r="F371" s="14" t="str">
        <f t="shared" ref="F371:F434" si="70">IF(A371&lt;&gt;"",C371+D371,"")</f>
        <v/>
      </c>
      <c r="H371" s="2" t="str">
        <f>A371</f>
        <v/>
      </c>
      <c r="I371" s="13" t="str">
        <f t="shared" ref="I371" si="71">IFERROR(IF(I370-K370&gt;=0.01,I370-K370,""),"")</f>
        <v/>
      </c>
      <c r="J371" s="13" t="str">
        <f t="shared" ref="J371" si="72">IFERROR(I371*$G$4/12,"")</f>
        <v/>
      </c>
      <c r="K371" s="13" t="str">
        <f t="shared" ref="K371" si="73">IFERROR(M371-J371,"")</f>
        <v/>
      </c>
      <c r="L371" s="13" t="str">
        <f t="shared" ref="L371" si="74">IFERROR(I371-K371,"")</f>
        <v/>
      </c>
      <c r="M371" s="14" t="str">
        <f t="shared" ref="M371" si="75">IF(H371&lt;&gt;"",-PMT($G$4/12,$G$5,$G$3),"")</f>
        <v/>
      </c>
    </row>
    <row r="372" spans="1:13" x14ac:dyDescent="0.25">
      <c r="A372" s="2" t="str">
        <f>IF(B372&lt;&gt;"",362,"")</f>
        <v/>
      </c>
      <c r="B372" s="13" t="str">
        <f t="shared" si="66"/>
        <v/>
      </c>
      <c r="C372" s="13" t="str">
        <f t="shared" si="67"/>
        <v/>
      </c>
      <c r="D372" s="13" t="str">
        <f t="shared" si="68"/>
        <v/>
      </c>
      <c r="E372" s="13" t="str">
        <f t="shared" si="69"/>
        <v/>
      </c>
      <c r="F372" s="14" t="str">
        <f t="shared" si="70"/>
        <v/>
      </c>
      <c r="H372" s="2" t="str">
        <f t="shared" ref="H372:H435" si="76">A372</f>
        <v/>
      </c>
      <c r="I372" s="13" t="str">
        <f t="shared" ref="I372:I435" si="77">IFERROR(IF(I371-K371&gt;=0.01,I371-K371,""),"")</f>
        <v/>
      </c>
      <c r="J372" s="13" t="str">
        <f t="shared" ref="J372:J435" si="78">IFERROR(I372*$G$4/12,"")</f>
        <v/>
      </c>
      <c r="K372" s="13" t="str">
        <f t="shared" ref="K372:K435" si="79">IFERROR(M372-J372,"")</f>
        <v/>
      </c>
      <c r="L372" s="13" t="str">
        <f t="shared" ref="L372:L435" si="80">IFERROR(I372-K372,"")</f>
        <v/>
      </c>
      <c r="M372" s="14" t="str">
        <f t="shared" ref="M372:M435" si="81">IF(H372&lt;&gt;"",-PMT($G$4/12,$G$5,$G$3),"")</f>
        <v/>
      </c>
    </row>
    <row r="373" spans="1:13" x14ac:dyDescent="0.25">
      <c r="A373" s="2" t="str">
        <f>IF(B373&lt;&gt;"",363,"")</f>
        <v/>
      </c>
      <c r="B373" s="13" t="str">
        <f t="shared" si="66"/>
        <v/>
      </c>
      <c r="C373" s="13" t="str">
        <f t="shared" si="67"/>
        <v/>
      </c>
      <c r="D373" s="13" t="str">
        <f t="shared" si="68"/>
        <v/>
      </c>
      <c r="E373" s="13" t="str">
        <f t="shared" si="69"/>
        <v/>
      </c>
      <c r="F373" s="14" t="str">
        <f t="shared" si="70"/>
        <v/>
      </c>
      <c r="H373" s="2" t="str">
        <f t="shared" si="76"/>
        <v/>
      </c>
      <c r="I373" s="13" t="str">
        <f t="shared" si="77"/>
        <v/>
      </c>
      <c r="J373" s="13" t="str">
        <f t="shared" si="78"/>
        <v/>
      </c>
      <c r="K373" s="13" t="str">
        <f t="shared" si="79"/>
        <v/>
      </c>
      <c r="L373" s="13" t="str">
        <f t="shared" si="80"/>
        <v/>
      </c>
      <c r="M373" s="14" t="str">
        <f t="shared" si="81"/>
        <v/>
      </c>
    </row>
    <row r="374" spans="1:13" x14ac:dyDescent="0.25">
      <c r="A374" s="2" t="str">
        <f>IF(B374&lt;&gt;"",364,"")</f>
        <v/>
      </c>
      <c r="B374" s="13" t="str">
        <f t="shared" si="66"/>
        <v/>
      </c>
      <c r="C374" s="13" t="str">
        <f t="shared" si="67"/>
        <v/>
      </c>
      <c r="D374" s="13" t="str">
        <f t="shared" si="68"/>
        <v/>
      </c>
      <c r="E374" s="13" t="str">
        <f t="shared" si="69"/>
        <v/>
      </c>
      <c r="F374" s="14" t="str">
        <f t="shared" si="70"/>
        <v/>
      </c>
      <c r="H374" s="2" t="str">
        <f t="shared" si="76"/>
        <v/>
      </c>
      <c r="I374" s="13" t="str">
        <f t="shared" si="77"/>
        <v/>
      </c>
      <c r="J374" s="13" t="str">
        <f t="shared" si="78"/>
        <v/>
      </c>
      <c r="K374" s="13" t="str">
        <f t="shared" si="79"/>
        <v/>
      </c>
      <c r="L374" s="13" t="str">
        <f t="shared" si="80"/>
        <v/>
      </c>
      <c r="M374" s="14" t="str">
        <f t="shared" si="81"/>
        <v/>
      </c>
    </row>
    <row r="375" spans="1:13" x14ac:dyDescent="0.25">
      <c r="A375" s="2" t="str">
        <f>IF(B375&lt;&gt;"",365,"")</f>
        <v/>
      </c>
      <c r="B375" s="13" t="str">
        <f t="shared" si="66"/>
        <v/>
      </c>
      <c r="C375" s="13" t="str">
        <f t="shared" si="67"/>
        <v/>
      </c>
      <c r="D375" s="13" t="str">
        <f t="shared" si="68"/>
        <v/>
      </c>
      <c r="E375" s="13" t="str">
        <f t="shared" si="69"/>
        <v/>
      </c>
      <c r="F375" s="14" t="str">
        <f t="shared" si="70"/>
        <v/>
      </c>
      <c r="H375" s="2" t="str">
        <f t="shared" si="76"/>
        <v/>
      </c>
      <c r="I375" s="13" t="str">
        <f t="shared" si="77"/>
        <v/>
      </c>
      <c r="J375" s="13" t="str">
        <f t="shared" si="78"/>
        <v/>
      </c>
      <c r="K375" s="13" t="str">
        <f t="shared" si="79"/>
        <v/>
      </c>
      <c r="L375" s="13" t="str">
        <f t="shared" si="80"/>
        <v/>
      </c>
      <c r="M375" s="14" t="str">
        <f t="shared" si="81"/>
        <v/>
      </c>
    </row>
    <row r="376" spans="1:13" x14ac:dyDescent="0.25">
      <c r="A376" s="2" t="str">
        <f>IF(B376&lt;&gt;"",366,"")</f>
        <v/>
      </c>
      <c r="B376" s="13" t="str">
        <f t="shared" si="66"/>
        <v/>
      </c>
      <c r="C376" s="13" t="str">
        <f t="shared" si="67"/>
        <v/>
      </c>
      <c r="D376" s="13" t="str">
        <f t="shared" si="68"/>
        <v/>
      </c>
      <c r="E376" s="13" t="str">
        <f t="shared" si="69"/>
        <v/>
      </c>
      <c r="F376" s="14" t="str">
        <f t="shared" si="70"/>
        <v/>
      </c>
      <c r="H376" s="2" t="str">
        <f t="shared" si="76"/>
        <v/>
      </c>
      <c r="I376" s="13" t="str">
        <f t="shared" si="77"/>
        <v/>
      </c>
      <c r="J376" s="13" t="str">
        <f t="shared" si="78"/>
        <v/>
      </c>
      <c r="K376" s="13" t="str">
        <f t="shared" si="79"/>
        <v/>
      </c>
      <c r="L376" s="13" t="str">
        <f t="shared" si="80"/>
        <v/>
      </c>
      <c r="M376" s="14" t="str">
        <f t="shared" si="81"/>
        <v/>
      </c>
    </row>
    <row r="377" spans="1:13" x14ac:dyDescent="0.25">
      <c r="A377" s="2" t="str">
        <f>IF(B377&lt;&gt;"",367,"")</f>
        <v/>
      </c>
      <c r="B377" s="13" t="str">
        <f t="shared" si="66"/>
        <v/>
      </c>
      <c r="C377" s="13" t="str">
        <f t="shared" si="67"/>
        <v/>
      </c>
      <c r="D377" s="13" t="str">
        <f t="shared" si="68"/>
        <v/>
      </c>
      <c r="E377" s="13" t="str">
        <f t="shared" si="69"/>
        <v/>
      </c>
      <c r="F377" s="14" t="str">
        <f t="shared" si="70"/>
        <v/>
      </c>
      <c r="H377" s="2" t="str">
        <f t="shared" si="76"/>
        <v/>
      </c>
      <c r="I377" s="13" t="str">
        <f t="shared" si="77"/>
        <v/>
      </c>
      <c r="J377" s="13" t="str">
        <f t="shared" si="78"/>
        <v/>
      </c>
      <c r="K377" s="13" t="str">
        <f t="shared" si="79"/>
        <v/>
      </c>
      <c r="L377" s="13" t="str">
        <f t="shared" si="80"/>
        <v/>
      </c>
      <c r="M377" s="14" t="str">
        <f t="shared" si="81"/>
        <v/>
      </c>
    </row>
    <row r="378" spans="1:13" x14ac:dyDescent="0.25">
      <c r="A378" s="2" t="str">
        <f>IF(B378&lt;&gt;"",368,"")</f>
        <v/>
      </c>
      <c r="B378" s="13" t="str">
        <f t="shared" si="66"/>
        <v/>
      </c>
      <c r="C378" s="13" t="str">
        <f t="shared" si="67"/>
        <v/>
      </c>
      <c r="D378" s="13" t="str">
        <f t="shared" si="68"/>
        <v/>
      </c>
      <c r="E378" s="13" t="str">
        <f t="shared" si="69"/>
        <v/>
      </c>
      <c r="F378" s="14" t="str">
        <f t="shared" si="70"/>
        <v/>
      </c>
      <c r="H378" s="2" t="str">
        <f t="shared" si="76"/>
        <v/>
      </c>
      <c r="I378" s="13" t="str">
        <f t="shared" si="77"/>
        <v/>
      </c>
      <c r="J378" s="13" t="str">
        <f t="shared" si="78"/>
        <v/>
      </c>
      <c r="K378" s="13" t="str">
        <f t="shared" si="79"/>
        <v/>
      </c>
      <c r="L378" s="13" t="str">
        <f t="shared" si="80"/>
        <v/>
      </c>
      <c r="M378" s="14" t="str">
        <f t="shared" si="81"/>
        <v/>
      </c>
    </row>
    <row r="379" spans="1:13" x14ac:dyDescent="0.25">
      <c r="A379" s="2" t="str">
        <f>IF(B379&lt;&gt;"",369,"")</f>
        <v/>
      </c>
      <c r="B379" s="13" t="str">
        <f t="shared" si="66"/>
        <v/>
      </c>
      <c r="C379" s="13" t="str">
        <f t="shared" si="67"/>
        <v/>
      </c>
      <c r="D379" s="13" t="str">
        <f t="shared" si="68"/>
        <v/>
      </c>
      <c r="E379" s="13" t="str">
        <f t="shared" si="69"/>
        <v/>
      </c>
      <c r="F379" s="14" t="str">
        <f t="shared" si="70"/>
        <v/>
      </c>
      <c r="H379" s="2" t="str">
        <f t="shared" si="76"/>
        <v/>
      </c>
      <c r="I379" s="13" t="str">
        <f t="shared" si="77"/>
        <v/>
      </c>
      <c r="J379" s="13" t="str">
        <f t="shared" si="78"/>
        <v/>
      </c>
      <c r="K379" s="13" t="str">
        <f t="shared" si="79"/>
        <v/>
      </c>
      <c r="L379" s="13" t="str">
        <f t="shared" si="80"/>
        <v/>
      </c>
      <c r="M379" s="14" t="str">
        <f t="shared" si="81"/>
        <v/>
      </c>
    </row>
    <row r="380" spans="1:13" x14ac:dyDescent="0.25">
      <c r="A380" s="2" t="str">
        <f>IF(B380&lt;&gt;"",370,"")</f>
        <v/>
      </c>
      <c r="B380" s="13" t="str">
        <f t="shared" si="66"/>
        <v/>
      </c>
      <c r="C380" s="13" t="str">
        <f t="shared" si="67"/>
        <v/>
      </c>
      <c r="D380" s="13" t="str">
        <f t="shared" si="68"/>
        <v/>
      </c>
      <c r="E380" s="13" t="str">
        <f t="shared" si="69"/>
        <v/>
      </c>
      <c r="F380" s="14" t="str">
        <f t="shared" si="70"/>
        <v/>
      </c>
      <c r="H380" s="2" t="str">
        <f t="shared" si="76"/>
        <v/>
      </c>
      <c r="I380" s="13" t="str">
        <f t="shared" si="77"/>
        <v/>
      </c>
      <c r="J380" s="13" t="str">
        <f t="shared" si="78"/>
        <v/>
      </c>
      <c r="K380" s="13" t="str">
        <f t="shared" si="79"/>
        <v/>
      </c>
      <c r="L380" s="13" t="str">
        <f t="shared" si="80"/>
        <v/>
      </c>
      <c r="M380" s="14" t="str">
        <f t="shared" si="81"/>
        <v/>
      </c>
    </row>
    <row r="381" spans="1:13" x14ac:dyDescent="0.25">
      <c r="A381" s="2" t="str">
        <f>IF(B381&lt;&gt;"",371,"")</f>
        <v/>
      </c>
      <c r="B381" s="13" t="str">
        <f t="shared" si="66"/>
        <v/>
      </c>
      <c r="C381" s="13" t="str">
        <f t="shared" si="67"/>
        <v/>
      </c>
      <c r="D381" s="13" t="str">
        <f t="shared" si="68"/>
        <v/>
      </c>
      <c r="E381" s="13" t="str">
        <f t="shared" si="69"/>
        <v/>
      </c>
      <c r="F381" s="14" t="str">
        <f t="shared" si="70"/>
        <v/>
      </c>
      <c r="H381" s="2" t="str">
        <f t="shared" si="76"/>
        <v/>
      </c>
      <c r="I381" s="13" t="str">
        <f t="shared" si="77"/>
        <v/>
      </c>
      <c r="J381" s="13" t="str">
        <f t="shared" si="78"/>
        <v/>
      </c>
      <c r="K381" s="13" t="str">
        <f t="shared" si="79"/>
        <v/>
      </c>
      <c r="L381" s="13" t="str">
        <f t="shared" si="80"/>
        <v/>
      </c>
      <c r="M381" s="14" t="str">
        <f t="shared" si="81"/>
        <v/>
      </c>
    </row>
    <row r="382" spans="1:13" x14ac:dyDescent="0.25">
      <c r="A382" s="2" t="str">
        <f>IF(B382&lt;&gt;"",372,"")</f>
        <v/>
      </c>
      <c r="B382" s="13" t="str">
        <f t="shared" si="66"/>
        <v/>
      </c>
      <c r="C382" s="13" t="str">
        <f t="shared" si="67"/>
        <v/>
      </c>
      <c r="D382" s="13" t="str">
        <f t="shared" si="68"/>
        <v/>
      </c>
      <c r="E382" s="13" t="str">
        <f t="shared" si="69"/>
        <v/>
      </c>
      <c r="F382" s="14" t="str">
        <f t="shared" si="70"/>
        <v/>
      </c>
      <c r="H382" s="2" t="str">
        <f t="shared" si="76"/>
        <v/>
      </c>
      <c r="I382" s="13" t="str">
        <f t="shared" si="77"/>
        <v/>
      </c>
      <c r="J382" s="13" t="str">
        <f t="shared" si="78"/>
        <v/>
      </c>
      <c r="K382" s="13" t="str">
        <f t="shared" si="79"/>
        <v/>
      </c>
      <c r="L382" s="13" t="str">
        <f t="shared" si="80"/>
        <v/>
      </c>
      <c r="M382" s="14" t="str">
        <f t="shared" si="81"/>
        <v/>
      </c>
    </row>
    <row r="383" spans="1:13" x14ac:dyDescent="0.25">
      <c r="A383" s="2" t="str">
        <f>IF(B383&lt;&gt;"",373,"")</f>
        <v/>
      </c>
      <c r="B383" s="13" t="str">
        <f t="shared" si="66"/>
        <v/>
      </c>
      <c r="C383" s="13" t="str">
        <f t="shared" si="67"/>
        <v/>
      </c>
      <c r="D383" s="13" t="str">
        <f t="shared" si="68"/>
        <v/>
      </c>
      <c r="E383" s="13" t="str">
        <f t="shared" si="69"/>
        <v/>
      </c>
      <c r="F383" s="14" t="str">
        <f t="shared" si="70"/>
        <v/>
      </c>
      <c r="H383" s="2" t="str">
        <f t="shared" si="76"/>
        <v/>
      </c>
      <c r="I383" s="13" t="str">
        <f t="shared" si="77"/>
        <v/>
      </c>
      <c r="J383" s="13" t="str">
        <f t="shared" si="78"/>
        <v/>
      </c>
      <c r="K383" s="13" t="str">
        <f t="shared" si="79"/>
        <v/>
      </c>
      <c r="L383" s="13" t="str">
        <f t="shared" si="80"/>
        <v/>
      </c>
      <c r="M383" s="14" t="str">
        <f t="shared" si="81"/>
        <v/>
      </c>
    </row>
    <row r="384" spans="1:13" x14ac:dyDescent="0.25">
      <c r="A384" s="2" t="str">
        <f>IF(B384&lt;&gt;"",374,"")</f>
        <v/>
      </c>
      <c r="B384" s="13" t="str">
        <f t="shared" si="66"/>
        <v/>
      </c>
      <c r="C384" s="13" t="str">
        <f t="shared" si="67"/>
        <v/>
      </c>
      <c r="D384" s="13" t="str">
        <f t="shared" si="68"/>
        <v/>
      </c>
      <c r="E384" s="13" t="str">
        <f t="shared" si="69"/>
        <v/>
      </c>
      <c r="F384" s="14" t="str">
        <f t="shared" si="70"/>
        <v/>
      </c>
      <c r="H384" s="2" t="str">
        <f t="shared" si="76"/>
        <v/>
      </c>
      <c r="I384" s="13" t="str">
        <f t="shared" si="77"/>
        <v/>
      </c>
      <c r="J384" s="13" t="str">
        <f t="shared" si="78"/>
        <v/>
      </c>
      <c r="K384" s="13" t="str">
        <f t="shared" si="79"/>
        <v/>
      </c>
      <c r="L384" s="13" t="str">
        <f t="shared" si="80"/>
        <v/>
      </c>
      <c r="M384" s="14" t="str">
        <f t="shared" si="81"/>
        <v/>
      </c>
    </row>
    <row r="385" spans="1:13" x14ac:dyDescent="0.25">
      <c r="A385" s="2" t="str">
        <f>IF(B385&lt;&gt;"",375,"")</f>
        <v/>
      </c>
      <c r="B385" s="13" t="str">
        <f t="shared" si="66"/>
        <v/>
      </c>
      <c r="C385" s="13" t="str">
        <f t="shared" si="67"/>
        <v/>
      </c>
      <c r="D385" s="13" t="str">
        <f t="shared" si="68"/>
        <v/>
      </c>
      <c r="E385" s="13" t="str">
        <f t="shared" si="69"/>
        <v/>
      </c>
      <c r="F385" s="14" t="str">
        <f t="shared" si="70"/>
        <v/>
      </c>
      <c r="H385" s="2" t="str">
        <f t="shared" si="76"/>
        <v/>
      </c>
      <c r="I385" s="13" t="str">
        <f t="shared" si="77"/>
        <v/>
      </c>
      <c r="J385" s="13" t="str">
        <f t="shared" si="78"/>
        <v/>
      </c>
      <c r="K385" s="13" t="str">
        <f t="shared" si="79"/>
        <v/>
      </c>
      <c r="L385" s="13" t="str">
        <f t="shared" si="80"/>
        <v/>
      </c>
      <c r="M385" s="14" t="str">
        <f t="shared" si="81"/>
        <v/>
      </c>
    </row>
    <row r="386" spans="1:13" x14ac:dyDescent="0.25">
      <c r="A386" s="2" t="str">
        <f>IF(B386&lt;&gt;"",376,"")</f>
        <v/>
      </c>
      <c r="B386" s="13" t="str">
        <f t="shared" si="66"/>
        <v/>
      </c>
      <c r="C386" s="13" t="str">
        <f t="shared" si="67"/>
        <v/>
      </c>
      <c r="D386" s="13" t="str">
        <f t="shared" si="68"/>
        <v/>
      </c>
      <c r="E386" s="13" t="str">
        <f t="shared" si="69"/>
        <v/>
      </c>
      <c r="F386" s="14" t="str">
        <f t="shared" si="70"/>
        <v/>
      </c>
      <c r="H386" s="2" t="str">
        <f t="shared" si="76"/>
        <v/>
      </c>
      <c r="I386" s="13" t="str">
        <f t="shared" si="77"/>
        <v/>
      </c>
      <c r="J386" s="13" t="str">
        <f t="shared" si="78"/>
        <v/>
      </c>
      <c r="K386" s="13" t="str">
        <f t="shared" si="79"/>
        <v/>
      </c>
      <c r="L386" s="13" t="str">
        <f t="shared" si="80"/>
        <v/>
      </c>
      <c r="M386" s="14" t="str">
        <f t="shared" si="81"/>
        <v/>
      </c>
    </row>
    <row r="387" spans="1:13" x14ac:dyDescent="0.25">
      <c r="A387" s="2" t="str">
        <f>IF(B387&lt;&gt;"",377,"")</f>
        <v/>
      </c>
      <c r="B387" s="13" t="str">
        <f t="shared" si="66"/>
        <v/>
      </c>
      <c r="C387" s="13" t="str">
        <f t="shared" si="67"/>
        <v/>
      </c>
      <c r="D387" s="13" t="str">
        <f t="shared" si="68"/>
        <v/>
      </c>
      <c r="E387" s="13" t="str">
        <f t="shared" si="69"/>
        <v/>
      </c>
      <c r="F387" s="14" t="str">
        <f t="shared" si="70"/>
        <v/>
      </c>
      <c r="H387" s="2" t="str">
        <f t="shared" si="76"/>
        <v/>
      </c>
      <c r="I387" s="13" t="str">
        <f t="shared" si="77"/>
        <v/>
      </c>
      <c r="J387" s="13" t="str">
        <f t="shared" si="78"/>
        <v/>
      </c>
      <c r="K387" s="13" t="str">
        <f t="shared" si="79"/>
        <v/>
      </c>
      <c r="L387" s="13" t="str">
        <f t="shared" si="80"/>
        <v/>
      </c>
      <c r="M387" s="14" t="str">
        <f t="shared" si="81"/>
        <v/>
      </c>
    </row>
    <row r="388" spans="1:13" x14ac:dyDescent="0.25">
      <c r="A388" s="2" t="str">
        <f>IF(B388&lt;&gt;"",378,"")</f>
        <v/>
      </c>
      <c r="B388" s="13" t="str">
        <f t="shared" si="66"/>
        <v/>
      </c>
      <c r="C388" s="13" t="str">
        <f t="shared" si="67"/>
        <v/>
      </c>
      <c r="D388" s="13" t="str">
        <f t="shared" si="68"/>
        <v/>
      </c>
      <c r="E388" s="13" t="str">
        <f t="shared" si="69"/>
        <v/>
      </c>
      <c r="F388" s="14" t="str">
        <f t="shared" si="70"/>
        <v/>
      </c>
      <c r="H388" s="2" t="str">
        <f t="shared" si="76"/>
        <v/>
      </c>
      <c r="I388" s="13" t="str">
        <f t="shared" si="77"/>
        <v/>
      </c>
      <c r="J388" s="13" t="str">
        <f t="shared" si="78"/>
        <v/>
      </c>
      <c r="K388" s="13" t="str">
        <f t="shared" si="79"/>
        <v/>
      </c>
      <c r="L388" s="13" t="str">
        <f t="shared" si="80"/>
        <v/>
      </c>
      <c r="M388" s="14" t="str">
        <f t="shared" si="81"/>
        <v/>
      </c>
    </row>
    <row r="389" spans="1:13" x14ac:dyDescent="0.25">
      <c r="A389" s="2" t="str">
        <f>IF(B389&lt;&gt;"",379,"")</f>
        <v/>
      </c>
      <c r="B389" s="13" t="str">
        <f t="shared" si="66"/>
        <v/>
      </c>
      <c r="C389" s="13" t="str">
        <f t="shared" si="67"/>
        <v/>
      </c>
      <c r="D389" s="13" t="str">
        <f t="shared" si="68"/>
        <v/>
      </c>
      <c r="E389" s="13" t="str">
        <f t="shared" si="69"/>
        <v/>
      </c>
      <c r="F389" s="14" t="str">
        <f t="shared" si="70"/>
        <v/>
      </c>
      <c r="H389" s="2" t="str">
        <f t="shared" si="76"/>
        <v/>
      </c>
      <c r="I389" s="13" t="str">
        <f t="shared" si="77"/>
        <v/>
      </c>
      <c r="J389" s="13" t="str">
        <f t="shared" si="78"/>
        <v/>
      </c>
      <c r="K389" s="13" t="str">
        <f t="shared" si="79"/>
        <v/>
      </c>
      <c r="L389" s="13" t="str">
        <f t="shared" si="80"/>
        <v/>
      </c>
      <c r="M389" s="14" t="str">
        <f t="shared" si="81"/>
        <v/>
      </c>
    </row>
    <row r="390" spans="1:13" x14ac:dyDescent="0.25">
      <c r="A390" s="2" t="str">
        <f>IF(B390&lt;&gt;"",380,"")</f>
        <v/>
      </c>
      <c r="B390" s="13" t="str">
        <f t="shared" si="66"/>
        <v/>
      </c>
      <c r="C390" s="13" t="str">
        <f t="shared" si="67"/>
        <v/>
      </c>
      <c r="D390" s="13" t="str">
        <f t="shared" si="68"/>
        <v/>
      </c>
      <c r="E390" s="13" t="str">
        <f t="shared" si="69"/>
        <v/>
      </c>
      <c r="F390" s="14" t="str">
        <f t="shared" si="70"/>
        <v/>
      </c>
      <c r="H390" s="2" t="str">
        <f t="shared" si="76"/>
        <v/>
      </c>
      <c r="I390" s="13" t="str">
        <f t="shared" si="77"/>
        <v/>
      </c>
      <c r="J390" s="13" t="str">
        <f t="shared" si="78"/>
        <v/>
      </c>
      <c r="K390" s="13" t="str">
        <f t="shared" si="79"/>
        <v/>
      </c>
      <c r="L390" s="13" t="str">
        <f t="shared" si="80"/>
        <v/>
      </c>
      <c r="M390" s="14" t="str">
        <f t="shared" si="81"/>
        <v/>
      </c>
    </row>
    <row r="391" spans="1:13" x14ac:dyDescent="0.25">
      <c r="A391" s="2" t="str">
        <f>IF(B391&lt;&gt;"",381,"")</f>
        <v/>
      </c>
      <c r="B391" s="13" t="str">
        <f t="shared" si="66"/>
        <v/>
      </c>
      <c r="C391" s="13" t="str">
        <f t="shared" si="67"/>
        <v/>
      </c>
      <c r="D391" s="13" t="str">
        <f t="shared" si="68"/>
        <v/>
      </c>
      <c r="E391" s="13" t="str">
        <f t="shared" si="69"/>
        <v/>
      </c>
      <c r="F391" s="14" t="str">
        <f t="shared" si="70"/>
        <v/>
      </c>
      <c r="H391" s="2" t="str">
        <f t="shared" si="76"/>
        <v/>
      </c>
      <c r="I391" s="13" t="str">
        <f t="shared" si="77"/>
        <v/>
      </c>
      <c r="J391" s="13" t="str">
        <f t="shared" si="78"/>
        <v/>
      </c>
      <c r="K391" s="13" t="str">
        <f t="shared" si="79"/>
        <v/>
      </c>
      <c r="L391" s="13" t="str">
        <f t="shared" si="80"/>
        <v/>
      </c>
      <c r="M391" s="14" t="str">
        <f t="shared" si="81"/>
        <v/>
      </c>
    </row>
    <row r="392" spans="1:13" x14ac:dyDescent="0.25">
      <c r="A392" s="2" t="str">
        <f>IF(B392&lt;&gt;"",382,"")</f>
        <v/>
      </c>
      <c r="B392" s="13" t="str">
        <f t="shared" si="66"/>
        <v/>
      </c>
      <c r="C392" s="13" t="str">
        <f t="shared" si="67"/>
        <v/>
      </c>
      <c r="D392" s="13" t="str">
        <f t="shared" si="68"/>
        <v/>
      </c>
      <c r="E392" s="13" t="str">
        <f t="shared" si="69"/>
        <v/>
      </c>
      <c r="F392" s="14" t="str">
        <f t="shared" si="70"/>
        <v/>
      </c>
      <c r="H392" s="2" t="str">
        <f t="shared" si="76"/>
        <v/>
      </c>
      <c r="I392" s="13" t="str">
        <f t="shared" si="77"/>
        <v/>
      </c>
      <c r="J392" s="13" t="str">
        <f t="shared" si="78"/>
        <v/>
      </c>
      <c r="K392" s="13" t="str">
        <f t="shared" si="79"/>
        <v/>
      </c>
      <c r="L392" s="13" t="str">
        <f t="shared" si="80"/>
        <v/>
      </c>
      <c r="M392" s="14" t="str">
        <f t="shared" si="81"/>
        <v/>
      </c>
    </row>
    <row r="393" spans="1:13" x14ac:dyDescent="0.25">
      <c r="A393" s="2" t="str">
        <f>IF(B393&lt;&gt;"",383,"")</f>
        <v/>
      </c>
      <c r="B393" s="13" t="str">
        <f t="shared" si="66"/>
        <v/>
      </c>
      <c r="C393" s="13" t="str">
        <f t="shared" si="67"/>
        <v/>
      </c>
      <c r="D393" s="13" t="str">
        <f t="shared" si="68"/>
        <v/>
      </c>
      <c r="E393" s="13" t="str">
        <f t="shared" si="69"/>
        <v/>
      </c>
      <c r="F393" s="14" t="str">
        <f t="shared" si="70"/>
        <v/>
      </c>
      <c r="H393" s="2" t="str">
        <f t="shared" si="76"/>
        <v/>
      </c>
      <c r="I393" s="13" t="str">
        <f t="shared" si="77"/>
        <v/>
      </c>
      <c r="J393" s="13" t="str">
        <f t="shared" si="78"/>
        <v/>
      </c>
      <c r="K393" s="13" t="str">
        <f t="shared" si="79"/>
        <v/>
      </c>
      <c r="L393" s="13" t="str">
        <f t="shared" si="80"/>
        <v/>
      </c>
      <c r="M393" s="14" t="str">
        <f t="shared" si="81"/>
        <v/>
      </c>
    </row>
    <row r="394" spans="1:13" x14ac:dyDescent="0.25">
      <c r="A394" s="2" t="str">
        <f>IF(B394&lt;&gt;"",384,"")</f>
        <v/>
      </c>
      <c r="B394" s="13" t="str">
        <f t="shared" si="66"/>
        <v/>
      </c>
      <c r="C394" s="13" t="str">
        <f t="shared" si="67"/>
        <v/>
      </c>
      <c r="D394" s="13" t="str">
        <f t="shared" si="68"/>
        <v/>
      </c>
      <c r="E394" s="13" t="str">
        <f t="shared" si="69"/>
        <v/>
      </c>
      <c r="F394" s="14" t="str">
        <f t="shared" si="70"/>
        <v/>
      </c>
      <c r="H394" s="2" t="str">
        <f t="shared" si="76"/>
        <v/>
      </c>
      <c r="I394" s="13" t="str">
        <f t="shared" si="77"/>
        <v/>
      </c>
      <c r="J394" s="13" t="str">
        <f t="shared" si="78"/>
        <v/>
      </c>
      <c r="K394" s="13" t="str">
        <f t="shared" si="79"/>
        <v/>
      </c>
      <c r="L394" s="13" t="str">
        <f t="shared" si="80"/>
        <v/>
      </c>
      <c r="M394" s="14" t="str">
        <f t="shared" si="81"/>
        <v/>
      </c>
    </row>
    <row r="395" spans="1:13" x14ac:dyDescent="0.25">
      <c r="A395" s="2" t="str">
        <f>IF(B395&lt;&gt;"",385,"")</f>
        <v/>
      </c>
      <c r="B395" s="13" t="str">
        <f t="shared" si="66"/>
        <v/>
      </c>
      <c r="C395" s="13" t="str">
        <f t="shared" si="67"/>
        <v/>
      </c>
      <c r="D395" s="13" t="str">
        <f t="shared" si="68"/>
        <v/>
      </c>
      <c r="E395" s="13" t="str">
        <f t="shared" si="69"/>
        <v/>
      </c>
      <c r="F395" s="14" t="str">
        <f t="shared" si="70"/>
        <v/>
      </c>
      <c r="H395" s="2" t="str">
        <f t="shared" si="76"/>
        <v/>
      </c>
      <c r="I395" s="13" t="str">
        <f t="shared" si="77"/>
        <v/>
      </c>
      <c r="J395" s="13" t="str">
        <f t="shared" si="78"/>
        <v/>
      </c>
      <c r="K395" s="13" t="str">
        <f t="shared" si="79"/>
        <v/>
      </c>
      <c r="L395" s="13" t="str">
        <f t="shared" si="80"/>
        <v/>
      </c>
      <c r="M395" s="14" t="str">
        <f t="shared" si="81"/>
        <v/>
      </c>
    </row>
    <row r="396" spans="1:13" x14ac:dyDescent="0.25">
      <c r="A396" s="2" t="str">
        <f>IF(B396&lt;&gt;"",386,"")</f>
        <v/>
      </c>
      <c r="B396" s="13" t="str">
        <f t="shared" si="66"/>
        <v/>
      </c>
      <c r="C396" s="13" t="str">
        <f t="shared" si="67"/>
        <v/>
      </c>
      <c r="D396" s="13" t="str">
        <f t="shared" si="68"/>
        <v/>
      </c>
      <c r="E396" s="13" t="str">
        <f t="shared" si="69"/>
        <v/>
      </c>
      <c r="F396" s="14" t="str">
        <f t="shared" si="70"/>
        <v/>
      </c>
      <c r="H396" s="2" t="str">
        <f t="shared" si="76"/>
        <v/>
      </c>
      <c r="I396" s="13" t="str">
        <f t="shared" si="77"/>
        <v/>
      </c>
      <c r="J396" s="13" t="str">
        <f t="shared" si="78"/>
        <v/>
      </c>
      <c r="K396" s="13" t="str">
        <f t="shared" si="79"/>
        <v/>
      </c>
      <c r="L396" s="13" t="str">
        <f t="shared" si="80"/>
        <v/>
      </c>
      <c r="M396" s="14" t="str">
        <f t="shared" si="81"/>
        <v/>
      </c>
    </row>
    <row r="397" spans="1:13" x14ac:dyDescent="0.25">
      <c r="A397" s="2" t="str">
        <f>IF(B397&lt;&gt;"",387,"")</f>
        <v/>
      </c>
      <c r="B397" s="13" t="str">
        <f t="shared" si="66"/>
        <v/>
      </c>
      <c r="C397" s="13" t="str">
        <f t="shared" si="67"/>
        <v/>
      </c>
      <c r="D397" s="13" t="str">
        <f t="shared" si="68"/>
        <v/>
      </c>
      <c r="E397" s="13" t="str">
        <f t="shared" si="69"/>
        <v/>
      </c>
      <c r="F397" s="14" t="str">
        <f t="shared" si="70"/>
        <v/>
      </c>
      <c r="H397" s="2" t="str">
        <f t="shared" si="76"/>
        <v/>
      </c>
      <c r="I397" s="13" t="str">
        <f t="shared" si="77"/>
        <v/>
      </c>
      <c r="J397" s="13" t="str">
        <f t="shared" si="78"/>
        <v/>
      </c>
      <c r="K397" s="13" t="str">
        <f t="shared" si="79"/>
        <v/>
      </c>
      <c r="L397" s="13" t="str">
        <f t="shared" si="80"/>
        <v/>
      </c>
      <c r="M397" s="14" t="str">
        <f t="shared" si="81"/>
        <v/>
      </c>
    </row>
    <row r="398" spans="1:13" x14ac:dyDescent="0.25">
      <c r="A398" s="2" t="str">
        <f>IF(B398&lt;&gt;"",388,"")</f>
        <v/>
      </c>
      <c r="B398" s="13" t="str">
        <f t="shared" si="66"/>
        <v/>
      </c>
      <c r="C398" s="13" t="str">
        <f t="shared" si="67"/>
        <v/>
      </c>
      <c r="D398" s="13" t="str">
        <f t="shared" si="68"/>
        <v/>
      </c>
      <c r="E398" s="13" t="str">
        <f t="shared" si="69"/>
        <v/>
      </c>
      <c r="F398" s="14" t="str">
        <f t="shared" si="70"/>
        <v/>
      </c>
      <c r="H398" s="2" t="str">
        <f t="shared" si="76"/>
        <v/>
      </c>
      <c r="I398" s="13" t="str">
        <f t="shared" si="77"/>
        <v/>
      </c>
      <c r="J398" s="13" t="str">
        <f t="shared" si="78"/>
        <v/>
      </c>
      <c r="K398" s="13" t="str">
        <f t="shared" si="79"/>
        <v/>
      </c>
      <c r="L398" s="13" t="str">
        <f t="shared" si="80"/>
        <v/>
      </c>
      <c r="M398" s="14" t="str">
        <f t="shared" si="81"/>
        <v/>
      </c>
    </row>
    <row r="399" spans="1:13" x14ac:dyDescent="0.25">
      <c r="A399" s="2" t="str">
        <f>IF(B399&lt;&gt;"",389,"")</f>
        <v/>
      </c>
      <c r="B399" s="13" t="str">
        <f t="shared" si="66"/>
        <v/>
      </c>
      <c r="C399" s="13" t="str">
        <f t="shared" si="67"/>
        <v/>
      </c>
      <c r="D399" s="13" t="str">
        <f t="shared" si="68"/>
        <v/>
      </c>
      <c r="E399" s="13" t="str">
        <f t="shared" si="69"/>
        <v/>
      </c>
      <c r="F399" s="14" t="str">
        <f t="shared" si="70"/>
        <v/>
      </c>
      <c r="H399" s="2" t="str">
        <f t="shared" si="76"/>
        <v/>
      </c>
      <c r="I399" s="13" t="str">
        <f t="shared" si="77"/>
        <v/>
      </c>
      <c r="J399" s="13" t="str">
        <f t="shared" si="78"/>
        <v/>
      </c>
      <c r="K399" s="13" t="str">
        <f t="shared" si="79"/>
        <v/>
      </c>
      <c r="L399" s="13" t="str">
        <f t="shared" si="80"/>
        <v/>
      </c>
      <c r="M399" s="14" t="str">
        <f t="shared" si="81"/>
        <v/>
      </c>
    </row>
    <row r="400" spans="1:13" x14ac:dyDescent="0.25">
      <c r="A400" s="2" t="str">
        <f>IF(B400&lt;&gt;"",390,"")</f>
        <v/>
      </c>
      <c r="B400" s="13" t="str">
        <f t="shared" si="66"/>
        <v/>
      </c>
      <c r="C400" s="13" t="str">
        <f t="shared" si="67"/>
        <v/>
      </c>
      <c r="D400" s="13" t="str">
        <f t="shared" si="68"/>
        <v/>
      </c>
      <c r="E400" s="13" t="str">
        <f t="shared" si="69"/>
        <v/>
      </c>
      <c r="F400" s="14" t="str">
        <f t="shared" si="70"/>
        <v/>
      </c>
      <c r="H400" s="2" t="str">
        <f t="shared" si="76"/>
        <v/>
      </c>
      <c r="I400" s="13" t="str">
        <f t="shared" si="77"/>
        <v/>
      </c>
      <c r="J400" s="13" t="str">
        <f t="shared" si="78"/>
        <v/>
      </c>
      <c r="K400" s="13" t="str">
        <f t="shared" si="79"/>
        <v/>
      </c>
      <c r="L400" s="13" t="str">
        <f t="shared" si="80"/>
        <v/>
      </c>
      <c r="M400" s="14" t="str">
        <f t="shared" si="81"/>
        <v/>
      </c>
    </row>
    <row r="401" spans="1:13" x14ac:dyDescent="0.25">
      <c r="A401" s="2" t="str">
        <f>IF(B401&lt;&gt;"",391,"")</f>
        <v/>
      </c>
      <c r="B401" s="13" t="str">
        <f t="shared" si="66"/>
        <v/>
      </c>
      <c r="C401" s="13" t="str">
        <f t="shared" si="67"/>
        <v/>
      </c>
      <c r="D401" s="13" t="str">
        <f t="shared" si="68"/>
        <v/>
      </c>
      <c r="E401" s="13" t="str">
        <f t="shared" si="69"/>
        <v/>
      </c>
      <c r="F401" s="14" t="str">
        <f t="shared" si="70"/>
        <v/>
      </c>
      <c r="H401" s="2" t="str">
        <f t="shared" si="76"/>
        <v/>
      </c>
      <c r="I401" s="13" t="str">
        <f t="shared" si="77"/>
        <v/>
      </c>
      <c r="J401" s="13" t="str">
        <f t="shared" si="78"/>
        <v/>
      </c>
      <c r="K401" s="13" t="str">
        <f t="shared" si="79"/>
        <v/>
      </c>
      <c r="L401" s="13" t="str">
        <f t="shared" si="80"/>
        <v/>
      </c>
      <c r="M401" s="14" t="str">
        <f t="shared" si="81"/>
        <v/>
      </c>
    </row>
    <row r="402" spans="1:13" x14ac:dyDescent="0.25">
      <c r="A402" s="2" t="str">
        <f>IF(B402&lt;&gt;"",392,"")</f>
        <v/>
      </c>
      <c r="B402" s="13" t="str">
        <f t="shared" si="66"/>
        <v/>
      </c>
      <c r="C402" s="13" t="str">
        <f t="shared" si="67"/>
        <v/>
      </c>
      <c r="D402" s="13" t="str">
        <f t="shared" si="68"/>
        <v/>
      </c>
      <c r="E402" s="13" t="str">
        <f t="shared" si="69"/>
        <v/>
      </c>
      <c r="F402" s="14" t="str">
        <f t="shared" si="70"/>
        <v/>
      </c>
      <c r="H402" s="2" t="str">
        <f t="shared" si="76"/>
        <v/>
      </c>
      <c r="I402" s="13" t="str">
        <f t="shared" si="77"/>
        <v/>
      </c>
      <c r="J402" s="13" t="str">
        <f t="shared" si="78"/>
        <v/>
      </c>
      <c r="K402" s="13" t="str">
        <f t="shared" si="79"/>
        <v/>
      </c>
      <c r="L402" s="13" t="str">
        <f t="shared" si="80"/>
        <v/>
      </c>
      <c r="M402" s="14" t="str">
        <f t="shared" si="81"/>
        <v/>
      </c>
    </row>
    <row r="403" spans="1:13" x14ac:dyDescent="0.25">
      <c r="A403" s="2" t="str">
        <f>IF(B403&lt;&gt;"",393,"")</f>
        <v/>
      </c>
      <c r="B403" s="13" t="str">
        <f t="shared" si="66"/>
        <v/>
      </c>
      <c r="C403" s="13" t="str">
        <f t="shared" si="67"/>
        <v/>
      </c>
      <c r="D403" s="13" t="str">
        <f t="shared" si="68"/>
        <v/>
      </c>
      <c r="E403" s="13" t="str">
        <f t="shared" si="69"/>
        <v/>
      </c>
      <c r="F403" s="14" t="str">
        <f t="shared" si="70"/>
        <v/>
      </c>
      <c r="H403" s="2" t="str">
        <f t="shared" si="76"/>
        <v/>
      </c>
      <c r="I403" s="13" t="str">
        <f t="shared" si="77"/>
        <v/>
      </c>
      <c r="J403" s="13" t="str">
        <f t="shared" si="78"/>
        <v/>
      </c>
      <c r="K403" s="13" t="str">
        <f t="shared" si="79"/>
        <v/>
      </c>
      <c r="L403" s="13" t="str">
        <f t="shared" si="80"/>
        <v/>
      </c>
      <c r="M403" s="14" t="str">
        <f t="shared" si="81"/>
        <v/>
      </c>
    </row>
    <row r="404" spans="1:13" x14ac:dyDescent="0.25">
      <c r="A404" s="2" t="str">
        <f>IF(B404&lt;&gt;"",394,"")</f>
        <v/>
      </c>
      <c r="B404" s="13" t="str">
        <f t="shared" si="66"/>
        <v/>
      </c>
      <c r="C404" s="13" t="str">
        <f t="shared" si="67"/>
        <v/>
      </c>
      <c r="D404" s="13" t="str">
        <f t="shared" si="68"/>
        <v/>
      </c>
      <c r="E404" s="13" t="str">
        <f t="shared" si="69"/>
        <v/>
      </c>
      <c r="F404" s="14" t="str">
        <f t="shared" si="70"/>
        <v/>
      </c>
      <c r="H404" s="2" t="str">
        <f t="shared" si="76"/>
        <v/>
      </c>
      <c r="I404" s="13" t="str">
        <f t="shared" si="77"/>
        <v/>
      </c>
      <c r="J404" s="13" t="str">
        <f t="shared" si="78"/>
        <v/>
      </c>
      <c r="K404" s="13" t="str">
        <f t="shared" si="79"/>
        <v/>
      </c>
      <c r="L404" s="13" t="str">
        <f t="shared" si="80"/>
        <v/>
      </c>
      <c r="M404" s="14" t="str">
        <f t="shared" si="81"/>
        <v/>
      </c>
    </row>
    <row r="405" spans="1:13" x14ac:dyDescent="0.25">
      <c r="A405" s="2" t="str">
        <f>IF(B405&lt;&gt;"",395,"")</f>
        <v/>
      </c>
      <c r="B405" s="13" t="str">
        <f t="shared" si="66"/>
        <v/>
      </c>
      <c r="C405" s="13" t="str">
        <f t="shared" si="67"/>
        <v/>
      </c>
      <c r="D405" s="13" t="str">
        <f t="shared" si="68"/>
        <v/>
      </c>
      <c r="E405" s="13" t="str">
        <f t="shared" si="69"/>
        <v/>
      </c>
      <c r="F405" s="14" t="str">
        <f t="shared" si="70"/>
        <v/>
      </c>
      <c r="H405" s="2" t="str">
        <f t="shared" si="76"/>
        <v/>
      </c>
      <c r="I405" s="13" t="str">
        <f t="shared" si="77"/>
        <v/>
      </c>
      <c r="J405" s="13" t="str">
        <f t="shared" si="78"/>
        <v/>
      </c>
      <c r="K405" s="13" t="str">
        <f t="shared" si="79"/>
        <v/>
      </c>
      <c r="L405" s="13" t="str">
        <f t="shared" si="80"/>
        <v/>
      </c>
      <c r="M405" s="14" t="str">
        <f t="shared" si="81"/>
        <v/>
      </c>
    </row>
    <row r="406" spans="1:13" x14ac:dyDescent="0.25">
      <c r="A406" s="2" t="str">
        <f>IF(B406&lt;&gt;"",396,"")</f>
        <v/>
      </c>
      <c r="B406" s="13" t="str">
        <f t="shared" si="66"/>
        <v/>
      </c>
      <c r="C406" s="13" t="str">
        <f t="shared" si="67"/>
        <v/>
      </c>
      <c r="D406" s="13" t="str">
        <f t="shared" si="68"/>
        <v/>
      </c>
      <c r="E406" s="13" t="str">
        <f t="shared" si="69"/>
        <v/>
      </c>
      <c r="F406" s="14" t="str">
        <f t="shared" si="70"/>
        <v/>
      </c>
      <c r="H406" s="2" t="str">
        <f t="shared" si="76"/>
        <v/>
      </c>
      <c r="I406" s="13" t="str">
        <f t="shared" si="77"/>
        <v/>
      </c>
      <c r="J406" s="13" t="str">
        <f t="shared" si="78"/>
        <v/>
      </c>
      <c r="K406" s="13" t="str">
        <f t="shared" si="79"/>
        <v/>
      </c>
      <c r="L406" s="13" t="str">
        <f t="shared" si="80"/>
        <v/>
      </c>
      <c r="M406" s="14" t="str">
        <f t="shared" si="81"/>
        <v/>
      </c>
    </row>
    <row r="407" spans="1:13" x14ac:dyDescent="0.25">
      <c r="A407" s="2" t="str">
        <f>IF(B407&lt;&gt;"",397,"")</f>
        <v/>
      </c>
      <c r="B407" s="13" t="str">
        <f t="shared" si="66"/>
        <v/>
      </c>
      <c r="C407" s="13" t="str">
        <f t="shared" si="67"/>
        <v/>
      </c>
      <c r="D407" s="13" t="str">
        <f t="shared" si="68"/>
        <v/>
      </c>
      <c r="E407" s="13" t="str">
        <f t="shared" si="69"/>
        <v/>
      </c>
      <c r="F407" s="14" t="str">
        <f t="shared" si="70"/>
        <v/>
      </c>
      <c r="H407" s="2" t="str">
        <f t="shared" si="76"/>
        <v/>
      </c>
      <c r="I407" s="13" t="str">
        <f t="shared" si="77"/>
        <v/>
      </c>
      <c r="J407" s="13" t="str">
        <f t="shared" si="78"/>
        <v/>
      </c>
      <c r="K407" s="13" t="str">
        <f t="shared" si="79"/>
        <v/>
      </c>
      <c r="L407" s="13" t="str">
        <f t="shared" si="80"/>
        <v/>
      </c>
      <c r="M407" s="14" t="str">
        <f t="shared" si="81"/>
        <v/>
      </c>
    </row>
    <row r="408" spans="1:13" x14ac:dyDescent="0.25">
      <c r="A408" s="2" t="str">
        <f>IF(B408&lt;&gt;"",398,"")</f>
        <v/>
      </c>
      <c r="B408" s="13" t="str">
        <f t="shared" si="66"/>
        <v/>
      </c>
      <c r="C408" s="13" t="str">
        <f t="shared" si="67"/>
        <v/>
      </c>
      <c r="D408" s="13" t="str">
        <f t="shared" si="68"/>
        <v/>
      </c>
      <c r="E408" s="13" t="str">
        <f t="shared" si="69"/>
        <v/>
      </c>
      <c r="F408" s="14" t="str">
        <f t="shared" si="70"/>
        <v/>
      </c>
      <c r="H408" s="2" t="str">
        <f t="shared" si="76"/>
        <v/>
      </c>
      <c r="I408" s="13" t="str">
        <f t="shared" si="77"/>
        <v/>
      </c>
      <c r="J408" s="13" t="str">
        <f t="shared" si="78"/>
        <v/>
      </c>
      <c r="K408" s="13" t="str">
        <f t="shared" si="79"/>
        <v/>
      </c>
      <c r="L408" s="13" t="str">
        <f t="shared" si="80"/>
        <v/>
      </c>
      <c r="M408" s="14" t="str">
        <f t="shared" si="81"/>
        <v/>
      </c>
    </row>
    <row r="409" spans="1:13" x14ac:dyDescent="0.25">
      <c r="A409" s="2" t="str">
        <f>IF(B409&lt;&gt;"",399,"")</f>
        <v/>
      </c>
      <c r="B409" s="13" t="str">
        <f t="shared" si="66"/>
        <v/>
      </c>
      <c r="C409" s="13" t="str">
        <f t="shared" si="67"/>
        <v/>
      </c>
      <c r="D409" s="13" t="str">
        <f t="shared" si="68"/>
        <v/>
      </c>
      <c r="E409" s="13" t="str">
        <f t="shared" si="69"/>
        <v/>
      </c>
      <c r="F409" s="14" t="str">
        <f t="shared" si="70"/>
        <v/>
      </c>
      <c r="H409" s="2" t="str">
        <f t="shared" si="76"/>
        <v/>
      </c>
      <c r="I409" s="13" t="str">
        <f t="shared" si="77"/>
        <v/>
      </c>
      <c r="J409" s="13" t="str">
        <f t="shared" si="78"/>
        <v/>
      </c>
      <c r="K409" s="13" t="str">
        <f t="shared" si="79"/>
        <v/>
      </c>
      <c r="L409" s="13" t="str">
        <f t="shared" si="80"/>
        <v/>
      </c>
      <c r="M409" s="14" t="str">
        <f t="shared" si="81"/>
        <v/>
      </c>
    </row>
    <row r="410" spans="1:13" x14ac:dyDescent="0.25">
      <c r="A410" s="2" t="str">
        <f>IF(B410&lt;&gt;"",400,"")</f>
        <v/>
      </c>
      <c r="B410" s="13" t="str">
        <f t="shared" si="66"/>
        <v/>
      </c>
      <c r="C410" s="13" t="str">
        <f t="shared" si="67"/>
        <v/>
      </c>
      <c r="D410" s="13" t="str">
        <f t="shared" si="68"/>
        <v/>
      </c>
      <c r="E410" s="13" t="str">
        <f t="shared" si="69"/>
        <v/>
      </c>
      <c r="F410" s="14" t="str">
        <f t="shared" si="70"/>
        <v/>
      </c>
      <c r="H410" s="2" t="str">
        <f t="shared" si="76"/>
        <v/>
      </c>
      <c r="I410" s="13" t="str">
        <f t="shared" si="77"/>
        <v/>
      </c>
      <c r="J410" s="13" t="str">
        <f t="shared" si="78"/>
        <v/>
      </c>
      <c r="K410" s="13" t="str">
        <f t="shared" si="79"/>
        <v/>
      </c>
      <c r="L410" s="13" t="str">
        <f t="shared" si="80"/>
        <v/>
      </c>
      <c r="M410" s="14" t="str">
        <f t="shared" si="81"/>
        <v/>
      </c>
    </row>
    <row r="411" spans="1:13" x14ac:dyDescent="0.25">
      <c r="A411" s="2" t="str">
        <f>IF(B411&lt;&gt;"",401,"")</f>
        <v/>
      </c>
      <c r="B411" s="13" t="str">
        <f t="shared" si="66"/>
        <v/>
      </c>
      <c r="C411" s="13" t="str">
        <f t="shared" si="67"/>
        <v/>
      </c>
      <c r="D411" s="13" t="str">
        <f t="shared" si="68"/>
        <v/>
      </c>
      <c r="E411" s="13" t="str">
        <f t="shared" si="69"/>
        <v/>
      </c>
      <c r="F411" s="14" t="str">
        <f t="shared" si="70"/>
        <v/>
      </c>
      <c r="H411" s="2" t="str">
        <f t="shared" si="76"/>
        <v/>
      </c>
      <c r="I411" s="13" t="str">
        <f t="shared" si="77"/>
        <v/>
      </c>
      <c r="J411" s="13" t="str">
        <f t="shared" si="78"/>
        <v/>
      </c>
      <c r="K411" s="13" t="str">
        <f t="shared" si="79"/>
        <v/>
      </c>
      <c r="L411" s="13" t="str">
        <f t="shared" si="80"/>
        <v/>
      </c>
      <c r="M411" s="14" t="str">
        <f t="shared" si="81"/>
        <v/>
      </c>
    </row>
    <row r="412" spans="1:13" x14ac:dyDescent="0.25">
      <c r="A412" s="2" t="str">
        <f>IF(B412&lt;&gt;"",402,"")</f>
        <v/>
      </c>
      <c r="B412" s="13" t="str">
        <f t="shared" si="66"/>
        <v/>
      </c>
      <c r="C412" s="13" t="str">
        <f t="shared" si="67"/>
        <v/>
      </c>
      <c r="D412" s="13" t="str">
        <f t="shared" si="68"/>
        <v/>
      </c>
      <c r="E412" s="13" t="str">
        <f t="shared" si="69"/>
        <v/>
      </c>
      <c r="F412" s="14" t="str">
        <f t="shared" si="70"/>
        <v/>
      </c>
      <c r="H412" s="2" t="str">
        <f t="shared" si="76"/>
        <v/>
      </c>
      <c r="I412" s="13" t="str">
        <f t="shared" si="77"/>
        <v/>
      </c>
      <c r="J412" s="13" t="str">
        <f t="shared" si="78"/>
        <v/>
      </c>
      <c r="K412" s="13" t="str">
        <f t="shared" si="79"/>
        <v/>
      </c>
      <c r="L412" s="13" t="str">
        <f t="shared" si="80"/>
        <v/>
      </c>
      <c r="M412" s="14" t="str">
        <f t="shared" si="81"/>
        <v/>
      </c>
    </row>
    <row r="413" spans="1:13" x14ac:dyDescent="0.25">
      <c r="A413" s="2" t="str">
        <f>IF(B413&lt;&gt;"",403,"")</f>
        <v/>
      </c>
      <c r="B413" s="13" t="str">
        <f t="shared" si="66"/>
        <v/>
      </c>
      <c r="C413" s="13" t="str">
        <f t="shared" si="67"/>
        <v/>
      </c>
      <c r="D413" s="13" t="str">
        <f t="shared" si="68"/>
        <v/>
      </c>
      <c r="E413" s="13" t="str">
        <f t="shared" si="69"/>
        <v/>
      </c>
      <c r="F413" s="14" t="str">
        <f t="shared" si="70"/>
        <v/>
      </c>
      <c r="H413" s="2" t="str">
        <f t="shared" si="76"/>
        <v/>
      </c>
      <c r="I413" s="13" t="str">
        <f t="shared" si="77"/>
        <v/>
      </c>
      <c r="J413" s="13" t="str">
        <f t="shared" si="78"/>
        <v/>
      </c>
      <c r="K413" s="13" t="str">
        <f t="shared" si="79"/>
        <v/>
      </c>
      <c r="L413" s="13" t="str">
        <f t="shared" si="80"/>
        <v/>
      </c>
      <c r="M413" s="14" t="str">
        <f t="shared" si="81"/>
        <v/>
      </c>
    </row>
    <row r="414" spans="1:13" x14ac:dyDescent="0.25">
      <c r="A414" s="2" t="str">
        <f>IF(B414&lt;&gt;"",404,"")</f>
        <v/>
      </c>
      <c r="B414" s="13" t="str">
        <f t="shared" si="66"/>
        <v/>
      </c>
      <c r="C414" s="13" t="str">
        <f t="shared" si="67"/>
        <v/>
      </c>
      <c r="D414" s="13" t="str">
        <f t="shared" si="68"/>
        <v/>
      </c>
      <c r="E414" s="13" t="str">
        <f t="shared" si="69"/>
        <v/>
      </c>
      <c r="F414" s="14" t="str">
        <f t="shared" si="70"/>
        <v/>
      </c>
      <c r="H414" s="2" t="str">
        <f t="shared" si="76"/>
        <v/>
      </c>
      <c r="I414" s="13" t="str">
        <f t="shared" si="77"/>
        <v/>
      </c>
      <c r="J414" s="13" t="str">
        <f t="shared" si="78"/>
        <v/>
      </c>
      <c r="K414" s="13" t="str">
        <f t="shared" si="79"/>
        <v/>
      </c>
      <c r="L414" s="13" t="str">
        <f t="shared" si="80"/>
        <v/>
      </c>
      <c r="M414" s="14" t="str">
        <f t="shared" si="81"/>
        <v/>
      </c>
    </row>
    <row r="415" spans="1:13" x14ac:dyDescent="0.25">
      <c r="A415" s="2" t="str">
        <f>IF(B415&lt;&gt;"",405,"")</f>
        <v/>
      </c>
      <c r="B415" s="13" t="str">
        <f t="shared" si="66"/>
        <v/>
      </c>
      <c r="C415" s="13" t="str">
        <f t="shared" si="67"/>
        <v/>
      </c>
      <c r="D415" s="13" t="str">
        <f t="shared" si="68"/>
        <v/>
      </c>
      <c r="E415" s="13" t="str">
        <f t="shared" si="69"/>
        <v/>
      </c>
      <c r="F415" s="14" t="str">
        <f t="shared" si="70"/>
        <v/>
      </c>
      <c r="H415" s="2" t="str">
        <f t="shared" si="76"/>
        <v/>
      </c>
      <c r="I415" s="13" t="str">
        <f t="shared" si="77"/>
        <v/>
      </c>
      <c r="J415" s="13" t="str">
        <f t="shared" si="78"/>
        <v/>
      </c>
      <c r="K415" s="13" t="str">
        <f t="shared" si="79"/>
        <v/>
      </c>
      <c r="L415" s="13" t="str">
        <f t="shared" si="80"/>
        <v/>
      </c>
      <c r="M415" s="14" t="str">
        <f t="shared" si="81"/>
        <v/>
      </c>
    </row>
    <row r="416" spans="1:13" x14ac:dyDescent="0.25">
      <c r="A416" s="2" t="str">
        <f>IF(B416&lt;&gt;"",406,"")</f>
        <v/>
      </c>
      <c r="B416" s="13" t="str">
        <f t="shared" si="66"/>
        <v/>
      </c>
      <c r="C416" s="13" t="str">
        <f t="shared" si="67"/>
        <v/>
      </c>
      <c r="D416" s="13" t="str">
        <f t="shared" si="68"/>
        <v/>
      </c>
      <c r="E416" s="13" t="str">
        <f t="shared" si="69"/>
        <v/>
      </c>
      <c r="F416" s="14" t="str">
        <f t="shared" si="70"/>
        <v/>
      </c>
      <c r="H416" s="2" t="str">
        <f t="shared" si="76"/>
        <v/>
      </c>
      <c r="I416" s="13" t="str">
        <f t="shared" si="77"/>
        <v/>
      </c>
      <c r="J416" s="13" t="str">
        <f t="shared" si="78"/>
        <v/>
      </c>
      <c r="K416" s="13" t="str">
        <f t="shared" si="79"/>
        <v/>
      </c>
      <c r="L416" s="13" t="str">
        <f t="shared" si="80"/>
        <v/>
      </c>
      <c r="M416" s="14" t="str">
        <f t="shared" si="81"/>
        <v/>
      </c>
    </row>
    <row r="417" spans="1:13" x14ac:dyDescent="0.25">
      <c r="A417" s="2" t="str">
        <f>IF(B417&lt;&gt;"",407,"")</f>
        <v/>
      </c>
      <c r="B417" s="13" t="str">
        <f t="shared" si="66"/>
        <v/>
      </c>
      <c r="C417" s="13" t="str">
        <f t="shared" si="67"/>
        <v/>
      </c>
      <c r="D417" s="13" t="str">
        <f t="shared" si="68"/>
        <v/>
      </c>
      <c r="E417" s="13" t="str">
        <f t="shared" si="69"/>
        <v/>
      </c>
      <c r="F417" s="14" t="str">
        <f t="shared" si="70"/>
        <v/>
      </c>
      <c r="H417" s="2" t="str">
        <f t="shared" si="76"/>
        <v/>
      </c>
      <c r="I417" s="13" t="str">
        <f t="shared" si="77"/>
        <v/>
      </c>
      <c r="J417" s="13" t="str">
        <f t="shared" si="78"/>
        <v/>
      </c>
      <c r="K417" s="13" t="str">
        <f t="shared" si="79"/>
        <v/>
      </c>
      <c r="L417" s="13" t="str">
        <f t="shared" si="80"/>
        <v/>
      </c>
      <c r="M417" s="14" t="str">
        <f t="shared" si="81"/>
        <v/>
      </c>
    </row>
    <row r="418" spans="1:13" x14ac:dyDescent="0.25">
      <c r="A418" s="2" t="str">
        <f>IF(B418&lt;&gt;"",408,"")</f>
        <v/>
      </c>
      <c r="B418" s="13" t="str">
        <f t="shared" si="66"/>
        <v/>
      </c>
      <c r="C418" s="13" t="str">
        <f t="shared" si="67"/>
        <v/>
      </c>
      <c r="D418" s="13" t="str">
        <f t="shared" si="68"/>
        <v/>
      </c>
      <c r="E418" s="13" t="str">
        <f t="shared" si="69"/>
        <v/>
      </c>
      <c r="F418" s="14" t="str">
        <f t="shared" si="70"/>
        <v/>
      </c>
      <c r="H418" s="2" t="str">
        <f t="shared" si="76"/>
        <v/>
      </c>
      <c r="I418" s="13" t="str">
        <f t="shared" si="77"/>
        <v/>
      </c>
      <c r="J418" s="13" t="str">
        <f t="shared" si="78"/>
        <v/>
      </c>
      <c r="K418" s="13" t="str">
        <f t="shared" si="79"/>
        <v/>
      </c>
      <c r="L418" s="13" t="str">
        <f t="shared" si="80"/>
        <v/>
      </c>
      <c r="M418" s="14" t="str">
        <f t="shared" si="81"/>
        <v/>
      </c>
    </row>
    <row r="419" spans="1:13" x14ac:dyDescent="0.25">
      <c r="A419" s="2" t="str">
        <f>IF(B419&lt;&gt;"",409,"")</f>
        <v/>
      </c>
      <c r="B419" s="13" t="str">
        <f t="shared" si="66"/>
        <v/>
      </c>
      <c r="C419" s="13" t="str">
        <f t="shared" si="67"/>
        <v/>
      </c>
      <c r="D419" s="13" t="str">
        <f t="shared" si="68"/>
        <v/>
      </c>
      <c r="E419" s="13" t="str">
        <f t="shared" si="69"/>
        <v/>
      </c>
      <c r="F419" s="14" t="str">
        <f t="shared" si="70"/>
        <v/>
      </c>
      <c r="H419" s="2" t="str">
        <f t="shared" si="76"/>
        <v/>
      </c>
      <c r="I419" s="13" t="str">
        <f t="shared" si="77"/>
        <v/>
      </c>
      <c r="J419" s="13" t="str">
        <f t="shared" si="78"/>
        <v/>
      </c>
      <c r="K419" s="13" t="str">
        <f t="shared" si="79"/>
        <v/>
      </c>
      <c r="L419" s="13" t="str">
        <f t="shared" si="80"/>
        <v/>
      </c>
      <c r="M419" s="14" t="str">
        <f t="shared" si="81"/>
        <v/>
      </c>
    </row>
    <row r="420" spans="1:13" x14ac:dyDescent="0.25">
      <c r="A420" s="2" t="str">
        <f>IF(B420&lt;&gt;"",410,"")</f>
        <v/>
      </c>
      <c r="B420" s="13" t="str">
        <f t="shared" si="66"/>
        <v/>
      </c>
      <c r="C420" s="13" t="str">
        <f t="shared" si="67"/>
        <v/>
      </c>
      <c r="D420" s="13" t="str">
        <f t="shared" si="68"/>
        <v/>
      </c>
      <c r="E420" s="13" t="str">
        <f t="shared" si="69"/>
        <v/>
      </c>
      <c r="F420" s="14" t="str">
        <f t="shared" si="70"/>
        <v/>
      </c>
      <c r="H420" s="2" t="str">
        <f t="shared" si="76"/>
        <v/>
      </c>
      <c r="I420" s="13" t="str">
        <f t="shared" si="77"/>
        <v/>
      </c>
      <c r="J420" s="13" t="str">
        <f t="shared" si="78"/>
        <v/>
      </c>
      <c r="K420" s="13" t="str">
        <f t="shared" si="79"/>
        <v/>
      </c>
      <c r="L420" s="13" t="str">
        <f t="shared" si="80"/>
        <v/>
      </c>
      <c r="M420" s="14" t="str">
        <f t="shared" si="81"/>
        <v/>
      </c>
    </row>
    <row r="421" spans="1:13" x14ac:dyDescent="0.25">
      <c r="A421" s="2" t="str">
        <f>IF(B421&lt;&gt;"",411,"")</f>
        <v/>
      </c>
      <c r="B421" s="13" t="str">
        <f t="shared" si="66"/>
        <v/>
      </c>
      <c r="C421" s="13" t="str">
        <f t="shared" si="67"/>
        <v/>
      </c>
      <c r="D421" s="13" t="str">
        <f t="shared" si="68"/>
        <v/>
      </c>
      <c r="E421" s="13" t="str">
        <f t="shared" si="69"/>
        <v/>
      </c>
      <c r="F421" s="14" t="str">
        <f t="shared" si="70"/>
        <v/>
      </c>
      <c r="H421" s="2" t="str">
        <f t="shared" si="76"/>
        <v/>
      </c>
      <c r="I421" s="13" t="str">
        <f t="shared" si="77"/>
        <v/>
      </c>
      <c r="J421" s="13" t="str">
        <f t="shared" si="78"/>
        <v/>
      </c>
      <c r="K421" s="13" t="str">
        <f t="shared" si="79"/>
        <v/>
      </c>
      <c r="L421" s="13" t="str">
        <f t="shared" si="80"/>
        <v/>
      </c>
      <c r="M421" s="14" t="str">
        <f t="shared" si="81"/>
        <v/>
      </c>
    </row>
    <row r="422" spans="1:13" x14ac:dyDescent="0.25">
      <c r="A422" s="2" t="str">
        <f>IF(B422&lt;&gt;"",412,"")</f>
        <v/>
      </c>
      <c r="B422" s="13" t="str">
        <f t="shared" si="66"/>
        <v/>
      </c>
      <c r="C422" s="13" t="str">
        <f t="shared" si="67"/>
        <v/>
      </c>
      <c r="D422" s="13" t="str">
        <f t="shared" si="68"/>
        <v/>
      </c>
      <c r="E422" s="13" t="str">
        <f t="shared" si="69"/>
        <v/>
      </c>
      <c r="F422" s="14" t="str">
        <f t="shared" si="70"/>
        <v/>
      </c>
      <c r="H422" s="2" t="str">
        <f t="shared" si="76"/>
        <v/>
      </c>
      <c r="I422" s="13" t="str">
        <f t="shared" si="77"/>
        <v/>
      </c>
      <c r="J422" s="13" t="str">
        <f t="shared" si="78"/>
        <v/>
      </c>
      <c r="K422" s="13" t="str">
        <f t="shared" si="79"/>
        <v/>
      </c>
      <c r="L422" s="13" t="str">
        <f t="shared" si="80"/>
        <v/>
      </c>
      <c r="M422" s="14" t="str">
        <f t="shared" si="81"/>
        <v/>
      </c>
    </row>
    <row r="423" spans="1:13" x14ac:dyDescent="0.25">
      <c r="A423" s="2" t="str">
        <f>IF(B423&lt;&gt;"",413,"")</f>
        <v/>
      </c>
      <c r="B423" s="13" t="str">
        <f t="shared" si="66"/>
        <v/>
      </c>
      <c r="C423" s="13" t="str">
        <f t="shared" si="67"/>
        <v/>
      </c>
      <c r="D423" s="13" t="str">
        <f t="shared" si="68"/>
        <v/>
      </c>
      <c r="E423" s="13" t="str">
        <f t="shared" si="69"/>
        <v/>
      </c>
      <c r="F423" s="14" t="str">
        <f t="shared" si="70"/>
        <v/>
      </c>
      <c r="H423" s="2" t="str">
        <f t="shared" si="76"/>
        <v/>
      </c>
      <c r="I423" s="13" t="str">
        <f t="shared" si="77"/>
        <v/>
      </c>
      <c r="J423" s="13" t="str">
        <f t="shared" si="78"/>
        <v/>
      </c>
      <c r="K423" s="13" t="str">
        <f t="shared" si="79"/>
        <v/>
      </c>
      <c r="L423" s="13" t="str">
        <f t="shared" si="80"/>
        <v/>
      </c>
      <c r="M423" s="14" t="str">
        <f t="shared" si="81"/>
        <v/>
      </c>
    </row>
    <row r="424" spans="1:13" x14ac:dyDescent="0.25">
      <c r="A424" s="2" t="str">
        <f>IF(B424&lt;&gt;"",414,"")</f>
        <v/>
      </c>
      <c r="B424" s="13" t="str">
        <f t="shared" si="66"/>
        <v/>
      </c>
      <c r="C424" s="13" t="str">
        <f t="shared" si="67"/>
        <v/>
      </c>
      <c r="D424" s="13" t="str">
        <f t="shared" si="68"/>
        <v/>
      </c>
      <c r="E424" s="13" t="str">
        <f t="shared" si="69"/>
        <v/>
      </c>
      <c r="F424" s="14" t="str">
        <f t="shared" si="70"/>
        <v/>
      </c>
      <c r="H424" s="2" t="str">
        <f t="shared" si="76"/>
        <v/>
      </c>
      <c r="I424" s="13" t="str">
        <f t="shared" si="77"/>
        <v/>
      </c>
      <c r="J424" s="13" t="str">
        <f t="shared" si="78"/>
        <v/>
      </c>
      <c r="K424" s="13" t="str">
        <f t="shared" si="79"/>
        <v/>
      </c>
      <c r="L424" s="13" t="str">
        <f t="shared" si="80"/>
        <v/>
      </c>
      <c r="M424" s="14" t="str">
        <f t="shared" si="81"/>
        <v/>
      </c>
    </row>
    <row r="425" spans="1:13" x14ac:dyDescent="0.25">
      <c r="A425" s="2" t="str">
        <f>IF(B425&lt;&gt;"",415,"")</f>
        <v/>
      </c>
      <c r="B425" s="13" t="str">
        <f t="shared" si="66"/>
        <v/>
      </c>
      <c r="C425" s="13" t="str">
        <f t="shared" si="67"/>
        <v/>
      </c>
      <c r="D425" s="13" t="str">
        <f t="shared" si="68"/>
        <v/>
      </c>
      <c r="E425" s="13" t="str">
        <f t="shared" si="69"/>
        <v/>
      </c>
      <c r="F425" s="14" t="str">
        <f t="shared" si="70"/>
        <v/>
      </c>
      <c r="H425" s="2" t="str">
        <f t="shared" si="76"/>
        <v/>
      </c>
      <c r="I425" s="13" t="str">
        <f t="shared" si="77"/>
        <v/>
      </c>
      <c r="J425" s="13" t="str">
        <f t="shared" si="78"/>
        <v/>
      </c>
      <c r="K425" s="13" t="str">
        <f t="shared" si="79"/>
        <v/>
      </c>
      <c r="L425" s="13" t="str">
        <f t="shared" si="80"/>
        <v/>
      </c>
      <c r="M425" s="14" t="str">
        <f t="shared" si="81"/>
        <v/>
      </c>
    </row>
    <row r="426" spans="1:13" x14ac:dyDescent="0.25">
      <c r="A426" s="2" t="str">
        <f>IF(B426&lt;&gt;"",416,"")</f>
        <v/>
      </c>
      <c r="B426" s="13" t="str">
        <f t="shared" si="66"/>
        <v/>
      </c>
      <c r="C426" s="13" t="str">
        <f t="shared" si="67"/>
        <v/>
      </c>
      <c r="D426" s="13" t="str">
        <f t="shared" si="68"/>
        <v/>
      </c>
      <c r="E426" s="13" t="str">
        <f t="shared" si="69"/>
        <v/>
      </c>
      <c r="F426" s="14" t="str">
        <f t="shared" si="70"/>
        <v/>
      </c>
      <c r="H426" s="2" t="str">
        <f t="shared" si="76"/>
        <v/>
      </c>
      <c r="I426" s="13" t="str">
        <f t="shared" si="77"/>
        <v/>
      </c>
      <c r="J426" s="13" t="str">
        <f t="shared" si="78"/>
        <v/>
      </c>
      <c r="K426" s="13" t="str">
        <f t="shared" si="79"/>
        <v/>
      </c>
      <c r="L426" s="13" t="str">
        <f t="shared" si="80"/>
        <v/>
      </c>
      <c r="M426" s="14" t="str">
        <f t="shared" si="81"/>
        <v/>
      </c>
    </row>
    <row r="427" spans="1:13" x14ac:dyDescent="0.25">
      <c r="A427" s="2" t="str">
        <f>IF(B427&lt;&gt;"",417,"")</f>
        <v/>
      </c>
      <c r="B427" s="13" t="str">
        <f t="shared" si="66"/>
        <v/>
      </c>
      <c r="C427" s="13" t="str">
        <f t="shared" si="67"/>
        <v/>
      </c>
      <c r="D427" s="13" t="str">
        <f t="shared" si="68"/>
        <v/>
      </c>
      <c r="E427" s="13" t="str">
        <f t="shared" si="69"/>
        <v/>
      </c>
      <c r="F427" s="14" t="str">
        <f t="shared" si="70"/>
        <v/>
      </c>
      <c r="H427" s="2" t="str">
        <f t="shared" si="76"/>
        <v/>
      </c>
      <c r="I427" s="13" t="str">
        <f t="shared" si="77"/>
        <v/>
      </c>
      <c r="J427" s="13" t="str">
        <f t="shared" si="78"/>
        <v/>
      </c>
      <c r="K427" s="13" t="str">
        <f t="shared" si="79"/>
        <v/>
      </c>
      <c r="L427" s="13" t="str">
        <f t="shared" si="80"/>
        <v/>
      </c>
      <c r="M427" s="14" t="str">
        <f t="shared" si="81"/>
        <v/>
      </c>
    </row>
    <row r="428" spans="1:13" x14ac:dyDescent="0.25">
      <c r="A428" s="2" t="str">
        <f>IF(B428&lt;&gt;"",418,"")</f>
        <v/>
      </c>
      <c r="B428" s="13" t="str">
        <f t="shared" si="66"/>
        <v/>
      </c>
      <c r="C428" s="13" t="str">
        <f t="shared" si="67"/>
        <v/>
      </c>
      <c r="D428" s="13" t="str">
        <f t="shared" si="68"/>
        <v/>
      </c>
      <c r="E428" s="13" t="str">
        <f t="shared" si="69"/>
        <v/>
      </c>
      <c r="F428" s="14" t="str">
        <f t="shared" si="70"/>
        <v/>
      </c>
      <c r="H428" s="2" t="str">
        <f t="shared" si="76"/>
        <v/>
      </c>
      <c r="I428" s="13" t="str">
        <f t="shared" si="77"/>
        <v/>
      </c>
      <c r="J428" s="13" t="str">
        <f t="shared" si="78"/>
        <v/>
      </c>
      <c r="K428" s="13" t="str">
        <f t="shared" si="79"/>
        <v/>
      </c>
      <c r="L428" s="13" t="str">
        <f t="shared" si="80"/>
        <v/>
      </c>
      <c r="M428" s="14" t="str">
        <f t="shared" si="81"/>
        <v/>
      </c>
    </row>
    <row r="429" spans="1:13" x14ac:dyDescent="0.25">
      <c r="A429" s="2" t="str">
        <f>IF(B429&lt;&gt;"",419,"")</f>
        <v/>
      </c>
      <c r="B429" s="13" t="str">
        <f t="shared" si="66"/>
        <v/>
      </c>
      <c r="C429" s="13" t="str">
        <f t="shared" si="67"/>
        <v/>
      </c>
      <c r="D429" s="13" t="str">
        <f t="shared" si="68"/>
        <v/>
      </c>
      <c r="E429" s="13" t="str">
        <f t="shared" si="69"/>
        <v/>
      </c>
      <c r="F429" s="14" t="str">
        <f t="shared" si="70"/>
        <v/>
      </c>
      <c r="H429" s="2" t="str">
        <f t="shared" si="76"/>
        <v/>
      </c>
      <c r="I429" s="13" t="str">
        <f t="shared" si="77"/>
        <v/>
      </c>
      <c r="J429" s="13" t="str">
        <f t="shared" si="78"/>
        <v/>
      </c>
      <c r="K429" s="13" t="str">
        <f t="shared" si="79"/>
        <v/>
      </c>
      <c r="L429" s="13" t="str">
        <f t="shared" si="80"/>
        <v/>
      </c>
      <c r="M429" s="14" t="str">
        <f t="shared" si="81"/>
        <v/>
      </c>
    </row>
    <row r="430" spans="1:13" x14ac:dyDescent="0.25">
      <c r="A430" s="2" t="str">
        <f>IF(B430&lt;&gt;"",420,"")</f>
        <v/>
      </c>
      <c r="B430" s="13" t="str">
        <f t="shared" si="66"/>
        <v/>
      </c>
      <c r="C430" s="13" t="str">
        <f t="shared" si="67"/>
        <v/>
      </c>
      <c r="D430" s="13" t="str">
        <f t="shared" si="68"/>
        <v/>
      </c>
      <c r="E430" s="13" t="str">
        <f t="shared" si="69"/>
        <v/>
      </c>
      <c r="F430" s="14" t="str">
        <f t="shared" si="70"/>
        <v/>
      </c>
      <c r="H430" s="2" t="str">
        <f t="shared" si="76"/>
        <v/>
      </c>
      <c r="I430" s="13" t="str">
        <f t="shared" si="77"/>
        <v/>
      </c>
      <c r="J430" s="13" t="str">
        <f t="shared" si="78"/>
        <v/>
      </c>
      <c r="K430" s="13" t="str">
        <f t="shared" si="79"/>
        <v/>
      </c>
      <c r="L430" s="13" t="str">
        <f t="shared" si="80"/>
        <v/>
      </c>
      <c r="M430" s="14" t="str">
        <f t="shared" si="81"/>
        <v/>
      </c>
    </row>
    <row r="431" spans="1:13" x14ac:dyDescent="0.25">
      <c r="A431" s="2" t="str">
        <f>IF(B431&lt;&gt;"",421,"")</f>
        <v/>
      </c>
      <c r="B431" s="13" t="str">
        <f t="shared" si="66"/>
        <v/>
      </c>
      <c r="C431" s="13" t="str">
        <f t="shared" si="67"/>
        <v/>
      </c>
      <c r="D431" s="13" t="str">
        <f t="shared" si="68"/>
        <v/>
      </c>
      <c r="E431" s="13" t="str">
        <f t="shared" si="69"/>
        <v/>
      </c>
      <c r="F431" s="14" t="str">
        <f t="shared" si="70"/>
        <v/>
      </c>
      <c r="H431" s="2" t="str">
        <f t="shared" si="76"/>
        <v/>
      </c>
      <c r="I431" s="13" t="str">
        <f t="shared" si="77"/>
        <v/>
      </c>
      <c r="J431" s="13" t="str">
        <f t="shared" si="78"/>
        <v/>
      </c>
      <c r="K431" s="13" t="str">
        <f t="shared" si="79"/>
        <v/>
      </c>
      <c r="L431" s="13" t="str">
        <f t="shared" si="80"/>
        <v/>
      </c>
      <c r="M431" s="14" t="str">
        <f t="shared" si="81"/>
        <v/>
      </c>
    </row>
    <row r="432" spans="1:13" x14ac:dyDescent="0.25">
      <c r="A432" s="2" t="str">
        <f>IF(B432&lt;&gt;"",422,"")</f>
        <v/>
      </c>
      <c r="B432" s="13" t="str">
        <f t="shared" si="66"/>
        <v/>
      </c>
      <c r="C432" s="13" t="str">
        <f t="shared" si="67"/>
        <v/>
      </c>
      <c r="D432" s="13" t="str">
        <f t="shared" si="68"/>
        <v/>
      </c>
      <c r="E432" s="13" t="str">
        <f t="shared" si="69"/>
        <v/>
      </c>
      <c r="F432" s="14" t="str">
        <f t="shared" si="70"/>
        <v/>
      </c>
      <c r="H432" s="2" t="str">
        <f t="shared" si="76"/>
        <v/>
      </c>
      <c r="I432" s="13" t="str">
        <f t="shared" si="77"/>
        <v/>
      </c>
      <c r="J432" s="13" t="str">
        <f t="shared" si="78"/>
        <v/>
      </c>
      <c r="K432" s="13" t="str">
        <f t="shared" si="79"/>
        <v/>
      </c>
      <c r="L432" s="13" t="str">
        <f t="shared" si="80"/>
        <v/>
      </c>
      <c r="M432" s="14" t="str">
        <f t="shared" si="81"/>
        <v/>
      </c>
    </row>
    <row r="433" spans="1:13" x14ac:dyDescent="0.25">
      <c r="A433" s="2" t="str">
        <f>IF(B433&lt;&gt;"",423,"")</f>
        <v/>
      </c>
      <c r="B433" s="13" t="str">
        <f t="shared" si="66"/>
        <v/>
      </c>
      <c r="C433" s="13" t="str">
        <f t="shared" si="67"/>
        <v/>
      </c>
      <c r="D433" s="13" t="str">
        <f t="shared" si="68"/>
        <v/>
      </c>
      <c r="E433" s="13" t="str">
        <f t="shared" si="69"/>
        <v/>
      </c>
      <c r="F433" s="14" t="str">
        <f t="shared" si="70"/>
        <v/>
      </c>
      <c r="H433" s="2" t="str">
        <f t="shared" si="76"/>
        <v/>
      </c>
      <c r="I433" s="13" t="str">
        <f t="shared" si="77"/>
        <v/>
      </c>
      <c r="J433" s="13" t="str">
        <f t="shared" si="78"/>
        <v/>
      </c>
      <c r="K433" s="13" t="str">
        <f t="shared" si="79"/>
        <v/>
      </c>
      <c r="L433" s="13" t="str">
        <f t="shared" si="80"/>
        <v/>
      </c>
      <c r="M433" s="14" t="str">
        <f t="shared" si="81"/>
        <v/>
      </c>
    </row>
    <row r="434" spans="1:13" x14ac:dyDescent="0.25">
      <c r="A434" s="2" t="str">
        <f>IF(B434&lt;&gt;"",424,"")</f>
        <v/>
      </c>
      <c r="B434" s="13" t="str">
        <f t="shared" si="66"/>
        <v/>
      </c>
      <c r="C434" s="13" t="str">
        <f t="shared" si="67"/>
        <v/>
      </c>
      <c r="D434" s="13" t="str">
        <f t="shared" si="68"/>
        <v/>
      </c>
      <c r="E434" s="13" t="str">
        <f t="shared" si="69"/>
        <v/>
      </c>
      <c r="F434" s="14" t="str">
        <f t="shared" si="70"/>
        <v/>
      </c>
      <c r="H434" s="2" t="str">
        <f t="shared" si="76"/>
        <v/>
      </c>
      <c r="I434" s="13" t="str">
        <f t="shared" si="77"/>
        <v/>
      </c>
      <c r="J434" s="13" t="str">
        <f t="shared" si="78"/>
        <v/>
      </c>
      <c r="K434" s="13" t="str">
        <f t="shared" si="79"/>
        <v/>
      </c>
      <c r="L434" s="13" t="str">
        <f t="shared" si="80"/>
        <v/>
      </c>
      <c r="M434" s="14" t="str">
        <f t="shared" si="81"/>
        <v/>
      </c>
    </row>
    <row r="435" spans="1:13" x14ac:dyDescent="0.25">
      <c r="A435" s="2" t="str">
        <f>IF(B435&lt;&gt;"",425,"")</f>
        <v/>
      </c>
      <c r="B435" s="13" t="str">
        <f t="shared" ref="B435:B498" si="82">IFERROR(IF(B434-D434&gt;=0.01,B434-D434,""),"")</f>
        <v/>
      </c>
      <c r="C435" s="13" t="str">
        <f t="shared" ref="C435:C498" si="83">IFERROR(B435*$G$4/12,"")</f>
        <v/>
      </c>
      <c r="D435" s="13" t="str">
        <f t="shared" ref="D435:D498" si="84">IF(A435&lt;&gt;"",$G$3/$G$5,"")</f>
        <v/>
      </c>
      <c r="E435" s="13" t="str">
        <f t="shared" ref="E435:E498" si="85">IF(A435&lt;&gt;"",B435-D435,"")</f>
        <v/>
      </c>
      <c r="F435" s="14" t="str">
        <f t="shared" ref="F435:F498" si="86">IF(A435&lt;&gt;"",C435+D435,"")</f>
        <v/>
      </c>
      <c r="H435" s="2" t="str">
        <f t="shared" si="76"/>
        <v/>
      </c>
      <c r="I435" s="13" t="str">
        <f t="shared" si="77"/>
        <v/>
      </c>
      <c r="J435" s="13" t="str">
        <f t="shared" si="78"/>
        <v/>
      </c>
      <c r="K435" s="13" t="str">
        <f t="shared" si="79"/>
        <v/>
      </c>
      <c r="L435" s="13" t="str">
        <f t="shared" si="80"/>
        <v/>
      </c>
      <c r="M435" s="14" t="str">
        <f t="shared" si="81"/>
        <v/>
      </c>
    </row>
    <row r="436" spans="1:13" x14ac:dyDescent="0.25">
      <c r="A436" s="2" t="str">
        <f>IF(B436&lt;&gt;"",426,"")</f>
        <v/>
      </c>
      <c r="B436" s="13" t="str">
        <f t="shared" si="82"/>
        <v/>
      </c>
      <c r="C436" s="13" t="str">
        <f t="shared" si="83"/>
        <v/>
      </c>
      <c r="D436" s="13" t="str">
        <f t="shared" si="84"/>
        <v/>
      </c>
      <c r="E436" s="13" t="str">
        <f t="shared" si="85"/>
        <v/>
      </c>
      <c r="F436" s="14" t="str">
        <f t="shared" si="86"/>
        <v/>
      </c>
      <c r="H436" s="2" t="str">
        <f t="shared" ref="H436:H499" si="87">A436</f>
        <v/>
      </c>
      <c r="I436" s="13" t="str">
        <f t="shared" ref="I436:I499" si="88">IFERROR(IF(I435-K435&gt;=0.01,I435-K435,""),"")</f>
        <v/>
      </c>
      <c r="J436" s="13" t="str">
        <f t="shared" ref="J436:J499" si="89">IFERROR(I436*$G$4/12,"")</f>
        <v/>
      </c>
      <c r="K436" s="13" t="str">
        <f t="shared" ref="K436:K499" si="90">IFERROR(M436-J436,"")</f>
        <v/>
      </c>
      <c r="L436" s="13" t="str">
        <f t="shared" ref="L436:L499" si="91">IFERROR(I436-K436,"")</f>
        <v/>
      </c>
      <c r="M436" s="14" t="str">
        <f t="shared" ref="M436:M499" si="92">IF(H436&lt;&gt;"",-PMT($G$4/12,$G$5,$G$3),"")</f>
        <v/>
      </c>
    </row>
    <row r="437" spans="1:13" x14ac:dyDescent="0.25">
      <c r="A437" s="2" t="str">
        <f>IF(B437&lt;&gt;"",427,"")</f>
        <v/>
      </c>
      <c r="B437" s="13" t="str">
        <f t="shared" si="82"/>
        <v/>
      </c>
      <c r="C437" s="13" t="str">
        <f t="shared" si="83"/>
        <v/>
      </c>
      <c r="D437" s="13" t="str">
        <f t="shared" si="84"/>
        <v/>
      </c>
      <c r="E437" s="13" t="str">
        <f t="shared" si="85"/>
        <v/>
      </c>
      <c r="F437" s="14" t="str">
        <f t="shared" si="86"/>
        <v/>
      </c>
      <c r="H437" s="2" t="str">
        <f t="shared" si="87"/>
        <v/>
      </c>
      <c r="I437" s="13" t="str">
        <f t="shared" si="88"/>
        <v/>
      </c>
      <c r="J437" s="13" t="str">
        <f t="shared" si="89"/>
        <v/>
      </c>
      <c r="K437" s="13" t="str">
        <f t="shared" si="90"/>
        <v/>
      </c>
      <c r="L437" s="13" t="str">
        <f t="shared" si="91"/>
        <v/>
      </c>
      <c r="M437" s="14" t="str">
        <f t="shared" si="92"/>
        <v/>
      </c>
    </row>
    <row r="438" spans="1:13" x14ac:dyDescent="0.25">
      <c r="A438" s="2" t="str">
        <f>IF(B438&lt;&gt;"",428,"")</f>
        <v/>
      </c>
      <c r="B438" s="13" t="str">
        <f t="shared" si="82"/>
        <v/>
      </c>
      <c r="C438" s="13" t="str">
        <f t="shared" si="83"/>
        <v/>
      </c>
      <c r="D438" s="13" t="str">
        <f t="shared" si="84"/>
        <v/>
      </c>
      <c r="E438" s="13" t="str">
        <f t="shared" si="85"/>
        <v/>
      </c>
      <c r="F438" s="14" t="str">
        <f t="shared" si="86"/>
        <v/>
      </c>
      <c r="H438" s="2" t="str">
        <f t="shared" si="87"/>
        <v/>
      </c>
      <c r="I438" s="13" t="str">
        <f t="shared" si="88"/>
        <v/>
      </c>
      <c r="J438" s="13" t="str">
        <f t="shared" si="89"/>
        <v/>
      </c>
      <c r="K438" s="13" t="str">
        <f t="shared" si="90"/>
        <v/>
      </c>
      <c r="L438" s="13" t="str">
        <f t="shared" si="91"/>
        <v/>
      </c>
      <c r="M438" s="14" t="str">
        <f t="shared" si="92"/>
        <v/>
      </c>
    </row>
    <row r="439" spans="1:13" x14ac:dyDescent="0.25">
      <c r="A439" s="2" t="str">
        <f>IF(B439&lt;&gt;"",429,"")</f>
        <v/>
      </c>
      <c r="B439" s="13" t="str">
        <f t="shared" si="82"/>
        <v/>
      </c>
      <c r="C439" s="13" t="str">
        <f t="shared" si="83"/>
        <v/>
      </c>
      <c r="D439" s="13" t="str">
        <f t="shared" si="84"/>
        <v/>
      </c>
      <c r="E439" s="13" t="str">
        <f t="shared" si="85"/>
        <v/>
      </c>
      <c r="F439" s="14" t="str">
        <f t="shared" si="86"/>
        <v/>
      </c>
      <c r="H439" s="2" t="str">
        <f t="shared" si="87"/>
        <v/>
      </c>
      <c r="I439" s="13" t="str">
        <f t="shared" si="88"/>
        <v/>
      </c>
      <c r="J439" s="13" t="str">
        <f t="shared" si="89"/>
        <v/>
      </c>
      <c r="K439" s="13" t="str">
        <f t="shared" si="90"/>
        <v/>
      </c>
      <c r="L439" s="13" t="str">
        <f t="shared" si="91"/>
        <v/>
      </c>
      <c r="M439" s="14" t="str">
        <f t="shared" si="92"/>
        <v/>
      </c>
    </row>
    <row r="440" spans="1:13" x14ac:dyDescent="0.25">
      <c r="A440" s="2" t="str">
        <f>IF(B440&lt;&gt;"",430,"")</f>
        <v/>
      </c>
      <c r="B440" s="13" t="str">
        <f t="shared" si="82"/>
        <v/>
      </c>
      <c r="C440" s="13" t="str">
        <f t="shared" si="83"/>
        <v/>
      </c>
      <c r="D440" s="13" t="str">
        <f t="shared" si="84"/>
        <v/>
      </c>
      <c r="E440" s="13" t="str">
        <f t="shared" si="85"/>
        <v/>
      </c>
      <c r="F440" s="14" t="str">
        <f t="shared" si="86"/>
        <v/>
      </c>
      <c r="H440" s="2" t="str">
        <f t="shared" si="87"/>
        <v/>
      </c>
      <c r="I440" s="13" t="str">
        <f t="shared" si="88"/>
        <v/>
      </c>
      <c r="J440" s="13" t="str">
        <f t="shared" si="89"/>
        <v/>
      </c>
      <c r="K440" s="13" t="str">
        <f t="shared" si="90"/>
        <v/>
      </c>
      <c r="L440" s="13" t="str">
        <f t="shared" si="91"/>
        <v/>
      </c>
      <c r="M440" s="14" t="str">
        <f t="shared" si="92"/>
        <v/>
      </c>
    </row>
    <row r="441" spans="1:13" x14ac:dyDescent="0.25">
      <c r="A441" s="2" t="str">
        <f>IF(B441&lt;&gt;"",431,"")</f>
        <v/>
      </c>
      <c r="B441" s="13" t="str">
        <f t="shared" si="82"/>
        <v/>
      </c>
      <c r="C441" s="13" t="str">
        <f t="shared" si="83"/>
        <v/>
      </c>
      <c r="D441" s="13" t="str">
        <f t="shared" si="84"/>
        <v/>
      </c>
      <c r="E441" s="13" t="str">
        <f t="shared" si="85"/>
        <v/>
      </c>
      <c r="F441" s="14" t="str">
        <f t="shared" si="86"/>
        <v/>
      </c>
      <c r="H441" s="2" t="str">
        <f t="shared" si="87"/>
        <v/>
      </c>
      <c r="I441" s="13" t="str">
        <f t="shared" si="88"/>
        <v/>
      </c>
      <c r="J441" s="13" t="str">
        <f t="shared" si="89"/>
        <v/>
      </c>
      <c r="K441" s="13" t="str">
        <f t="shared" si="90"/>
        <v/>
      </c>
      <c r="L441" s="13" t="str">
        <f t="shared" si="91"/>
        <v/>
      </c>
      <c r="M441" s="14" t="str">
        <f t="shared" si="92"/>
        <v/>
      </c>
    </row>
    <row r="442" spans="1:13" x14ac:dyDescent="0.25">
      <c r="A442" s="2" t="str">
        <f>IF(B442&lt;&gt;"",432,"")</f>
        <v/>
      </c>
      <c r="B442" s="13" t="str">
        <f t="shared" si="82"/>
        <v/>
      </c>
      <c r="C442" s="13" t="str">
        <f t="shared" si="83"/>
        <v/>
      </c>
      <c r="D442" s="13" t="str">
        <f t="shared" si="84"/>
        <v/>
      </c>
      <c r="E442" s="13" t="str">
        <f t="shared" si="85"/>
        <v/>
      </c>
      <c r="F442" s="14" t="str">
        <f t="shared" si="86"/>
        <v/>
      </c>
      <c r="H442" s="2" t="str">
        <f t="shared" si="87"/>
        <v/>
      </c>
      <c r="I442" s="13" t="str">
        <f t="shared" si="88"/>
        <v/>
      </c>
      <c r="J442" s="13" t="str">
        <f t="shared" si="89"/>
        <v/>
      </c>
      <c r="K442" s="13" t="str">
        <f t="shared" si="90"/>
        <v/>
      </c>
      <c r="L442" s="13" t="str">
        <f t="shared" si="91"/>
        <v/>
      </c>
      <c r="M442" s="14" t="str">
        <f t="shared" si="92"/>
        <v/>
      </c>
    </row>
    <row r="443" spans="1:13" x14ac:dyDescent="0.25">
      <c r="A443" s="2" t="str">
        <f>IF(B443&lt;&gt;"",433,"")</f>
        <v/>
      </c>
      <c r="B443" s="13" t="str">
        <f t="shared" si="82"/>
        <v/>
      </c>
      <c r="C443" s="13" t="str">
        <f t="shared" si="83"/>
        <v/>
      </c>
      <c r="D443" s="13" t="str">
        <f t="shared" si="84"/>
        <v/>
      </c>
      <c r="E443" s="13" t="str">
        <f t="shared" si="85"/>
        <v/>
      </c>
      <c r="F443" s="14" t="str">
        <f t="shared" si="86"/>
        <v/>
      </c>
      <c r="H443" s="2" t="str">
        <f t="shared" si="87"/>
        <v/>
      </c>
      <c r="I443" s="13" t="str">
        <f t="shared" si="88"/>
        <v/>
      </c>
      <c r="J443" s="13" t="str">
        <f t="shared" si="89"/>
        <v/>
      </c>
      <c r="K443" s="13" t="str">
        <f t="shared" si="90"/>
        <v/>
      </c>
      <c r="L443" s="13" t="str">
        <f t="shared" si="91"/>
        <v/>
      </c>
      <c r="M443" s="14" t="str">
        <f t="shared" si="92"/>
        <v/>
      </c>
    </row>
    <row r="444" spans="1:13" x14ac:dyDescent="0.25">
      <c r="A444" s="2" t="str">
        <f>IF(B444&lt;&gt;"",434,"")</f>
        <v/>
      </c>
      <c r="B444" s="13" t="str">
        <f t="shared" si="82"/>
        <v/>
      </c>
      <c r="C444" s="13" t="str">
        <f t="shared" si="83"/>
        <v/>
      </c>
      <c r="D444" s="13" t="str">
        <f t="shared" si="84"/>
        <v/>
      </c>
      <c r="E444" s="13" t="str">
        <f t="shared" si="85"/>
        <v/>
      </c>
      <c r="F444" s="14" t="str">
        <f t="shared" si="86"/>
        <v/>
      </c>
      <c r="H444" s="2" t="str">
        <f t="shared" si="87"/>
        <v/>
      </c>
      <c r="I444" s="13" t="str">
        <f t="shared" si="88"/>
        <v/>
      </c>
      <c r="J444" s="13" t="str">
        <f t="shared" si="89"/>
        <v/>
      </c>
      <c r="K444" s="13" t="str">
        <f t="shared" si="90"/>
        <v/>
      </c>
      <c r="L444" s="13" t="str">
        <f t="shared" si="91"/>
        <v/>
      </c>
      <c r="M444" s="14" t="str">
        <f t="shared" si="92"/>
        <v/>
      </c>
    </row>
    <row r="445" spans="1:13" x14ac:dyDescent="0.25">
      <c r="A445" s="2" t="str">
        <f>IF(B445&lt;&gt;"",435,"")</f>
        <v/>
      </c>
      <c r="B445" s="13" t="str">
        <f t="shared" si="82"/>
        <v/>
      </c>
      <c r="C445" s="13" t="str">
        <f t="shared" si="83"/>
        <v/>
      </c>
      <c r="D445" s="13" t="str">
        <f t="shared" si="84"/>
        <v/>
      </c>
      <c r="E445" s="13" t="str">
        <f t="shared" si="85"/>
        <v/>
      </c>
      <c r="F445" s="14" t="str">
        <f t="shared" si="86"/>
        <v/>
      </c>
      <c r="H445" s="2" t="str">
        <f t="shared" si="87"/>
        <v/>
      </c>
      <c r="I445" s="13" t="str">
        <f t="shared" si="88"/>
        <v/>
      </c>
      <c r="J445" s="13" t="str">
        <f t="shared" si="89"/>
        <v/>
      </c>
      <c r="K445" s="13" t="str">
        <f t="shared" si="90"/>
        <v/>
      </c>
      <c r="L445" s="13" t="str">
        <f t="shared" si="91"/>
        <v/>
      </c>
      <c r="M445" s="14" t="str">
        <f t="shared" si="92"/>
        <v/>
      </c>
    </row>
    <row r="446" spans="1:13" x14ac:dyDescent="0.25">
      <c r="A446" s="2" t="str">
        <f>IF(B446&lt;&gt;"",436,"")</f>
        <v/>
      </c>
      <c r="B446" s="13" t="str">
        <f t="shared" si="82"/>
        <v/>
      </c>
      <c r="C446" s="13" t="str">
        <f t="shared" si="83"/>
        <v/>
      </c>
      <c r="D446" s="13" t="str">
        <f t="shared" si="84"/>
        <v/>
      </c>
      <c r="E446" s="13" t="str">
        <f t="shared" si="85"/>
        <v/>
      </c>
      <c r="F446" s="14" t="str">
        <f t="shared" si="86"/>
        <v/>
      </c>
      <c r="H446" s="2" t="str">
        <f t="shared" si="87"/>
        <v/>
      </c>
      <c r="I446" s="13" t="str">
        <f t="shared" si="88"/>
        <v/>
      </c>
      <c r="J446" s="13" t="str">
        <f t="shared" si="89"/>
        <v/>
      </c>
      <c r="K446" s="13" t="str">
        <f t="shared" si="90"/>
        <v/>
      </c>
      <c r="L446" s="13" t="str">
        <f t="shared" si="91"/>
        <v/>
      </c>
      <c r="M446" s="14" t="str">
        <f t="shared" si="92"/>
        <v/>
      </c>
    </row>
    <row r="447" spans="1:13" x14ac:dyDescent="0.25">
      <c r="A447" s="2" t="str">
        <f>IF(B447&lt;&gt;"",437,"")</f>
        <v/>
      </c>
      <c r="B447" s="13" t="str">
        <f t="shared" si="82"/>
        <v/>
      </c>
      <c r="C447" s="13" t="str">
        <f t="shared" si="83"/>
        <v/>
      </c>
      <c r="D447" s="13" t="str">
        <f t="shared" si="84"/>
        <v/>
      </c>
      <c r="E447" s="13" t="str">
        <f t="shared" si="85"/>
        <v/>
      </c>
      <c r="F447" s="14" t="str">
        <f t="shared" si="86"/>
        <v/>
      </c>
      <c r="H447" s="2" t="str">
        <f t="shared" si="87"/>
        <v/>
      </c>
      <c r="I447" s="13" t="str">
        <f t="shared" si="88"/>
        <v/>
      </c>
      <c r="J447" s="13" t="str">
        <f t="shared" si="89"/>
        <v/>
      </c>
      <c r="K447" s="13" t="str">
        <f t="shared" si="90"/>
        <v/>
      </c>
      <c r="L447" s="13" t="str">
        <f t="shared" si="91"/>
        <v/>
      </c>
      <c r="M447" s="14" t="str">
        <f t="shared" si="92"/>
        <v/>
      </c>
    </row>
    <row r="448" spans="1:13" x14ac:dyDescent="0.25">
      <c r="A448" s="2" t="str">
        <f>IF(B448&lt;&gt;"",438,"")</f>
        <v/>
      </c>
      <c r="B448" s="13" t="str">
        <f t="shared" si="82"/>
        <v/>
      </c>
      <c r="C448" s="13" t="str">
        <f t="shared" si="83"/>
        <v/>
      </c>
      <c r="D448" s="13" t="str">
        <f t="shared" si="84"/>
        <v/>
      </c>
      <c r="E448" s="13" t="str">
        <f t="shared" si="85"/>
        <v/>
      </c>
      <c r="F448" s="14" t="str">
        <f t="shared" si="86"/>
        <v/>
      </c>
      <c r="H448" s="2" t="str">
        <f t="shared" si="87"/>
        <v/>
      </c>
      <c r="I448" s="13" t="str">
        <f t="shared" si="88"/>
        <v/>
      </c>
      <c r="J448" s="13" t="str">
        <f t="shared" si="89"/>
        <v/>
      </c>
      <c r="K448" s="13" t="str">
        <f t="shared" si="90"/>
        <v/>
      </c>
      <c r="L448" s="13" t="str">
        <f t="shared" si="91"/>
        <v/>
      </c>
      <c r="M448" s="14" t="str">
        <f t="shared" si="92"/>
        <v/>
      </c>
    </row>
    <row r="449" spans="1:13" x14ac:dyDescent="0.25">
      <c r="A449" s="2" t="str">
        <f>IF(B449&lt;&gt;"",439,"")</f>
        <v/>
      </c>
      <c r="B449" s="13" t="str">
        <f t="shared" si="82"/>
        <v/>
      </c>
      <c r="C449" s="13" t="str">
        <f t="shared" si="83"/>
        <v/>
      </c>
      <c r="D449" s="13" t="str">
        <f t="shared" si="84"/>
        <v/>
      </c>
      <c r="E449" s="13" t="str">
        <f t="shared" si="85"/>
        <v/>
      </c>
      <c r="F449" s="14" t="str">
        <f t="shared" si="86"/>
        <v/>
      </c>
      <c r="H449" s="2" t="str">
        <f t="shared" si="87"/>
        <v/>
      </c>
      <c r="I449" s="13" t="str">
        <f t="shared" si="88"/>
        <v/>
      </c>
      <c r="J449" s="13" t="str">
        <f t="shared" si="89"/>
        <v/>
      </c>
      <c r="K449" s="13" t="str">
        <f t="shared" si="90"/>
        <v/>
      </c>
      <c r="L449" s="13" t="str">
        <f t="shared" si="91"/>
        <v/>
      </c>
      <c r="M449" s="14" t="str">
        <f t="shared" si="92"/>
        <v/>
      </c>
    </row>
    <row r="450" spans="1:13" x14ac:dyDescent="0.25">
      <c r="A450" s="2" t="str">
        <f>IF(B450&lt;&gt;"",440,"")</f>
        <v/>
      </c>
      <c r="B450" s="13" t="str">
        <f t="shared" si="82"/>
        <v/>
      </c>
      <c r="C450" s="13" t="str">
        <f t="shared" si="83"/>
        <v/>
      </c>
      <c r="D450" s="13" t="str">
        <f t="shared" si="84"/>
        <v/>
      </c>
      <c r="E450" s="13" t="str">
        <f t="shared" si="85"/>
        <v/>
      </c>
      <c r="F450" s="14" t="str">
        <f t="shared" si="86"/>
        <v/>
      </c>
      <c r="H450" s="2" t="str">
        <f t="shared" si="87"/>
        <v/>
      </c>
      <c r="I450" s="13" t="str">
        <f t="shared" si="88"/>
        <v/>
      </c>
      <c r="J450" s="13" t="str">
        <f t="shared" si="89"/>
        <v/>
      </c>
      <c r="K450" s="13" t="str">
        <f t="shared" si="90"/>
        <v/>
      </c>
      <c r="L450" s="13" t="str">
        <f t="shared" si="91"/>
        <v/>
      </c>
      <c r="M450" s="14" t="str">
        <f t="shared" si="92"/>
        <v/>
      </c>
    </row>
    <row r="451" spans="1:13" x14ac:dyDescent="0.25">
      <c r="A451" s="2" t="str">
        <f>IF(B451&lt;&gt;"",441,"")</f>
        <v/>
      </c>
      <c r="B451" s="13" t="str">
        <f t="shared" si="82"/>
        <v/>
      </c>
      <c r="C451" s="13" t="str">
        <f t="shared" si="83"/>
        <v/>
      </c>
      <c r="D451" s="13" t="str">
        <f t="shared" si="84"/>
        <v/>
      </c>
      <c r="E451" s="13" t="str">
        <f t="shared" si="85"/>
        <v/>
      </c>
      <c r="F451" s="14" t="str">
        <f t="shared" si="86"/>
        <v/>
      </c>
      <c r="H451" s="2" t="str">
        <f t="shared" si="87"/>
        <v/>
      </c>
      <c r="I451" s="13" t="str">
        <f t="shared" si="88"/>
        <v/>
      </c>
      <c r="J451" s="13" t="str">
        <f t="shared" si="89"/>
        <v/>
      </c>
      <c r="K451" s="13" t="str">
        <f t="shared" si="90"/>
        <v/>
      </c>
      <c r="L451" s="13" t="str">
        <f t="shared" si="91"/>
        <v/>
      </c>
      <c r="M451" s="14" t="str">
        <f t="shared" si="92"/>
        <v/>
      </c>
    </row>
    <row r="452" spans="1:13" x14ac:dyDescent="0.25">
      <c r="A452" s="2" t="str">
        <f>IF(B452&lt;&gt;"",442,"")</f>
        <v/>
      </c>
      <c r="B452" s="13" t="str">
        <f t="shared" si="82"/>
        <v/>
      </c>
      <c r="C452" s="13" t="str">
        <f t="shared" si="83"/>
        <v/>
      </c>
      <c r="D452" s="13" t="str">
        <f t="shared" si="84"/>
        <v/>
      </c>
      <c r="E452" s="13" t="str">
        <f t="shared" si="85"/>
        <v/>
      </c>
      <c r="F452" s="14" t="str">
        <f t="shared" si="86"/>
        <v/>
      </c>
      <c r="H452" s="2" t="str">
        <f t="shared" si="87"/>
        <v/>
      </c>
      <c r="I452" s="13" t="str">
        <f t="shared" si="88"/>
        <v/>
      </c>
      <c r="J452" s="13" t="str">
        <f t="shared" si="89"/>
        <v/>
      </c>
      <c r="K452" s="13" t="str">
        <f t="shared" si="90"/>
        <v/>
      </c>
      <c r="L452" s="13" t="str">
        <f t="shared" si="91"/>
        <v/>
      </c>
      <c r="M452" s="14" t="str">
        <f t="shared" si="92"/>
        <v/>
      </c>
    </row>
    <row r="453" spans="1:13" x14ac:dyDescent="0.25">
      <c r="A453" s="2" t="str">
        <f>IF(B453&lt;&gt;"",443,"")</f>
        <v/>
      </c>
      <c r="B453" s="13" t="str">
        <f t="shared" si="82"/>
        <v/>
      </c>
      <c r="C453" s="13" t="str">
        <f t="shared" si="83"/>
        <v/>
      </c>
      <c r="D453" s="13" t="str">
        <f t="shared" si="84"/>
        <v/>
      </c>
      <c r="E453" s="13" t="str">
        <f t="shared" si="85"/>
        <v/>
      </c>
      <c r="F453" s="14" t="str">
        <f t="shared" si="86"/>
        <v/>
      </c>
      <c r="H453" s="2" t="str">
        <f t="shared" si="87"/>
        <v/>
      </c>
      <c r="I453" s="13" t="str">
        <f t="shared" si="88"/>
        <v/>
      </c>
      <c r="J453" s="13" t="str">
        <f t="shared" si="89"/>
        <v/>
      </c>
      <c r="K453" s="13" t="str">
        <f t="shared" si="90"/>
        <v/>
      </c>
      <c r="L453" s="13" t="str">
        <f t="shared" si="91"/>
        <v/>
      </c>
      <c r="M453" s="14" t="str">
        <f t="shared" si="92"/>
        <v/>
      </c>
    </row>
    <row r="454" spans="1:13" x14ac:dyDescent="0.25">
      <c r="A454" s="2" t="str">
        <f>IF(B454&lt;&gt;"",444,"")</f>
        <v/>
      </c>
      <c r="B454" s="13" t="str">
        <f t="shared" si="82"/>
        <v/>
      </c>
      <c r="C454" s="13" t="str">
        <f t="shared" si="83"/>
        <v/>
      </c>
      <c r="D454" s="13" t="str">
        <f t="shared" si="84"/>
        <v/>
      </c>
      <c r="E454" s="13" t="str">
        <f t="shared" si="85"/>
        <v/>
      </c>
      <c r="F454" s="14" t="str">
        <f t="shared" si="86"/>
        <v/>
      </c>
      <c r="H454" s="2" t="str">
        <f t="shared" si="87"/>
        <v/>
      </c>
      <c r="I454" s="13" t="str">
        <f t="shared" si="88"/>
        <v/>
      </c>
      <c r="J454" s="13" t="str">
        <f t="shared" si="89"/>
        <v/>
      </c>
      <c r="K454" s="13" t="str">
        <f t="shared" si="90"/>
        <v/>
      </c>
      <c r="L454" s="13" t="str">
        <f t="shared" si="91"/>
        <v/>
      </c>
      <c r="M454" s="14" t="str">
        <f t="shared" si="92"/>
        <v/>
      </c>
    </row>
    <row r="455" spans="1:13" x14ac:dyDescent="0.25">
      <c r="A455" s="2" t="str">
        <f>IF(B455&lt;&gt;"",445,"")</f>
        <v/>
      </c>
      <c r="B455" s="13" t="str">
        <f t="shared" si="82"/>
        <v/>
      </c>
      <c r="C455" s="13" t="str">
        <f t="shared" si="83"/>
        <v/>
      </c>
      <c r="D455" s="13" t="str">
        <f t="shared" si="84"/>
        <v/>
      </c>
      <c r="E455" s="13" t="str">
        <f t="shared" si="85"/>
        <v/>
      </c>
      <c r="F455" s="14" t="str">
        <f t="shared" si="86"/>
        <v/>
      </c>
      <c r="H455" s="2" t="str">
        <f t="shared" si="87"/>
        <v/>
      </c>
      <c r="I455" s="13" t="str">
        <f t="shared" si="88"/>
        <v/>
      </c>
      <c r="J455" s="13" t="str">
        <f t="shared" si="89"/>
        <v/>
      </c>
      <c r="K455" s="13" t="str">
        <f t="shared" si="90"/>
        <v/>
      </c>
      <c r="L455" s="13" t="str">
        <f t="shared" si="91"/>
        <v/>
      </c>
      <c r="M455" s="14" t="str">
        <f t="shared" si="92"/>
        <v/>
      </c>
    </row>
    <row r="456" spans="1:13" x14ac:dyDescent="0.25">
      <c r="A456" s="2" t="str">
        <f>IF(B456&lt;&gt;"",446,"")</f>
        <v/>
      </c>
      <c r="B456" s="13" t="str">
        <f t="shared" si="82"/>
        <v/>
      </c>
      <c r="C456" s="13" t="str">
        <f t="shared" si="83"/>
        <v/>
      </c>
      <c r="D456" s="13" t="str">
        <f t="shared" si="84"/>
        <v/>
      </c>
      <c r="E456" s="13" t="str">
        <f t="shared" si="85"/>
        <v/>
      </c>
      <c r="F456" s="14" t="str">
        <f t="shared" si="86"/>
        <v/>
      </c>
      <c r="H456" s="2" t="str">
        <f t="shared" si="87"/>
        <v/>
      </c>
      <c r="I456" s="13" t="str">
        <f t="shared" si="88"/>
        <v/>
      </c>
      <c r="J456" s="13" t="str">
        <f t="shared" si="89"/>
        <v/>
      </c>
      <c r="K456" s="13" t="str">
        <f t="shared" si="90"/>
        <v/>
      </c>
      <c r="L456" s="13" t="str">
        <f t="shared" si="91"/>
        <v/>
      </c>
      <c r="M456" s="14" t="str">
        <f t="shared" si="92"/>
        <v/>
      </c>
    </row>
    <row r="457" spans="1:13" x14ac:dyDescent="0.25">
      <c r="A457" s="2" t="str">
        <f>IF(B457&lt;&gt;"",447,"")</f>
        <v/>
      </c>
      <c r="B457" s="13" t="str">
        <f t="shared" si="82"/>
        <v/>
      </c>
      <c r="C457" s="13" t="str">
        <f t="shared" si="83"/>
        <v/>
      </c>
      <c r="D457" s="13" t="str">
        <f t="shared" si="84"/>
        <v/>
      </c>
      <c r="E457" s="13" t="str">
        <f t="shared" si="85"/>
        <v/>
      </c>
      <c r="F457" s="14" t="str">
        <f t="shared" si="86"/>
        <v/>
      </c>
      <c r="H457" s="2" t="str">
        <f t="shared" si="87"/>
        <v/>
      </c>
      <c r="I457" s="13" t="str">
        <f t="shared" si="88"/>
        <v/>
      </c>
      <c r="J457" s="13" t="str">
        <f t="shared" si="89"/>
        <v/>
      </c>
      <c r="K457" s="13" t="str">
        <f t="shared" si="90"/>
        <v/>
      </c>
      <c r="L457" s="13" t="str">
        <f t="shared" si="91"/>
        <v/>
      </c>
      <c r="M457" s="14" t="str">
        <f t="shared" si="92"/>
        <v/>
      </c>
    </row>
    <row r="458" spans="1:13" x14ac:dyDescent="0.25">
      <c r="A458" s="2" t="str">
        <f>IF(B458&lt;&gt;"",448,"")</f>
        <v/>
      </c>
      <c r="B458" s="13" t="str">
        <f t="shared" si="82"/>
        <v/>
      </c>
      <c r="C458" s="13" t="str">
        <f t="shared" si="83"/>
        <v/>
      </c>
      <c r="D458" s="13" t="str">
        <f t="shared" si="84"/>
        <v/>
      </c>
      <c r="E458" s="13" t="str">
        <f t="shared" si="85"/>
        <v/>
      </c>
      <c r="F458" s="14" t="str">
        <f t="shared" si="86"/>
        <v/>
      </c>
      <c r="H458" s="2" t="str">
        <f t="shared" si="87"/>
        <v/>
      </c>
      <c r="I458" s="13" t="str">
        <f t="shared" si="88"/>
        <v/>
      </c>
      <c r="J458" s="13" t="str">
        <f t="shared" si="89"/>
        <v/>
      </c>
      <c r="K458" s="13" t="str">
        <f t="shared" si="90"/>
        <v/>
      </c>
      <c r="L458" s="13" t="str">
        <f t="shared" si="91"/>
        <v/>
      </c>
      <c r="M458" s="14" t="str">
        <f t="shared" si="92"/>
        <v/>
      </c>
    </row>
    <row r="459" spans="1:13" x14ac:dyDescent="0.25">
      <c r="A459" s="2" t="str">
        <f>IF(B459&lt;&gt;"",449,"")</f>
        <v/>
      </c>
      <c r="B459" s="13" t="str">
        <f t="shared" si="82"/>
        <v/>
      </c>
      <c r="C459" s="13" t="str">
        <f t="shared" si="83"/>
        <v/>
      </c>
      <c r="D459" s="13" t="str">
        <f t="shared" si="84"/>
        <v/>
      </c>
      <c r="E459" s="13" t="str">
        <f t="shared" si="85"/>
        <v/>
      </c>
      <c r="F459" s="14" t="str">
        <f t="shared" si="86"/>
        <v/>
      </c>
      <c r="H459" s="2" t="str">
        <f t="shared" si="87"/>
        <v/>
      </c>
      <c r="I459" s="13" t="str">
        <f t="shared" si="88"/>
        <v/>
      </c>
      <c r="J459" s="13" t="str">
        <f t="shared" si="89"/>
        <v/>
      </c>
      <c r="K459" s="13" t="str">
        <f t="shared" si="90"/>
        <v/>
      </c>
      <c r="L459" s="13" t="str">
        <f t="shared" si="91"/>
        <v/>
      </c>
      <c r="M459" s="14" t="str">
        <f t="shared" si="92"/>
        <v/>
      </c>
    </row>
    <row r="460" spans="1:13" x14ac:dyDescent="0.25">
      <c r="A460" s="2" t="str">
        <f>IF(B460&lt;&gt;"",450,"")</f>
        <v/>
      </c>
      <c r="B460" s="13" t="str">
        <f t="shared" si="82"/>
        <v/>
      </c>
      <c r="C460" s="13" t="str">
        <f t="shared" si="83"/>
        <v/>
      </c>
      <c r="D460" s="13" t="str">
        <f t="shared" si="84"/>
        <v/>
      </c>
      <c r="E460" s="13" t="str">
        <f t="shared" si="85"/>
        <v/>
      </c>
      <c r="F460" s="14" t="str">
        <f t="shared" si="86"/>
        <v/>
      </c>
      <c r="H460" s="2" t="str">
        <f t="shared" si="87"/>
        <v/>
      </c>
      <c r="I460" s="13" t="str">
        <f t="shared" si="88"/>
        <v/>
      </c>
      <c r="J460" s="13" t="str">
        <f t="shared" si="89"/>
        <v/>
      </c>
      <c r="K460" s="13" t="str">
        <f t="shared" si="90"/>
        <v/>
      </c>
      <c r="L460" s="13" t="str">
        <f t="shared" si="91"/>
        <v/>
      </c>
      <c r="M460" s="14" t="str">
        <f t="shared" si="92"/>
        <v/>
      </c>
    </row>
    <row r="461" spans="1:13" x14ac:dyDescent="0.25">
      <c r="A461" s="2" t="str">
        <f>IF(B461&lt;&gt;"",451,"")</f>
        <v/>
      </c>
      <c r="B461" s="13" t="str">
        <f t="shared" si="82"/>
        <v/>
      </c>
      <c r="C461" s="13" t="str">
        <f t="shared" si="83"/>
        <v/>
      </c>
      <c r="D461" s="13" t="str">
        <f t="shared" si="84"/>
        <v/>
      </c>
      <c r="E461" s="13" t="str">
        <f t="shared" si="85"/>
        <v/>
      </c>
      <c r="F461" s="14" t="str">
        <f t="shared" si="86"/>
        <v/>
      </c>
      <c r="H461" s="2" t="str">
        <f t="shared" si="87"/>
        <v/>
      </c>
      <c r="I461" s="13" t="str">
        <f t="shared" si="88"/>
        <v/>
      </c>
      <c r="J461" s="13" t="str">
        <f t="shared" si="89"/>
        <v/>
      </c>
      <c r="K461" s="13" t="str">
        <f t="shared" si="90"/>
        <v/>
      </c>
      <c r="L461" s="13" t="str">
        <f t="shared" si="91"/>
        <v/>
      </c>
      <c r="M461" s="14" t="str">
        <f t="shared" si="92"/>
        <v/>
      </c>
    </row>
    <row r="462" spans="1:13" x14ac:dyDescent="0.25">
      <c r="A462" s="2" t="str">
        <f>IF(B462&lt;&gt;"",452,"")</f>
        <v/>
      </c>
      <c r="B462" s="13" t="str">
        <f t="shared" si="82"/>
        <v/>
      </c>
      <c r="C462" s="13" t="str">
        <f t="shared" si="83"/>
        <v/>
      </c>
      <c r="D462" s="13" t="str">
        <f t="shared" si="84"/>
        <v/>
      </c>
      <c r="E462" s="13" t="str">
        <f t="shared" si="85"/>
        <v/>
      </c>
      <c r="F462" s="14" t="str">
        <f t="shared" si="86"/>
        <v/>
      </c>
      <c r="H462" s="2" t="str">
        <f t="shared" si="87"/>
        <v/>
      </c>
      <c r="I462" s="13" t="str">
        <f t="shared" si="88"/>
        <v/>
      </c>
      <c r="J462" s="13" t="str">
        <f t="shared" si="89"/>
        <v/>
      </c>
      <c r="K462" s="13" t="str">
        <f t="shared" si="90"/>
        <v/>
      </c>
      <c r="L462" s="13" t="str">
        <f t="shared" si="91"/>
        <v/>
      </c>
      <c r="M462" s="14" t="str">
        <f t="shared" si="92"/>
        <v/>
      </c>
    </row>
    <row r="463" spans="1:13" x14ac:dyDescent="0.25">
      <c r="A463" s="2" t="str">
        <f>IF(B463&lt;&gt;"",453,"")</f>
        <v/>
      </c>
      <c r="B463" s="13" t="str">
        <f t="shared" si="82"/>
        <v/>
      </c>
      <c r="C463" s="13" t="str">
        <f t="shared" si="83"/>
        <v/>
      </c>
      <c r="D463" s="13" t="str">
        <f t="shared" si="84"/>
        <v/>
      </c>
      <c r="E463" s="13" t="str">
        <f t="shared" si="85"/>
        <v/>
      </c>
      <c r="F463" s="14" t="str">
        <f t="shared" si="86"/>
        <v/>
      </c>
      <c r="H463" s="2" t="str">
        <f t="shared" si="87"/>
        <v/>
      </c>
      <c r="I463" s="13" t="str">
        <f t="shared" si="88"/>
        <v/>
      </c>
      <c r="J463" s="13" t="str">
        <f t="shared" si="89"/>
        <v/>
      </c>
      <c r="K463" s="13" t="str">
        <f t="shared" si="90"/>
        <v/>
      </c>
      <c r="L463" s="13" t="str">
        <f t="shared" si="91"/>
        <v/>
      </c>
      <c r="M463" s="14" t="str">
        <f t="shared" si="92"/>
        <v/>
      </c>
    </row>
    <row r="464" spans="1:13" x14ac:dyDescent="0.25">
      <c r="A464" s="2" t="str">
        <f>IF(B464&lt;&gt;"",454,"")</f>
        <v/>
      </c>
      <c r="B464" s="13" t="str">
        <f t="shared" si="82"/>
        <v/>
      </c>
      <c r="C464" s="13" t="str">
        <f t="shared" si="83"/>
        <v/>
      </c>
      <c r="D464" s="13" t="str">
        <f t="shared" si="84"/>
        <v/>
      </c>
      <c r="E464" s="13" t="str">
        <f t="shared" si="85"/>
        <v/>
      </c>
      <c r="F464" s="14" t="str">
        <f t="shared" si="86"/>
        <v/>
      </c>
      <c r="H464" s="2" t="str">
        <f t="shared" si="87"/>
        <v/>
      </c>
      <c r="I464" s="13" t="str">
        <f t="shared" si="88"/>
        <v/>
      </c>
      <c r="J464" s="13" t="str">
        <f t="shared" si="89"/>
        <v/>
      </c>
      <c r="K464" s="13" t="str">
        <f t="shared" si="90"/>
        <v/>
      </c>
      <c r="L464" s="13" t="str">
        <f t="shared" si="91"/>
        <v/>
      </c>
      <c r="M464" s="14" t="str">
        <f t="shared" si="92"/>
        <v/>
      </c>
    </row>
    <row r="465" spans="1:13" x14ac:dyDescent="0.25">
      <c r="A465" s="2" t="str">
        <f>IF(B465&lt;&gt;"",455,"")</f>
        <v/>
      </c>
      <c r="B465" s="13" t="str">
        <f t="shared" si="82"/>
        <v/>
      </c>
      <c r="C465" s="13" t="str">
        <f t="shared" si="83"/>
        <v/>
      </c>
      <c r="D465" s="13" t="str">
        <f t="shared" si="84"/>
        <v/>
      </c>
      <c r="E465" s="13" t="str">
        <f t="shared" si="85"/>
        <v/>
      </c>
      <c r="F465" s="14" t="str">
        <f t="shared" si="86"/>
        <v/>
      </c>
      <c r="H465" s="2" t="str">
        <f t="shared" si="87"/>
        <v/>
      </c>
      <c r="I465" s="13" t="str">
        <f t="shared" si="88"/>
        <v/>
      </c>
      <c r="J465" s="13" t="str">
        <f t="shared" si="89"/>
        <v/>
      </c>
      <c r="K465" s="13" t="str">
        <f t="shared" si="90"/>
        <v/>
      </c>
      <c r="L465" s="13" t="str">
        <f t="shared" si="91"/>
        <v/>
      </c>
      <c r="M465" s="14" t="str">
        <f t="shared" si="92"/>
        <v/>
      </c>
    </row>
    <row r="466" spans="1:13" x14ac:dyDescent="0.25">
      <c r="A466" s="2" t="str">
        <f>IF(B466&lt;&gt;"",456,"")</f>
        <v/>
      </c>
      <c r="B466" s="13" t="str">
        <f t="shared" si="82"/>
        <v/>
      </c>
      <c r="C466" s="13" t="str">
        <f t="shared" si="83"/>
        <v/>
      </c>
      <c r="D466" s="13" t="str">
        <f t="shared" si="84"/>
        <v/>
      </c>
      <c r="E466" s="13" t="str">
        <f t="shared" si="85"/>
        <v/>
      </c>
      <c r="F466" s="14" t="str">
        <f t="shared" si="86"/>
        <v/>
      </c>
      <c r="H466" s="2" t="str">
        <f t="shared" si="87"/>
        <v/>
      </c>
      <c r="I466" s="13" t="str">
        <f t="shared" si="88"/>
        <v/>
      </c>
      <c r="J466" s="13" t="str">
        <f t="shared" si="89"/>
        <v/>
      </c>
      <c r="K466" s="13" t="str">
        <f t="shared" si="90"/>
        <v/>
      </c>
      <c r="L466" s="13" t="str">
        <f t="shared" si="91"/>
        <v/>
      </c>
      <c r="M466" s="14" t="str">
        <f t="shared" si="92"/>
        <v/>
      </c>
    </row>
    <row r="467" spans="1:13" x14ac:dyDescent="0.25">
      <c r="A467" s="2" t="str">
        <f>IF(B467&lt;&gt;"",457,"")</f>
        <v/>
      </c>
      <c r="B467" s="13" t="str">
        <f t="shared" si="82"/>
        <v/>
      </c>
      <c r="C467" s="13" t="str">
        <f t="shared" si="83"/>
        <v/>
      </c>
      <c r="D467" s="13" t="str">
        <f t="shared" si="84"/>
        <v/>
      </c>
      <c r="E467" s="13" t="str">
        <f t="shared" si="85"/>
        <v/>
      </c>
      <c r="F467" s="14" t="str">
        <f t="shared" si="86"/>
        <v/>
      </c>
      <c r="H467" s="2" t="str">
        <f t="shared" si="87"/>
        <v/>
      </c>
      <c r="I467" s="13" t="str">
        <f t="shared" si="88"/>
        <v/>
      </c>
      <c r="J467" s="13" t="str">
        <f t="shared" si="89"/>
        <v/>
      </c>
      <c r="K467" s="13" t="str">
        <f t="shared" si="90"/>
        <v/>
      </c>
      <c r="L467" s="13" t="str">
        <f t="shared" si="91"/>
        <v/>
      </c>
      <c r="M467" s="14" t="str">
        <f t="shared" si="92"/>
        <v/>
      </c>
    </row>
    <row r="468" spans="1:13" x14ac:dyDescent="0.25">
      <c r="A468" s="2" t="str">
        <f>IF(B468&lt;&gt;"",458,"")</f>
        <v/>
      </c>
      <c r="B468" s="13" t="str">
        <f t="shared" si="82"/>
        <v/>
      </c>
      <c r="C468" s="13" t="str">
        <f t="shared" si="83"/>
        <v/>
      </c>
      <c r="D468" s="13" t="str">
        <f t="shared" si="84"/>
        <v/>
      </c>
      <c r="E468" s="13" t="str">
        <f t="shared" si="85"/>
        <v/>
      </c>
      <c r="F468" s="14" t="str">
        <f t="shared" si="86"/>
        <v/>
      </c>
      <c r="H468" s="2" t="str">
        <f t="shared" si="87"/>
        <v/>
      </c>
      <c r="I468" s="13" t="str">
        <f t="shared" si="88"/>
        <v/>
      </c>
      <c r="J468" s="13" t="str">
        <f t="shared" si="89"/>
        <v/>
      </c>
      <c r="K468" s="13" t="str">
        <f t="shared" si="90"/>
        <v/>
      </c>
      <c r="L468" s="13" t="str">
        <f t="shared" si="91"/>
        <v/>
      </c>
      <c r="M468" s="14" t="str">
        <f t="shared" si="92"/>
        <v/>
      </c>
    </row>
    <row r="469" spans="1:13" x14ac:dyDescent="0.25">
      <c r="A469" s="2" t="str">
        <f>IF(B469&lt;&gt;"",459,"")</f>
        <v/>
      </c>
      <c r="B469" s="13" t="str">
        <f t="shared" si="82"/>
        <v/>
      </c>
      <c r="C469" s="13" t="str">
        <f t="shared" si="83"/>
        <v/>
      </c>
      <c r="D469" s="13" t="str">
        <f t="shared" si="84"/>
        <v/>
      </c>
      <c r="E469" s="13" t="str">
        <f t="shared" si="85"/>
        <v/>
      </c>
      <c r="F469" s="14" t="str">
        <f t="shared" si="86"/>
        <v/>
      </c>
      <c r="H469" s="2" t="str">
        <f t="shared" si="87"/>
        <v/>
      </c>
      <c r="I469" s="13" t="str">
        <f t="shared" si="88"/>
        <v/>
      </c>
      <c r="J469" s="13" t="str">
        <f t="shared" si="89"/>
        <v/>
      </c>
      <c r="K469" s="13" t="str">
        <f t="shared" si="90"/>
        <v/>
      </c>
      <c r="L469" s="13" t="str">
        <f t="shared" si="91"/>
        <v/>
      </c>
      <c r="M469" s="14" t="str">
        <f t="shared" si="92"/>
        <v/>
      </c>
    </row>
    <row r="470" spans="1:13" x14ac:dyDescent="0.25">
      <c r="A470" s="2" t="str">
        <f>IF(B470&lt;&gt;"",460,"")</f>
        <v/>
      </c>
      <c r="B470" s="13" t="str">
        <f t="shared" si="82"/>
        <v/>
      </c>
      <c r="C470" s="13" t="str">
        <f t="shared" si="83"/>
        <v/>
      </c>
      <c r="D470" s="13" t="str">
        <f t="shared" si="84"/>
        <v/>
      </c>
      <c r="E470" s="13" t="str">
        <f t="shared" si="85"/>
        <v/>
      </c>
      <c r="F470" s="14" t="str">
        <f t="shared" si="86"/>
        <v/>
      </c>
      <c r="H470" s="2" t="str">
        <f t="shared" si="87"/>
        <v/>
      </c>
      <c r="I470" s="13" t="str">
        <f t="shared" si="88"/>
        <v/>
      </c>
      <c r="J470" s="13" t="str">
        <f t="shared" si="89"/>
        <v/>
      </c>
      <c r="K470" s="13" t="str">
        <f t="shared" si="90"/>
        <v/>
      </c>
      <c r="L470" s="13" t="str">
        <f t="shared" si="91"/>
        <v/>
      </c>
      <c r="M470" s="14" t="str">
        <f t="shared" si="92"/>
        <v/>
      </c>
    </row>
    <row r="471" spans="1:13" x14ac:dyDescent="0.25">
      <c r="A471" s="2" t="str">
        <f>IF(B471&lt;&gt;"",461,"")</f>
        <v/>
      </c>
      <c r="B471" s="13" t="str">
        <f t="shared" si="82"/>
        <v/>
      </c>
      <c r="C471" s="13" t="str">
        <f t="shared" si="83"/>
        <v/>
      </c>
      <c r="D471" s="13" t="str">
        <f t="shared" si="84"/>
        <v/>
      </c>
      <c r="E471" s="13" t="str">
        <f t="shared" si="85"/>
        <v/>
      </c>
      <c r="F471" s="14" t="str">
        <f t="shared" si="86"/>
        <v/>
      </c>
      <c r="H471" s="2" t="str">
        <f t="shared" si="87"/>
        <v/>
      </c>
      <c r="I471" s="13" t="str">
        <f t="shared" si="88"/>
        <v/>
      </c>
      <c r="J471" s="13" t="str">
        <f t="shared" si="89"/>
        <v/>
      </c>
      <c r="K471" s="13" t="str">
        <f t="shared" si="90"/>
        <v/>
      </c>
      <c r="L471" s="13" t="str">
        <f t="shared" si="91"/>
        <v/>
      </c>
      <c r="M471" s="14" t="str">
        <f t="shared" si="92"/>
        <v/>
      </c>
    </row>
    <row r="472" spans="1:13" x14ac:dyDescent="0.25">
      <c r="A472" s="2" t="str">
        <f>IF(B472&lt;&gt;"",462,"")</f>
        <v/>
      </c>
      <c r="B472" s="13" t="str">
        <f t="shared" si="82"/>
        <v/>
      </c>
      <c r="C472" s="13" t="str">
        <f t="shared" si="83"/>
        <v/>
      </c>
      <c r="D472" s="13" t="str">
        <f t="shared" si="84"/>
        <v/>
      </c>
      <c r="E472" s="13" t="str">
        <f t="shared" si="85"/>
        <v/>
      </c>
      <c r="F472" s="14" t="str">
        <f t="shared" si="86"/>
        <v/>
      </c>
      <c r="H472" s="2" t="str">
        <f t="shared" si="87"/>
        <v/>
      </c>
      <c r="I472" s="13" t="str">
        <f t="shared" si="88"/>
        <v/>
      </c>
      <c r="J472" s="13" t="str">
        <f t="shared" si="89"/>
        <v/>
      </c>
      <c r="K472" s="13" t="str">
        <f t="shared" si="90"/>
        <v/>
      </c>
      <c r="L472" s="13" t="str">
        <f t="shared" si="91"/>
        <v/>
      </c>
      <c r="M472" s="14" t="str">
        <f t="shared" si="92"/>
        <v/>
      </c>
    </row>
    <row r="473" spans="1:13" x14ac:dyDescent="0.25">
      <c r="A473" s="2" t="str">
        <f>IF(B473&lt;&gt;"",463,"")</f>
        <v/>
      </c>
      <c r="B473" s="13" t="str">
        <f t="shared" si="82"/>
        <v/>
      </c>
      <c r="C473" s="13" t="str">
        <f t="shared" si="83"/>
        <v/>
      </c>
      <c r="D473" s="13" t="str">
        <f t="shared" si="84"/>
        <v/>
      </c>
      <c r="E473" s="13" t="str">
        <f t="shared" si="85"/>
        <v/>
      </c>
      <c r="F473" s="14" t="str">
        <f t="shared" si="86"/>
        <v/>
      </c>
      <c r="H473" s="2" t="str">
        <f t="shared" si="87"/>
        <v/>
      </c>
      <c r="I473" s="13" t="str">
        <f t="shared" si="88"/>
        <v/>
      </c>
      <c r="J473" s="13" t="str">
        <f t="shared" si="89"/>
        <v/>
      </c>
      <c r="K473" s="13" t="str">
        <f t="shared" si="90"/>
        <v/>
      </c>
      <c r="L473" s="13" t="str">
        <f t="shared" si="91"/>
        <v/>
      </c>
      <c r="M473" s="14" t="str">
        <f t="shared" si="92"/>
        <v/>
      </c>
    </row>
    <row r="474" spans="1:13" x14ac:dyDescent="0.25">
      <c r="A474" s="2" t="str">
        <f>IF(B474&lt;&gt;"",464,"")</f>
        <v/>
      </c>
      <c r="B474" s="13" t="str">
        <f t="shared" si="82"/>
        <v/>
      </c>
      <c r="C474" s="13" t="str">
        <f t="shared" si="83"/>
        <v/>
      </c>
      <c r="D474" s="13" t="str">
        <f t="shared" si="84"/>
        <v/>
      </c>
      <c r="E474" s="13" t="str">
        <f t="shared" si="85"/>
        <v/>
      </c>
      <c r="F474" s="14" t="str">
        <f t="shared" si="86"/>
        <v/>
      </c>
      <c r="H474" s="2" t="str">
        <f t="shared" si="87"/>
        <v/>
      </c>
      <c r="I474" s="13" t="str">
        <f t="shared" si="88"/>
        <v/>
      </c>
      <c r="J474" s="13" t="str">
        <f t="shared" si="89"/>
        <v/>
      </c>
      <c r="K474" s="13" t="str">
        <f t="shared" si="90"/>
        <v/>
      </c>
      <c r="L474" s="13" t="str">
        <f t="shared" si="91"/>
        <v/>
      </c>
      <c r="M474" s="14" t="str">
        <f t="shared" si="92"/>
        <v/>
      </c>
    </row>
    <row r="475" spans="1:13" x14ac:dyDescent="0.25">
      <c r="A475" s="2" t="str">
        <f>IF(B475&lt;&gt;"",465,"")</f>
        <v/>
      </c>
      <c r="B475" s="13" t="str">
        <f t="shared" si="82"/>
        <v/>
      </c>
      <c r="C475" s="13" t="str">
        <f t="shared" si="83"/>
        <v/>
      </c>
      <c r="D475" s="13" t="str">
        <f t="shared" si="84"/>
        <v/>
      </c>
      <c r="E475" s="13" t="str">
        <f t="shared" si="85"/>
        <v/>
      </c>
      <c r="F475" s="14" t="str">
        <f t="shared" si="86"/>
        <v/>
      </c>
      <c r="H475" s="2" t="str">
        <f t="shared" si="87"/>
        <v/>
      </c>
      <c r="I475" s="13" t="str">
        <f t="shared" si="88"/>
        <v/>
      </c>
      <c r="J475" s="13" t="str">
        <f t="shared" si="89"/>
        <v/>
      </c>
      <c r="K475" s="13" t="str">
        <f t="shared" si="90"/>
        <v/>
      </c>
      <c r="L475" s="13" t="str">
        <f t="shared" si="91"/>
        <v/>
      </c>
      <c r="M475" s="14" t="str">
        <f t="shared" si="92"/>
        <v/>
      </c>
    </row>
    <row r="476" spans="1:13" x14ac:dyDescent="0.25">
      <c r="A476" s="2" t="str">
        <f>IF(B476&lt;&gt;"",466,"")</f>
        <v/>
      </c>
      <c r="B476" s="13" t="str">
        <f t="shared" si="82"/>
        <v/>
      </c>
      <c r="C476" s="13" t="str">
        <f t="shared" si="83"/>
        <v/>
      </c>
      <c r="D476" s="13" t="str">
        <f t="shared" si="84"/>
        <v/>
      </c>
      <c r="E476" s="13" t="str">
        <f t="shared" si="85"/>
        <v/>
      </c>
      <c r="F476" s="14" t="str">
        <f t="shared" si="86"/>
        <v/>
      </c>
      <c r="H476" s="2" t="str">
        <f t="shared" si="87"/>
        <v/>
      </c>
      <c r="I476" s="13" t="str">
        <f t="shared" si="88"/>
        <v/>
      </c>
      <c r="J476" s="13" t="str">
        <f t="shared" si="89"/>
        <v/>
      </c>
      <c r="K476" s="13" t="str">
        <f t="shared" si="90"/>
        <v/>
      </c>
      <c r="L476" s="13" t="str">
        <f t="shared" si="91"/>
        <v/>
      </c>
      <c r="M476" s="14" t="str">
        <f t="shared" si="92"/>
        <v/>
      </c>
    </row>
    <row r="477" spans="1:13" x14ac:dyDescent="0.25">
      <c r="A477" s="2" t="str">
        <f>IF(B477&lt;&gt;"",467,"")</f>
        <v/>
      </c>
      <c r="B477" s="13" t="str">
        <f t="shared" si="82"/>
        <v/>
      </c>
      <c r="C477" s="13" t="str">
        <f t="shared" si="83"/>
        <v/>
      </c>
      <c r="D477" s="13" t="str">
        <f t="shared" si="84"/>
        <v/>
      </c>
      <c r="E477" s="13" t="str">
        <f t="shared" si="85"/>
        <v/>
      </c>
      <c r="F477" s="14" t="str">
        <f t="shared" si="86"/>
        <v/>
      </c>
      <c r="H477" s="2" t="str">
        <f t="shared" si="87"/>
        <v/>
      </c>
      <c r="I477" s="13" t="str">
        <f t="shared" si="88"/>
        <v/>
      </c>
      <c r="J477" s="13" t="str">
        <f t="shared" si="89"/>
        <v/>
      </c>
      <c r="K477" s="13" t="str">
        <f t="shared" si="90"/>
        <v/>
      </c>
      <c r="L477" s="13" t="str">
        <f t="shared" si="91"/>
        <v/>
      </c>
      <c r="M477" s="14" t="str">
        <f t="shared" si="92"/>
        <v/>
      </c>
    </row>
    <row r="478" spans="1:13" x14ac:dyDescent="0.25">
      <c r="A478" s="2" t="str">
        <f>IF(B478&lt;&gt;"",468,"")</f>
        <v/>
      </c>
      <c r="B478" s="13" t="str">
        <f t="shared" si="82"/>
        <v/>
      </c>
      <c r="C478" s="13" t="str">
        <f t="shared" si="83"/>
        <v/>
      </c>
      <c r="D478" s="13" t="str">
        <f t="shared" si="84"/>
        <v/>
      </c>
      <c r="E478" s="13" t="str">
        <f t="shared" si="85"/>
        <v/>
      </c>
      <c r="F478" s="14" t="str">
        <f t="shared" si="86"/>
        <v/>
      </c>
      <c r="H478" s="2" t="str">
        <f t="shared" si="87"/>
        <v/>
      </c>
      <c r="I478" s="13" t="str">
        <f t="shared" si="88"/>
        <v/>
      </c>
      <c r="J478" s="13" t="str">
        <f t="shared" si="89"/>
        <v/>
      </c>
      <c r="K478" s="13" t="str">
        <f t="shared" si="90"/>
        <v/>
      </c>
      <c r="L478" s="13" t="str">
        <f t="shared" si="91"/>
        <v/>
      </c>
      <c r="M478" s="14" t="str">
        <f t="shared" si="92"/>
        <v/>
      </c>
    </row>
    <row r="479" spans="1:13" x14ac:dyDescent="0.25">
      <c r="A479" s="2" t="str">
        <f>IF(B479&lt;&gt;"",469,"")</f>
        <v/>
      </c>
      <c r="B479" s="13" t="str">
        <f t="shared" si="82"/>
        <v/>
      </c>
      <c r="C479" s="13" t="str">
        <f t="shared" si="83"/>
        <v/>
      </c>
      <c r="D479" s="13" t="str">
        <f t="shared" si="84"/>
        <v/>
      </c>
      <c r="E479" s="13" t="str">
        <f t="shared" si="85"/>
        <v/>
      </c>
      <c r="F479" s="14" t="str">
        <f t="shared" si="86"/>
        <v/>
      </c>
      <c r="H479" s="2" t="str">
        <f t="shared" si="87"/>
        <v/>
      </c>
      <c r="I479" s="13" t="str">
        <f t="shared" si="88"/>
        <v/>
      </c>
      <c r="J479" s="13" t="str">
        <f t="shared" si="89"/>
        <v/>
      </c>
      <c r="K479" s="13" t="str">
        <f t="shared" si="90"/>
        <v/>
      </c>
      <c r="L479" s="13" t="str">
        <f t="shared" si="91"/>
        <v/>
      </c>
      <c r="M479" s="14" t="str">
        <f t="shared" si="92"/>
        <v/>
      </c>
    </row>
    <row r="480" spans="1:13" x14ac:dyDescent="0.25">
      <c r="A480" s="2" t="str">
        <f>IF(B480&lt;&gt;"",470,"")</f>
        <v/>
      </c>
      <c r="B480" s="13" t="str">
        <f t="shared" si="82"/>
        <v/>
      </c>
      <c r="C480" s="13" t="str">
        <f t="shared" si="83"/>
        <v/>
      </c>
      <c r="D480" s="13" t="str">
        <f t="shared" si="84"/>
        <v/>
      </c>
      <c r="E480" s="13" t="str">
        <f t="shared" si="85"/>
        <v/>
      </c>
      <c r="F480" s="14" t="str">
        <f t="shared" si="86"/>
        <v/>
      </c>
      <c r="H480" s="2" t="str">
        <f t="shared" si="87"/>
        <v/>
      </c>
      <c r="I480" s="13" t="str">
        <f t="shared" si="88"/>
        <v/>
      </c>
      <c r="J480" s="13" t="str">
        <f t="shared" si="89"/>
        <v/>
      </c>
      <c r="K480" s="13" t="str">
        <f t="shared" si="90"/>
        <v/>
      </c>
      <c r="L480" s="13" t="str">
        <f t="shared" si="91"/>
        <v/>
      </c>
      <c r="M480" s="14" t="str">
        <f t="shared" si="92"/>
        <v/>
      </c>
    </row>
    <row r="481" spans="1:13" x14ac:dyDescent="0.25">
      <c r="A481" s="2" t="str">
        <f>IF(B481&lt;&gt;"",471,"")</f>
        <v/>
      </c>
      <c r="B481" s="13" t="str">
        <f t="shared" si="82"/>
        <v/>
      </c>
      <c r="C481" s="13" t="str">
        <f t="shared" si="83"/>
        <v/>
      </c>
      <c r="D481" s="13" t="str">
        <f t="shared" si="84"/>
        <v/>
      </c>
      <c r="E481" s="13" t="str">
        <f t="shared" si="85"/>
        <v/>
      </c>
      <c r="F481" s="14" t="str">
        <f t="shared" si="86"/>
        <v/>
      </c>
      <c r="H481" s="2" t="str">
        <f t="shared" si="87"/>
        <v/>
      </c>
      <c r="I481" s="13" t="str">
        <f t="shared" si="88"/>
        <v/>
      </c>
      <c r="J481" s="13" t="str">
        <f t="shared" si="89"/>
        <v/>
      </c>
      <c r="K481" s="13" t="str">
        <f t="shared" si="90"/>
        <v/>
      </c>
      <c r="L481" s="13" t="str">
        <f t="shared" si="91"/>
        <v/>
      </c>
      <c r="M481" s="14" t="str">
        <f t="shared" si="92"/>
        <v/>
      </c>
    </row>
    <row r="482" spans="1:13" x14ac:dyDescent="0.25">
      <c r="A482" s="2" t="str">
        <f>IF(B482&lt;&gt;"",472,"")</f>
        <v/>
      </c>
      <c r="B482" s="13" t="str">
        <f t="shared" si="82"/>
        <v/>
      </c>
      <c r="C482" s="13" t="str">
        <f t="shared" si="83"/>
        <v/>
      </c>
      <c r="D482" s="13" t="str">
        <f t="shared" si="84"/>
        <v/>
      </c>
      <c r="E482" s="13" t="str">
        <f t="shared" si="85"/>
        <v/>
      </c>
      <c r="F482" s="14" t="str">
        <f t="shared" si="86"/>
        <v/>
      </c>
      <c r="H482" s="2" t="str">
        <f t="shared" si="87"/>
        <v/>
      </c>
      <c r="I482" s="13" t="str">
        <f t="shared" si="88"/>
        <v/>
      </c>
      <c r="J482" s="13" t="str">
        <f t="shared" si="89"/>
        <v/>
      </c>
      <c r="K482" s="13" t="str">
        <f t="shared" si="90"/>
        <v/>
      </c>
      <c r="L482" s="13" t="str">
        <f t="shared" si="91"/>
        <v/>
      </c>
      <c r="M482" s="14" t="str">
        <f t="shared" si="92"/>
        <v/>
      </c>
    </row>
    <row r="483" spans="1:13" x14ac:dyDescent="0.25">
      <c r="A483" s="2" t="str">
        <f>IF(B483&lt;&gt;"",473,"")</f>
        <v/>
      </c>
      <c r="B483" s="13" t="str">
        <f t="shared" si="82"/>
        <v/>
      </c>
      <c r="C483" s="13" t="str">
        <f t="shared" si="83"/>
        <v/>
      </c>
      <c r="D483" s="13" t="str">
        <f t="shared" si="84"/>
        <v/>
      </c>
      <c r="E483" s="13" t="str">
        <f t="shared" si="85"/>
        <v/>
      </c>
      <c r="F483" s="14" t="str">
        <f t="shared" si="86"/>
        <v/>
      </c>
      <c r="H483" s="2" t="str">
        <f t="shared" si="87"/>
        <v/>
      </c>
      <c r="I483" s="13" t="str">
        <f t="shared" si="88"/>
        <v/>
      </c>
      <c r="J483" s="13" t="str">
        <f t="shared" si="89"/>
        <v/>
      </c>
      <c r="K483" s="13" t="str">
        <f t="shared" si="90"/>
        <v/>
      </c>
      <c r="L483" s="13" t="str">
        <f t="shared" si="91"/>
        <v/>
      </c>
      <c r="M483" s="14" t="str">
        <f t="shared" si="92"/>
        <v/>
      </c>
    </row>
    <row r="484" spans="1:13" x14ac:dyDescent="0.25">
      <c r="A484" s="2" t="str">
        <f>IF(B484&lt;&gt;"",474,"")</f>
        <v/>
      </c>
      <c r="B484" s="13" t="str">
        <f t="shared" si="82"/>
        <v/>
      </c>
      <c r="C484" s="13" t="str">
        <f t="shared" si="83"/>
        <v/>
      </c>
      <c r="D484" s="13" t="str">
        <f t="shared" si="84"/>
        <v/>
      </c>
      <c r="E484" s="13" t="str">
        <f t="shared" si="85"/>
        <v/>
      </c>
      <c r="F484" s="14" t="str">
        <f t="shared" si="86"/>
        <v/>
      </c>
      <c r="H484" s="2" t="str">
        <f t="shared" si="87"/>
        <v/>
      </c>
      <c r="I484" s="13" t="str">
        <f t="shared" si="88"/>
        <v/>
      </c>
      <c r="J484" s="13" t="str">
        <f t="shared" si="89"/>
        <v/>
      </c>
      <c r="K484" s="13" t="str">
        <f t="shared" si="90"/>
        <v/>
      </c>
      <c r="L484" s="13" t="str">
        <f t="shared" si="91"/>
        <v/>
      </c>
      <c r="M484" s="14" t="str">
        <f t="shared" si="92"/>
        <v/>
      </c>
    </row>
    <row r="485" spans="1:13" x14ac:dyDescent="0.25">
      <c r="A485" s="2" t="str">
        <f>IF(B485&lt;&gt;"",475,"")</f>
        <v/>
      </c>
      <c r="B485" s="13" t="str">
        <f t="shared" si="82"/>
        <v/>
      </c>
      <c r="C485" s="13" t="str">
        <f t="shared" si="83"/>
        <v/>
      </c>
      <c r="D485" s="13" t="str">
        <f t="shared" si="84"/>
        <v/>
      </c>
      <c r="E485" s="13" t="str">
        <f t="shared" si="85"/>
        <v/>
      </c>
      <c r="F485" s="14" t="str">
        <f t="shared" si="86"/>
        <v/>
      </c>
      <c r="H485" s="2" t="str">
        <f t="shared" si="87"/>
        <v/>
      </c>
      <c r="I485" s="13" t="str">
        <f t="shared" si="88"/>
        <v/>
      </c>
      <c r="J485" s="13" t="str">
        <f t="shared" si="89"/>
        <v/>
      </c>
      <c r="K485" s="13" t="str">
        <f t="shared" si="90"/>
        <v/>
      </c>
      <c r="L485" s="13" t="str">
        <f t="shared" si="91"/>
        <v/>
      </c>
      <c r="M485" s="14" t="str">
        <f t="shared" si="92"/>
        <v/>
      </c>
    </row>
    <row r="486" spans="1:13" x14ac:dyDescent="0.25">
      <c r="A486" s="2" t="str">
        <f>IF(B486&lt;&gt;"",476,"")</f>
        <v/>
      </c>
      <c r="B486" s="13" t="str">
        <f t="shared" si="82"/>
        <v/>
      </c>
      <c r="C486" s="13" t="str">
        <f t="shared" si="83"/>
        <v/>
      </c>
      <c r="D486" s="13" t="str">
        <f t="shared" si="84"/>
        <v/>
      </c>
      <c r="E486" s="13" t="str">
        <f t="shared" si="85"/>
        <v/>
      </c>
      <c r="F486" s="14" t="str">
        <f t="shared" si="86"/>
        <v/>
      </c>
      <c r="H486" s="2" t="str">
        <f t="shared" si="87"/>
        <v/>
      </c>
      <c r="I486" s="13" t="str">
        <f t="shared" si="88"/>
        <v/>
      </c>
      <c r="J486" s="13" t="str">
        <f t="shared" si="89"/>
        <v/>
      </c>
      <c r="K486" s="13" t="str">
        <f t="shared" si="90"/>
        <v/>
      </c>
      <c r="L486" s="13" t="str">
        <f t="shared" si="91"/>
        <v/>
      </c>
      <c r="M486" s="14" t="str">
        <f t="shared" si="92"/>
        <v/>
      </c>
    </row>
    <row r="487" spans="1:13" x14ac:dyDescent="0.25">
      <c r="A487" s="2" t="str">
        <f>IF(B487&lt;&gt;"",477,"")</f>
        <v/>
      </c>
      <c r="B487" s="13" t="str">
        <f t="shared" si="82"/>
        <v/>
      </c>
      <c r="C487" s="13" t="str">
        <f t="shared" si="83"/>
        <v/>
      </c>
      <c r="D487" s="13" t="str">
        <f t="shared" si="84"/>
        <v/>
      </c>
      <c r="E487" s="13" t="str">
        <f t="shared" si="85"/>
        <v/>
      </c>
      <c r="F487" s="14" t="str">
        <f t="shared" si="86"/>
        <v/>
      </c>
      <c r="H487" s="2" t="str">
        <f t="shared" si="87"/>
        <v/>
      </c>
      <c r="I487" s="13" t="str">
        <f t="shared" si="88"/>
        <v/>
      </c>
      <c r="J487" s="13" t="str">
        <f t="shared" si="89"/>
        <v/>
      </c>
      <c r="K487" s="13" t="str">
        <f t="shared" si="90"/>
        <v/>
      </c>
      <c r="L487" s="13" t="str">
        <f t="shared" si="91"/>
        <v/>
      </c>
      <c r="M487" s="14" t="str">
        <f t="shared" si="92"/>
        <v/>
      </c>
    </row>
    <row r="488" spans="1:13" x14ac:dyDescent="0.25">
      <c r="A488" s="2" t="str">
        <f>IF(B488&lt;&gt;"",478,"")</f>
        <v/>
      </c>
      <c r="B488" s="13" t="str">
        <f t="shared" si="82"/>
        <v/>
      </c>
      <c r="C488" s="13" t="str">
        <f t="shared" si="83"/>
        <v/>
      </c>
      <c r="D488" s="13" t="str">
        <f t="shared" si="84"/>
        <v/>
      </c>
      <c r="E488" s="13" t="str">
        <f t="shared" si="85"/>
        <v/>
      </c>
      <c r="F488" s="14" t="str">
        <f t="shared" si="86"/>
        <v/>
      </c>
      <c r="H488" s="2" t="str">
        <f t="shared" si="87"/>
        <v/>
      </c>
      <c r="I488" s="13" t="str">
        <f t="shared" si="88"/>
        <v/>
      </c>
      <c r="J488" s="13" t="str">
        <f t="shared" si="89"/>
        <v/>
      </c>
      <c r="K488" s="13" t="str">
        <f t="shared" si="90"/>
        <v/>
      </c>
      <c r="L488" s="13" t="str">
        <f t="shared" si="91"/>
        <v/>
      </c>
      <c r="M488" s="14" t="str">
        <f t="shared" si="92"/>
        <v/>
      </c>
    </row>
    <row r="489" spans="1:13" x14ac:dyDescent="0.25">
      <c r="A489" s="2" t="str">
        <f>IF(B489&lt;&gt;"",479,"")</f>
        <v/>
      </c>
      <c r="B489" s="13" t="str">
        <f t="shared" si="82"/>
        <v/>
      </c>
      <c r="C489" s="13" t="str">
        <f t="shared" si="83"/>
        <v/>
      </c>
      <c r="D489" s="13" t="str">
        <f t="shared" si="84"/>
        <v/>
      </c>
      <c r="E489" s="13" t="str">
        <f t="shared" si="85"/>
        <v/>
      </c>
      <c r="F489" s="14" t="str">
        <f t="shared" si="86"/>
        <v/>
      </c>
      <c r="H489" s="2" t="str">
        <f t="shared" si="87"/>
        <v/>
      </c>
      <c r="I489" s="13" t="str">
        <f t="shared" si="88"/>
        <v/>
      </c>
      <c r="J489" s="13" t="str">
        <f t="shared" si="89"/>
        <v/>
      </c>
      <c r="K489" s="13" t="str">
        <f t="shared" si="90"/>
        <v/>
      </c>
      <c r="L489" s="13" t="str">
        <f t="shared" si="91"/>
        <v/>
      </c>
      <c r="M489" s="14" t="str">
        <f t="shared" si="92"/>
        <v/>
      </c>
    </row>
    <row r="490" spans="1:13" x14ac:dyDescent="0.25">
      <c r="A490" s="2" t="str">
        <f>IF(B490&lt;&gt;"",480,"")</f>
        <v/>
      </c>
      <c r="B490" s="13" t="str">
        <f t="shared" si="82"/>
        <v/>
      </c>
      <c r="C490" s="13" t="str">
        <f t="shared" si="83"/>
        <v/>
      </c>
      <c r="D490" s="13" t="str">
        <f t="shared" si="84"/>
        <v/>
      </c>
      <c r="E490" s="13" t="str">
        <f t="shared" si="85"/>
        <v/>
      </c>
      <c r="F490" s="14" t="str">
        <f t="shared" si="86"/>
        <v/>
      </c>
      <c r="H490" s="2" t="str">
        <f t="shared" si="87"/>
        <v/>
      </c>
      <c r="I490" s="13" t="str">
        <f t="shared" si="88"/>
        <v/>
      </c>
      <c r="J490" s="13" t="str">
        <f t="shared" si="89"/>
        <v/>
      </c>
      <c r="K490" s="13" t="str">
        <f t="shared" si="90"/>
        <v/>
      </c>
      <c r="L490" s="13" t="str">
        <f t="shared" si="91"/>
        <v/>
      </c>
      <c r="M490" s="14" t="str">
        <f t="shared" si="92"/>
        <v/>
      </c>
    </row>
    <row r="491" spans="1:13" x14ac:dyDescent="0.25">
      <c r="A491" s="2" t="str">
        <f>IF(B491&lt;&gt;"",481,"")</f>
        <v/>
      </c>
      <c r="B491" s="13" t="str">
        <f t="shared" si="82"/>
        <v/>
      </c>
      <c r="C491" s="13" t="str">
        <f t="shared" si="83"/>
        <v/>
      </c>
      <c r="D491" s="13" t="str">
        <f t="shared" si="84"/>
        <v/>
      </c>
      <c r="E491" s="13" t="str">
        <f t="shared" si="85"/>
        <v/>
      </c>
      <c r="F491" s="14" t="str">
        <f t="shared" si="86"/>
        <v/>
      </c>
      <c r="H491" s="2" t="str">
        <f t="shared" si="87"/>
        <v/>
      </c>
      <c r="I491" s="13" t="str">
        <f t="shared" si="88"/>
        <v/>
      </c>
      <c r="J491" s="13" t="str">
        <f t="shared" si="89"/>
        <v/>
      </c>
      <c r="K491" s="13" t="str">
        <f t="shared" si="90"/>
        <v/>
      </c>
      <c r="L491" s="13" t="str">
        <f t="shared" si="91"/>
        <v/>
      </c>
      <c r="M491" s="14" t="str">
        <f t="shared" si="92"/>
        <v/>
      </c>
    </row>
    <row r="492" spans="1:13" x14ac:dyDescent="0.25">
      <c r="A492" s="2" t="str">
        <f>IF(B492&lt;&gt;"",482,"")</f>
        <v/>
      </c>
      <c r="B492" s="13" t="str">
        <f t="shared" si="82"/>
        <v/>
      </c>
      <c r="C492" s="13" t="str">
        <f t="shared" si="83"/>
        <v/>
      </c>
      <c r="D492" s="13" t="str">
        <f t="shared" si="84"/>
        <v/>
      </c>
      <c r="E492" s="13" t="str">
        <f t="shared" si="85"/>
        <v/>
      </c>
      <c r="F492" s="14" t="str">
        <f t="shared" si="86"/>
        <v/>
      </c>
      <c r="H492" s="2" t="str">
        <f t="shared" si="87"/>
        <v/>
      </c>
      <c r="I492" s="13" t="str">
        <f t="shared" si="88"/>
        <v/>
      </c>
      <c r="J492" s="13" t="str">
        <f t="shared" si="89"/>
        <v/>
      </c>
      <c r="K492" s="13" t="str">
        <f t="shared" si="90"/>
        <v/>
      </c>
      <c r="L492" s="13" t="str">
        <f t="shared" si="91"/>
        <v/>
      </c>
      <c r="M492" s="14" t="str">
        <f t="shared" si="92"/>
        <v/>
      </c>
    </row>
    <row r="493" spans="1:13" x14ac:dyDescent="0.25">
      <c r="A493" s="2" t="str">
        <f>IF(B493&lt;&gt;"",483,"")</f>
        <v/>
      </c>
      <c r="B493" s="13" t="str">
        <f t="shared" si="82"/>
        <v/>
      </c>
      <c r="C493" s="13" t="str">
        <f t="shared" si="83"/>
        <v/>
      </c>
      <c r="D493" s="13" t="str">
        <f t="shared" si="84"/>
        <v/>
      </c>
      <c r="E493" s="13" t="str">
        <f t="shared" si="85"/>
        <v/>
      </c>
      <c r="F493" s="14" t="str">
        <f t="shared" si="86"/>
        <v/>
      </c>
      <c r="H493" s="2" t="str">
        <f t="shared" si="87"/>
        <v/>
      </c>
      <c r="I493" s="13" t="str">
        <f t="shared" si="88"/>
        <v/>
      </c>
      <c r="J493" s="13" t="str">
        <f t="shared" si="89"/>
        <v/>
      </c>
      <c r="K493" s="13" t="str">
        <f t="shared" si="90"/>
        <v/>
      </c>
      <c r="L493" s="13" t="str">
        <f t="shared" si="91"/>
        <v/>
      </c>
      <c r="M493" s="14" t="str">
        <f t="shared" si="92"/>
        <v/>
      </c>
    </row>
    <row r="494" spans="1:13" x14ac:dyDescent="0.25">
      <c r="A494" s="2" t="str">
        <f>IF(B494&lt;&gt;"",484,"")</f>
        <v/>
      </c>
      <c r="B494" s="13" t="str">
        <f t="shared" si="82"/>
        <v/>
      </c>
      <c r="C494" s="13" t="str">
        <f t="shared" si="83"/>
        <v/>
      </c>
      <c r="D494" s="13" t="str">
        <f t="shared" si="84"/>
        <v/>
      </c>
      <c r="E494" s="13" t="str">
        <f t="shared" si="85"/>
        <v/>
      </c>
      <c r="F494" s="14" t="str">
        <f t="shared" si="86"/>
        <v/>
      </c>
      <c r="H494" s="2" t="str">
        <f t="shared" si="87"/>
        <v/>
      </c>
      <c r="I494" s="13" t="str">
        <f t="shared" si="88"/>
        <v/>
      </c>
      <c r="J494" s="13" t="str">
        <f t="shared" si="89"/>
        <v/>
      </c>
      <c r="K494" s="13" t="str">
        <f t="shared" si="90"/>
        <v/>
      </c>
      <c r="L494" s="13" t="str">
        <f t="shared" si="91"/>
        <v/>
      </c>
      <c r="M494" s="14" t="str">
        <f t="shared" si="92"/>
        <v/>
      </c>
    </row>
    <row r="495" spans="1:13" x14ac:dyDescent="0.25">
      <c r="A495" s="2" t="str">
        <f>IF(B495&lt;&gt;"",485,"")</f>
        <v/>
      </c>
      <c r="B495" s="13" t="str">
        <f t="shared" si="82"/>
        <v/>
      </c>
      <c r="C495" s="13" t="str">
        <f t="shared" si="83"/>
        <v/>
      </c>
      <c r="D495" s="13" t="str">
        <f t="shared" si="84"/>
        <v/>
      </c>
      <c r="E495" s="13" t="str">
        <f t="shared" si="85"/>
        <v/>
      </c>
      <c r="F495" s="14" t="str">
        <f t="shared" si="86"/>
        <v/>
      </c>
      <c r="H495" s="2" t="str">
        <f t="shared" si="87"/>
        <v/>
      </c>
      <c r="I495" s="13" t="str">
        <f t="shared" si="88"/>
        <v/>
      </c>
      <c r="J495" s="13" t="str">
        <f t="shared" si="89"/>
        <v/>
      </c>
      <c r="K495" s="13" t="str">
        <f t="shared" si="90"/>
        <v/>
      </c>
      <c r="L495" s="13" t="str">
        <f t="shared" si="91"/>
        <v/>
      </c>
      <c r="M495" s="14" t="str">
        <f t="shared" si="92"/>
        <v/>
      </c>
    </row>
    <row r="496" spans="1:13" x14ac:dyDescent="0.25">
      <c r="A496" s="2" t="str">
        <f>IF(B496&lt;&gt;"",486,"")</f>
        <v/>
      </c>
      <c r="B496" s="13" t="str">
        <f t="shared" si="82"/>
        <v/>
      </c>
      <c r="C496" s="13" t="str">
        <f t="shared" si="83"/>
        <v/>
      </c>
      <c r="D496" s="13" t="str">
        <f t="shared" si="84"/>
        <v/>
      </c>
      <c r="E496" s="13" t="str">
        <f t="shared" si="85"/>
        <v/>
      </c>
      <c r="F496" s="14" t="str">
        <f t="shared" si="86"/>
        <v/>
      </c>
      <c r="H496" s="2" t="str">
        <f t="shared" si="87"/>
        <v/>
      </c>
      <c r="I496" s="13" t="str">
        <f t="shared" si="88"/>
        <v/>
      </c>
      <c r="J496" s="13" t="str">
        <f t="shared" si="89"/>
        <v/>
      </c>
      <c r="K496" s="13" t="str">
        <f t="shared" si="90"/>
        <v/>
      </c>
      <c r="L496" s="13" t="str">
        <f t="shared" si="91"/>
        <v/>
      </c>
      <c r="M496" s="14" t="str">
        <f t="shared" si="92"/>
        <v/>
      </c>
    </row>
    <row r="497" spans="1:13" x14ac:dyDescent="0.25">
      <c r="A497" s="2" t="str">
        <f>IF(B497&lt;&gt;"",487,"")</f>
        <v/>
      </c>
      <c r="B497" s="13" t="str">
        <f t="shared" si="82"/>
        <v/>
      </c>
      <c r="C497" s="13" t="str">
        <f t="shared" si="83"/>
        <v/>
      </c>
      <c r="D497" s="13" t="str">
        <f t="shared" si="84"/>
        <v/>
      </c>
      <c r="E497" s="13" t="str">
        <f t="shared" si="85"/>
        <v/>
      </c>
      <c r="F497" s="14" t="str">
        <f t="shared" si="86"/>
        <v/>
      </c>
      <c r="H497" s="2" t="str">
        <f t="shared" si="87"/>
        <v/>
      </c>
      <c r="I497" s="13" t="str">
        <f t="shared" si="88"/>
        <v/>
      </c>
      <c r="J497" s="13" t="str">
        <f t="shared" si="89"/>
        <v/>
      </c>
      <c r="K497" s="13" t="str">
        <f t="shared" si="90"/>
        <v/>
      </c>
      <c r="L497" s="13" t="str">
        <f t="shared" si="91"/>
        <v/>
      </c>
      <c r="M497" s="14" t="str">
        <f t="shared" si="92"/>
        <v/>
      </c>
    </row>
    <row r="498" spans="1:13" x14ac:dyDescent="0.25">
      <c r="A498" s="2" t="str">
        <f>IF(B498&lt;&gt;"",488,"")</f>
        <v/>
      </c>
      <c r="B498" s="13" t="str">
        <f t="shared" si="82"/>
        <v/>
      </c>
      <c r="C498" s="13" t="str">
        <f t="shared" si="83"/>
        <v/>
      </c>
      <c r="D498" s="13" t="str">
        <f t="shared" si="84"/>
        <v/>
      </c>
      <c r="E498" s="13" t="str">
        <f t="shared" si="85"/>
        <v/>
      </c>
      <c r="F498" s="14" t="str">
        <f t="shared" si="86"/>
        <v/>
      </c>
      <c r="H498" s="2" t="str">
        <f t="shared" si="87"/>
        <v/>
      </c>
      <c r="I498" s="13" t="str">
        <f t="shared" si="88"/>
        <v/>
      </c>
      <c r="J498" s="13" t="str">
        <f t="shared" si="89"/>
        <v/>
      </c>
      <c r="K498" s="13" t="str">
        <f t="shared" si="90"/>
        <v/>
      </c>
      <c r="L498" s="13" t="str">
        <f t="shared" si="91"/>
        <v/>
      </c>
      <c r="M498" s="14" t="str">
        <f t="shared" si="92"/>
        <v/>
      </c>
    </row>
    <row r="499" spans="1:13" x14ac:dyDescent="0.25">
      <c r="A499" s="2" t="str">
        <f>IF(B499&lt;&gt;"",489,"")</f>
        <v/>
      </c>
      <c r="B499" s="13" t="str">
        <f t="shared" ref="B499:B562" si="93">IFERROR(IF(B498-D498&gt;=0.01,B498-D498,""),"")</f>
        <v/>
      </c>
      <c r="C499" s="13" t="str">
        <f t="shared" ref="C499:C562" si="94">IFERROR(B499*$G$4/12,"")</f>
        <v/>
      </c>
      <c r="D499" s="13" t="str">
        <f t="shared" ref="D499:D562" si="95">IF(A499&lt;&gt;"",$G$3/$G$5,"")</f>
        <v/>
      </c>
      <c r="E499" s="13" t="str">
        <f t="shared" ref="E499:E562" si="96">IF(A499&lt;&gt;"",B499-D499,"")</f>
        <v/>
      </c>
      <c r="F499" s="14" t="str">
        <f t="shared" ref="F499:F562" si="97">IF(A499&lt;&gt;"",C499+D499,"")</f>
        <v/>
      </c>
      <c r="H499" s="2" t="str">
        <f t="shared" si="87"/>
        <v/>
      </c>
      <c r="I499" s="13" t="str">
        <f t="shared" si="88"/>
        <v/>
      </c>
      <c r="J499" s="13" t="str">
        <f t="shared" si="89"/>
        <v/>
      </c>
      <c r="K499" s="13" t="str">
        <f t="shared" si="90"/>
        <v/>
      </c>
      <c r="L499" s="13" t="str">
        <f t="shared" si="91"/>
        <v/>
      </c>
      <c r="M499" s="14" t="str">
        <f t="shared" si="92"/>
        <v/>
      </c>
    </row>
    <row r="500" spans="1:13" x14ac:dyDescent="0.25">
      <c r="A500" s="2" t="str">
        <f>IF(B500&lt;&gt;"",490,"")</f>
        <v/>
      </c>
      <c r="B500" s="13" t="str">
        <f t="shared" si="93"/>
        <v/>
      </c>
      <c r="C500" s="13" t="str">
        <f t="shared" si="94"/>
        <v/>
      </c>
      <c r="D500" s="13" t="str">
        <f t="shared" si="95"/>
        <v/>
      </c>
      <c r="E500" s="13" t="str">
        <f t="shared" si="96"/>
        <v/>
      </c>
      <c r="F500" s="14" t="str">
        <f t="shared" si="97"/>
        <v/>
      </c>
      <c r="H500" s="2" t="str">
        <f t="shared" ref="H500:H563" si="98">A500</f>
        <v/>
      </c>
      <c r="I500" s="13" t="str">
        <f t="shared" ref="I500:I563" si="99">IFERROR(IF(I499-K499&gt;=0.01,I499-K499,""),"")</f>
        <v/>
      </c>
      <c r="J500" s="13" t="str">
        <f t="shared" ref="J500:J563" si="100">IFERROR(I500*$G$4/12,"")</f>
        <v/>
      </c>
      <c r="K500" s="13" t="str">
        <f t="shared" ref="K500:K563" si="101">IFERROR(M500-J500,"")</f>
        <v/>
      </c>
      <c r="L500" s="13" t="str">
        <f t="shared" ref="L500:L563" si="102">IFERROR(I500-K500,"")</f>
        <v/>
      </c>
      <c r="M500" s="14" t="str">
        <f t="shared" ref="M500:M563" si="103">IF(H500&lt;&gt;"",-PMT($G$4/12,$G$5,$G$3),"")</f>
        <v/>
      </c>
    </row>
    <row r="501" spans="1:13" x14ac:dyDescent="0.25">
      <c r="A501" s="2" t="str">
        <f>IF(B501&lt;&gt;"",491,"")</f>
        <v/>
      </c>
      <c r="B501" s="13" t="str">
        <f t="shared" si="93"/>
        <v/>
      </c>
      <c r="C501" s="13" t="str">
        <f t="shared" si="94"/>
        <v/>
      </c>
      <c r="D501" s="13" t="str">
        <f t="shared" si="95"/>
        <v/>
      </c>
      <c r="E501" s="13" t="str">
        <f t="shared" si="96"/>
        <v/>
      </c>
      <c r="F501" s="14" t="str">
        <f t="shared" si="97"/>
        <v/>
      </c>
      <c r="H501" s="2" t="str">
        <f t="shared" si="98"/>
        <v/>
      </c>
      <c r="I501" s="13" t="str">
        <f t="shared" si="99"/>
        <v/>
      </c>
      <c r="J501" s="13" t="str">
        <f t="shared" si="100"/>
        <v/>
      </c>
      <c r="K501" s="13" t="str">
        <f t="shared" si="101"/>
        <v/>
      </c>
      <c r="L501" s="13" t="str">
        <f t="shared" si="102"/>
        <v/>
      </c>
      <c r="M501" s="14" t="str">
        <f t="shared" si="103"/>
        <v/>
      </c>
    </row>
    <row r="502" spans="1:13" x14ac:dyDescent="0.25">
      <c r="A502" s="2" t="str">
        <f>IF(B502&lt;&gt;"",492,"")</f>
        <v/>
      </c>
      <c r="B502" s="13" t="str">
        <f t="shared" si="93"/>
        <v/>
      </c>
      <c r="C502" s="13" t="str">
        <f t="shared" si="94"/>
        <v/>
      </c>
      <c r="D502" s="13" t="str">
        <f t="shared" si="95"/>
        <v/>
      </c>
      <c r="E502" s="13" t="str">
        <f t="shared" si="96"/>
        <v/>
      </c>
      <c r="F502" s="14" t="str">
        <f t="shared" si="97"/>
        <v/>
      </c>
      <c r="H502" s="2" t="str">
        <f t="shared" si="98"/>
        <v/>
      </c>
      <c r="I502" s="13" t="str">
        <f t="shared" si="99"/>
        <v/>
      </c>
      <c r="J502" s="13" t="str">
        <f t="shared" si="100"/>
        <v/>
      </c>
      <c r="K502" s="13" t="str">
        <f t="shared" si="101"/>
        <v/>
      </c>
      <c r="L502" s="13" t="str">
        <f t="shared" si="102"/>
        <v/>
      </c>
      <c r="M502" s="14" t="str">
        <f t="shared" si="103"/>
        <v/>
      </c>
    </row>
    <row r="503" spans="1:13" x14ac:dyDescent="0.25">
      <c r="A503" s="2" t="str">
        <f>IF(B503&lt;&gt;"",493,"")</f>
        <v/>
      </c>
      <c r="B503" s="13" t="str">
        <f t="shared" si="93"/>
        <v/>
      </c>
      <c r="C503" s="13" t="str">
        <f t="shared" si="94"/>
        <v/>
      </c>
      <c r="D503" s="13" t="str">
        <f t="shared" si="95"/>
        <v/>
      </c>
      <c r="E503" s="13" t="str">
        <f t="shared" si="96"/>
        <v/>
      </c>
      <c r="F503" s="14" t="str">
        <f t="shared" si="97"/>
        <v/>
      </c>
      <c r="H503" s="2" t="str">
        <f t="shared" si="98"/>
        <v/>
      </c>
      <c r="I503" s="13" t="str">
        <f t="shared" si="99"/>
        <v/>
      </c>
      <c r="J503" s="13" t="str">
        <f t="shared" si="100"/>
        <v/>
      </c>
      <c r="K503" s="13" t="str">
        <f t="shared" si="101"/>
        <v/>
      </c>
      <c r="L503" s="13" t="str">
        <f t="shared" si="102"/>
        <v/>
      </c>
      <c r="M503" s="14" t="str">
        <f t="shared" si="103"/>
        <v/>
      </c>
    </row>
    <row r="504" spans="1:13" x14ac:dyDescent="0.25">
      <c r="A504" s="2" t="str">
        <f>IF(B504&lt;&gt;"",494,"")</f>
        <v/>
      </c>
      <c r="B504" s="13" t="str">
        <f t="shared" si="93"/>
        <v/>
      </c>
      <c r="C504" s="13" t="str">
        <f t="shared" si="94"/>
        <v/>
      </c>
      <c r="D504" s="13" t="str">
        <f t="shared" si="95"/>
        <v/>
      </c>
      <c r="E504" s="13" t="str">
        <f t="shared" si="96"/>
        <v/>
      </c>
      <c r="F504" s="14" t="str">
        <f t="shared" si="97"/>
        <v/>
      </c>
      <c r="H504" s="2" t="str">
        <f t="shared" si="98"/>
        <v/>
      </c>
      <c r="I504" s="13" t="str">
        <f t="shared" si="99"/>
        <v/>
      </c>
      <c r="J504" s="13" t="str">
        <f t="shared" si="100"/>
        <v/>
      </c>
      <c r="K504" s="13" t="str">
        <f t="shared" si="101"/>
        <v/>
      </c>
      <c r="L504" s="13" t="str">
        <f t="shared" si="102"/>
        <v/>
      </c>
      <c r="M504" s="14" t="str">
        <f t="shared" si="103"/>
        <v/>
      </c>
    </row>
    <row r="505" spans="1:13" x14ac:dyDescent="0.25">
      <c r="A505" s="2" t="str">
        <f>IF(B505&lt;&gt;"",495,"")</f>
        <v/>
      </c>
      <c r="B505" s="13" t="str">
        <f t="shared" si="93"/>
        <v/>
      </c>
      <c r="C505" s="13" t="str">
        <f t="shared" si="94"/>
        <v/>
      </c>
      <c r="D505" s="13" t="str">
        <f t="shared" si="95"/>
        <v/>
      </c>
      <c r="E505" s="13" t="str">
        <f t="shared" si="96"/>
        <v/>
      </c>
      <c r="F505" s="14" t="str">
        <f t="shared" si="97"/>
        <v/>
      </c>
      <c r="H505" s="2" t="str">
        <f t="shared" si="98"/>
        <v/>
      </c>
      <c r="I505" s="13" t="str">
        <f t="shared" si="99"/>
        <v/>
      </c>
      <c r="J505" s="13" t="str">
        <f t="shared" si="100"/>
        <v/>
      </c>
      <c r="K505" s="13" t="str">
        <f t="shared" si="101"/>
        <v/>
      </c>
      <c r="L505" s="13" t="str">
        <f t="shared" si="102"/>
        <v/>
      </c>
      <c r="M505" s="14" t="str">
        <f t="shared" si="103"/>
        <v/>
      </c>
    </row>
    <row r="506" spans="1:13" x14ac:dyDescent="0.25">
      <c r="A506" s="2" t="str">
        <f>IF(B506&lt;&gt;"",496,"")</f>
        <v/>
      </c>
      <c r="B506" s="13" t="str">
        <f t="shared" si="93"/>
        <v/>
      </c>
      <c r="C506" s="13" t="str">
        <f t="shared" si="94"/>
        <v/>
      </c>
      <c r="D506" s="13" t="str">
        <f t="shared" si="95"/>
        <v/>
      </c>
      <c r="E506" s="13" t="str">
        <f t="shared" si="96"/>
        <v/>
      </c>
      <c r="F506" s="14" t="str">
        <f t="shared" si="97"/>
        <v/>
      </c>
      <c r="H506" s="2" t="str">
        <f t="shared" si="98"/>
        <v/>
      </c>
      <c r="I506" s="13" t="str">
        <f t="shared" si="99"/>
        <v/>
      </c>
      <c r="J506" s="13" t="str">
        <f t="shared" si="100"/>
        <v/>
      </c>
      <c r="K506" s="13" t="str">
        <f t="shared" si="101"/>
        <v/>
      </c>
      <c r="L506" s="13" t="str">
        <f t="shared" si="102"/>
        <v/>
      </c>
      <c r="M506" s="14" t="str">
        <f t="shared" si="103"/>
        <v/>
      </c>
    </row>
    <row r="507" spans="1:13" x14ac:dyDescent="0.25">
      <c r="A507" s="2" t="str">
        <f>IF(B507&lt;&gt;"",497,"")</f>
        <v/>
      </c>
      <c r="B507" s="13" t="str">
        <f t="shared" si="93"/>
        <v/>
      </c>
      <c r="C507" s="13" t="str">
        <f t="shared" si="94"/>
        <v/>
      </c>
      <c r="D507" s="13" t="str">
        <f t="shared" si="95"/>
        <v/>
      </c>
      <c r="E507" s="13" t="str">
        <f t="shared" si="96"/>
        <v/>
      </c>
      <c r="F507" s="14" t="str">
        <f t="shared" si="97"/>
        <v/>
      </c>
      <c r="H507" s="2" t="str">
        <f t="shared" si="98"/>
        <v/>
      </c>
      <c r="I507" s="13" t="str">
        <f t="shared" si="99"/>
        <v/>
      </c>
      <c r="J507" s="13" t="str">
        <f t="shared" si="100"/>
        <v/>
      </c>
      <c r="K507" s="13" t="str">
        <f t="shared" si="101"/>
        <v/>
      </c>
      <c r="L507" s="13" t="str">
        <f t="shared" si="102"/>
        <v/>
      </c>
      <c r="M507" s="14" t="str">
        <f t="shared" si="103"/>
        <v/>
      </c>
    </row>
    <row r="508" spans="1:13" x14ac:dyDescent="0.25">
      <c r="A508" s="2" t="str">
        <f>IF(B508&lt;&gt;"",498,"")</f>
        <v/>
      </c>
      <c r="B508" s="13" t="str">
        <f t="shared" si="93"/>
        <v/>
      </c>
      <c r="C508" s="13" t="str">
        <f t="shared" si="94"/>
        <v/>
      </c>
      <c r="D508" s="13" t="str">
        <f t="shared" si="95"/>
        <v/>
      </c>
      <c r="E508" s="13" t="str">
        <f t="shared" si="96"/>
        <v/>
      </c>
      <c r="F508" s="14" t="str">
        <f t="shared" si="97"/>
        <v/>
      </c>
      <c r="H508" s="2" t="str">
        <f t="shared" si="98"/>
        <v/>
      </c>
      <c r="I508" s="13" t="str">
        <f t="shared" si="99"/>
        <v/>
      </c>
      <c r="J508" s="13" t="str">
        <f t="shared" si="100"/>
        <v/>
      </c>
      <c r="K508" s="13" t="str">
        <f t="shared" si="101"/>
        <v/>
      </c>
      <c r="L508" s="13" t="str">
        <f t="shared" si="102"/>
        <v/>
      </c>
      <c r="M508" s="14" t="str">
        <f t="shared" si="103"/>
        <v/>
      </c>
    </row>
    <row r="509" spans="1:13" x14ac:dyDescent="0.25">
      <c r="A509" s="2" t="str">
        <f>IF(B509&lt;&gt;"",499,"")</f>
        <v/>
      </c>
      <c r="B509" s="13" t="str">
        <f t="shared" si="93"/>
        <v/>
      </c>
      <c r="C509" s="13" t="str">
        <f t="shared" si="94"/>
        <v/>
      </c>
      <c r="D509" s="13" t="str">
        <f t="shared" si="95"/>
        <v/>
      </c>
      <c r="E509" s="13" t="str">
        <f t="shared" si="96"/>
        <v/>
      </c>
      <c r="F509" s="14" t="str">
        <f t="shared" si="97"/>
        <v/>
      </c>
      <c r="H509" s="2" t="str">
        <f t="shared" si="98"/>
        <v/>
      </c>
      <c r="I509" s="13" t="str">
        <f t="shared" si="99"/>
        <v/>
      </c>
      <c r="J509" s="13" t="str">
        <f t="shared" si="100"/>
        <v/>
      </c>
      <c r="K509" s="13" t="str">
        <f t="shared" si="101"/>
        <v/>
      </c>
      <c r="L509" s="13" t="str">
        <f t="shared" si="102"/>
        <v/>
      </c>
      <c r="M509" s="14" t="str">
        <f t="shared" si="103"/>
        <v/>
      </c>
    </row>
    <row r="510" spans="1:13" x14ac:dyDescent="0.25">
      <c r="A510" s="2" t="str">
        <f>IF(B510&lt;&gt;"",500,"")</f>
        <v/>
      </c>
      <c r="B510" s="13" t="str">
        <f t="shared" si="93"/>
        <v/>
      </c>
      <c r="C510" s="13" t="str">
        <f t="shared" si="94"/>
        <v/>
      </c>
      <c r="D510" s="13" t="str">
        <f t="shared" si="95"/>
        <v/>
      </c>
      <c r="E510" s="13" t="str">
        <f t="shared" si="96"/>
        <v/>
      </c>
      <c r="F510" s="14" t="str">
        <f t="shared" si="97"/>
        <v/>
      </c>
      <c r="H510" s="2" t="str">
        <f t="shared" si="98"/>
        <v/>
      </c>
      <c r="I510" s="13" t="str">
        <f t="shared" si="99"/>
        <v/>
      </c>
      <c r="J510" s="13" t="str">
        <f t="shared" si="100"/>
        <v/>
      </c>
      <c r="K510" s="13" t="str">
        <f t="shared" si="101"/>
        <v/>
      </c>
      <c r="L510" s="13" t="str">
        <f t="shared" si="102"/>
        <v/>
      </c>
      <c r="M510" s="14" t="str">
        <f t="shared" si="103"/>
        <v/>
      </c>
    </row>
    <row r="511" spans="1:13" x14ac:dyDescent="0.25">
      <c r="A511" s="2" t="str">
        <f>IF(B511&lt;&gt;"",501,"")</f>
        <v/>
      </c>
      <c r="B511" s="13" t="str">
        <f t="shared" si="93"/>
        <v/>
      </c>
      <c r="C511" s="13" t="str">
        <f t="shared" si="94"/>
        <v/>
      </c>
      <c r="D511" s="13" t="str">
        <f t="shared" si="95"/>
        <v/>
      </c>
      <c r="E511" s="13" t="str">
        <f t="shared" si="96"/>
        <v/>
      </c>
      <c r="F511" s="14" t="str">
        <f t="shared" si="97"/>
        <v/>
      </c>
      <c r="H511" s="2" t="str">
        <f t="shared" si="98"/>
        <v/>
      </c>
      <c r="I511" s="13" t="str">
        <f t="shared" si="99"/>
        <v/>
      </c>
      <c r="J511" s="13" t="str">
        <f t="shared" si="100"/>
        <v/>
      </c>
      <c r="K511" s="13" t="str">
        <f t="shared" si="101"/>
        <v/>
      </c>
      <c r="L511" s="13" t="str">
        <f t="shared" si="102"/>
        <v/>
      </c>
      <c r="M511" s="14" t="str">
        <f t="shared" si="103"/>
        <v/>
      </c>
    </row>
    <row r="512" spans="1:13" x14ac:dyDescent="0.25">
      <c r="A512" s="2" t="str">
        <f>IF(B512&lt;&gt;"",502,"")</f>
        <v/>
      </c>
      <c r="B512" s="13" t="str">
        <f t="shared" si="93"/>
        <v/>
      </c>
      <c r="C512" s="13" t="str">
        <f t="shared" si="94"/>
        <v/>
      </c>
      <c r="D512" s="13" t="str">
        <f t="shared" si="95"/>
        <v/>
      </c>
      <c r="E512" s="13" t="str">
        <f t="shared" si="96"/>
        <v/>
      </c>
      <c r="F512" s="14" t="str">
        <f t="shared" si="97"/>
        <v/>
      </c>
      <c r="H512" s="2" t="str">
        <f t="shared" si="98"/>
        <v/>
      </c>
      <c r="I512" s="13" t="str">
        <f t="shared" si="99"/>
        <v/>
      </c>
      <c r="J512" s="13" t="str">
        <f t="shared" si="100"/>
        <v/>
      </c>
      <c r="K512" s="13" t="str">
        <f t="shared" si="101"/>
        <v/>
      </c>
      <c r="L512" s="13" t="str">
        <f t="shared" si="102"/>
        <v/>
      </c>
      <c r="M512" s="14" t="str">
        <f t="shared" si="103"/>
        <v/>
      </c>
    </row>
    <row r="513" spans="1:13" x14ac:dyDescent="0.25">
      <c r="A513" s="2" t="str">
        <f>IF(B513&lt;&gt;"",503,"")</f>
        <v/>
      </c>
      <c r="B513" s="13" t="str">
        <f t="shared" si="93"/>
        <v/>
      </c>
      <c r="C513" s="13" t="str">
        <f t="shared" si="94"/>
        <v/>
      </c>
      <c r="D513" s="13" t="str">
        <f t="shared" si="95"/>
        <v/>
      </c>
      <c r="E513" s="13" t="str">
        <f t="shared" si="96"/>
        <v/>
      </c>
      <c r="F513" s="14" t="str">
        <f t="shared" si="97"/>
        <v/>
      </c>
      <c r="H513" s="2" t="str">
        <f t="shared" si="98"/>
        <v/>
      </c>
      <c r="I513" s="13" t="str">
        <f t="shared" si="99"/>
        <v/>
      </c>
      <c r="J513" s="13" t="str">
        <f t="shared" si="100"/>
        <v/>
      </c>
      <c r="K513" s="13" t="str">
        <f t="shared" si="101"/>
        <v/>
      </c>
      <c r="L513" s="13" t="str">
        <f t="shared" si="102"/>
        <v/>
      </c>
      <c r="M513" s="14" t="str">
        <f t="shared" si="103"/>
        <v/>
      </c>
    </row>
    <row r="514" spans="1:13" x14ac:dyDescent="0.25">
      <c r="A514" s="2" t="str">
        <f>IF(B514&lt;&gt;"",504,"")</f>
        <v/>
      </c>
      <c r="B514" s="13" t="str">
        <f t="shared" si="93"/>
        <v/>
      </c>
      <c r="C514" s="13" t="str">
        <f t="shared" si="94"/>
        <v/>
      </c>
      <c r="D514" s="13" t="str">
        <f t="shared" si="95"/>
        <v/>
      </c>
      <c r="E514" s="13" t="str">
        <f t="shared" si="96"/>
        <v/>
      </c>
      <c r="F514" s="14" t="str">
        <f t="shared" si="97"/>
        <v/>
      </c>
      <c r="H514" s="2" t="str">
        <f t="shared" si="98"/>
        <v/>
      </c>
      <c r="I514" s="13" t="str">
        <f t="shared" si="99"/>
        <v/>
      </c>
      <c r="J514" s="13" t="str">
        <f t="shared" si="100"/>
        <v/>
      </c>
      <c r="K514" s="13" t="str">
        <f t="shared" si="101"/>
        <v/>
      </c>
      <c r="L514" s="13" t="str">
        <f t="shared" si="102"/>
        <v/>
      </c>
      <c r="M514" s="14" t="str">
        <f t="shared" si="103"/>
        <v/>
      </c>
    </row>
    <row r="515" spans="1:13" x14ac:dyDescent="0.25">
      <c r="A515" s="2" t="str">
        <f>IF(B515&lt;&gt;"",505,"")</f>
        <v/>
      </c>
      <c r="B515" s="13" t="str">
        <f t="shared" si="93"/>
        <v/>
      </c>
      <c r="C515" s="13" t="str">
        <f t="shared" si="94"/>
        <v/>
      </c>
      <c r="D515" s="13" t="str">
        <f t="shared" si="95"/>
        <v/>
      </c>
      <c r="E515" s="13" t="str">
        <f t="shared" si="96"/>
        <v/>
      </c>
      <c r="F515" s="14" t="str">
        <f t="shared" si="97"/>
        <v/>
      </c>
      <c r="H515" s="2" t="str">
        <f t="shared" si="98"/>
        <v/>
      </c>
      <c r="I515" s="13" t="str">
        <f t="shared" si="99"/>
        <v/>
      </c>
      <c r="J515" s="13" t="str">
        <f t="shared" si="100"/>
        <v/>
      </c>
      <c r="K515" s="13" t="str">
        <f t="shared" si="101"/>
        <v/>
      </c>
      <c r="L515" s="13" t="str">
        <f t="shared" si="102"/>
        <v/>
      </c>
      <c r="M515" s="14" t="str">
        <f t="shared" si="103"/>
        <v/>
      </c>
    </row>
    <row r="516" spans="1:13" x14ac:dyDescent="0.25">
      <c r="A516" s="2" t="str">
        <f>IF(B516&lt;&gt;"",506,"")</f>
        <v/>
      </c>
      <c r="B516" s="13" t="str">
        <f t="shared" si="93"/>
        <v/>
      </c>
      <c r="C516" s="13" t="str">
        <f t="shared" si="94"/>
        <v/>
      </c>
      <c r="D516" s="13" t="str">
        <f t="shared" si="95"/>
        <v/>
      </c>
      <c r="E516" s="13" t="str">
        <f t="shared" si="96"/>
        <v/>
      </c>
      <c r="F516" s="14" t="str">
        <f t="shared" si="97"/>
        <v/>
      </c>
      <c r="H516" s="2" t="str">
        <f t="shared" si="98"/>
        <v/>
      </c>
      <c r="I516" s="13" t="str">
        <f t="shared" si="99"/>
        <v/>
      </c>
      <c r="J516" s="13" t="str">
        <f t="shared" si="100"/>
        <v/>
      </c>
      <c r="K516" s="13" t="str">
        <f t="shared" si="101"/>
        <v/>
      </c>
      <c r="L516" s="13" t="str">
        <f t="shared" si="102"/>
        <v/>
      </c>
      <c r="M516" s="14" t="str">
        <f t="shared" si="103"/>
        <v/>
      </c>
    </row>
    <row r="517" spans="1:13" x14ac:dyDescent="0.25">
      <c r="A517" s="2" t="str">
        <f>IF(B517&lt;&gt;"",507,"")</f>
        <v/>
      </c>
      <c r="B517" s="13" t="str">
        <f t="shared" si="93"/>
        <v/>
      </c>
      <c r="C517" s="13" t="str">
        <f t="shared" si="94"/>
        <v/>
      </c>
      <c r="D517" s="13" t="str">
        <f t="shared" si="95"/>
        <v/>
      </c>
      <c r="E517" s="13" t="str">
        <f t="shared" si="96"/>
        <v/>
      </c>
      <c r="F517" s="14" t="str">
        <f t="shared" si="97"/>
        <v/>
      </c>
      <c r="H517" s="2" t="str">
        <f t="shared" si="98"/>
        <v/>
      </c>
      <c r="I517" s="13" t="str">
        <f t="shared" si="99"/>
        <v/>
      </c>
      <c r="J517" s="13" t="str">
        <f t="shared" si="100"/>
        <v/>
      </c>
      <c r="K517" s="13" t="str">
        <f t="shared" si="101"/>
        <v/>
      </c>
      <c r="L517" s="13" t="str">
        <f t="shared" si="102"/>
        <v/>
      </c>
      <c r="M517" s="14" t="str">
        <f t="shared" si="103"/>
        <v/>
      </c>
    </row>
    <row r="518" spans="1:13" x14ac:dyDescent="0.25">
      <c r="A518" s="2" t="str">
        <f>IF(B518&lt;&gt;"",508,"")</f>
        <v/>
      </c>
      <c r="B518" s="13" t="str">
        <f t="shared" si="93"/>
        <v/>
      </c>
      <c r="C518" s="13" t="str">
        <f t="shared" si="94"/>
        <v/>
      </c>
      <c r="D518" s="13" t="str">
        <f t="shared" si="95"/>
        <v/>
      </c>
      <c r="E518" s="13" t="str">
        <f t="shared" si="96"/>
        <v/>
      </c>
      <c r="F518" s="14" t="str">
        <f t="shared" si="97"/>
        <v/>
      </c>
      <c r="H518" s="2" t="str">
        <f t="shared" si="98"/>
        <v/>
      </c>
      <c r="I518" s="13" t="str">
        <f t="shared" si="99"/>
        <v/>
      </c>
      <c r="J518" s="13" t="str">
        <f t="shared" si="100"/>
        <v/>
      </c>
      <c r="K518" s="13" t="str">
        <f t="shared" si="101"/>
        <v/>
      </c>
      <c r="L518" s="13" t="str">
        <f t="shared" si="102"/>
        <v/>
      </c>
      <c r="M518" s="14" t="str">
        <f t="shared" si="103"/>
        <v/>
      </c>
    </row>
    <row r="519" spans="1:13" x14ac:dyDescent="0.25">
      <c r="A519" s="2" t="str">
        <f>IF(B519&lt;&gt;"",509,"")</f>
        <v/>
      </c>
      <c r="B519" s="13" t="str">
        <f t="shared" si="93"/>
        <v/>
      </c>
      <c r="C519" s="13" t="str">
        <f t="shared" si="94"/>
        <v/>
      </c>
      <c r="D519" s="13" t="str">
        <f t="shared" si="95"/>
        <v/>
      </c>
      <c r="E519" s="13" t="str">
        <f t="shared" si="96"/>
        <v/>
      </c>
      <c r="F519" s="14" t="str">
        <f t="shared" si="97"/>
        <v/>
      </c>
      <c r="H519" s="2" t="str">
        <f t="shared" si="98"/>
        <v/>
      </c>
      <c r="I519" s="13" t="str">
        <f t="shared" si="99"/>
        <v/>
      </c>
      <c r="J519" s="13" t="str">
        <f t="shared" si="100"/>
        <v/>
      </c>
      <c r="K519" s="13" t="str">
        <f t="shared" si="101"/>
        <v/>
      </c>
      <c r="L519" s="13" t="str">
        <f t="shared" si="102"/>
        <v/>
      </c>
      <c r="M519" s="14" t="str">
        <f t="shared" si="103"/>
        <v/>
      </c>
    </row>
    <row r="520" spans="1:13" x14ac:dyDescent="0.25">
      <c r="A520" s="2" t="str">
        <f>IF(B520&lt;&gt;"",510,"")</f>
        <v/>
      </c>
      <c r="B520" s="13" t="str">
        <f t="shared" si="93"/>
        <v/>
      </c>
      <c r="C520" s="13" t="str">
        <f t="shared" si="94"/>
        <v/>
      </c>
      <c r="D520" s="13" t="str">
        <f t="shared" si="95"/>
        <v/>
      </c>
      <c r="E520" s="13" t="str">
        <f t="shared" si="96"/>
        <v/>
      </c>
      <c r="F520" s="14" t="str">
        <f t="shared" si="97"/>
        <v/>
      </c>
      <c r="H520" s="2" t="str">
        <f t="shared" si="98"/>
        <v/>
      </c>
      <c r="I520" s="13" t="str">
        <f t="shared" si="99"/>
        <v/>
      </c>
      <c r="J520" s="13" t="str">
        <f t="shared" si="100"/>
        <v/>
      </c>
      <c r="K520" s="13" t="str">
        <f t="shared" si="101"/>
        <v/>
      </c>
      <c r="L520" s="13" t="str">
        <f t="shared" si="102"/>
        <v/>
      </c>
      <c r="M520" s="14" t="str">
        <f t="shared" si="103"/>
        <v/>
      </c>
    </row>
    <row r="521" spans="1:13" x14ac:dyDescent="0.25">
      <c r="A521" s="2" t="str">
        <f>IF(B521&lt;&gt;"",511,"")</f>
        <v/>
      </c>
      <c r="B521" s="13" t="str">
        <f t="shared" si="93"/>
        <v/>
      </c>
      <c r="C521" s="13" t="str">
        <f t="shared" si="94"/>
        <v/>
      </c>
      <c r="D521" s="13" t="str">
        <f t="shared" si="95"/>
        <v/>
      </c>
      <c r="E521" s="13" t="str">
        <f t="shared" si="96"/>
        <v/>
      </c>
      <c r="F521" s="14" t="str">
        <f t="shared" si="97"/>
        <v/>
      </c>
      <c r="H521" s="2" t="str">
        <f t="shared" si="98"/>
        <v/>
      </c>
      <c r="I521" s="13" t="str">
        <f t="shared" si="99"/>
        <v/>
      </c>
      <c r="J521" s="13" t="str">
        <f t="shared" si="100"/>
        <v/>
      </c>
      <c r="K521" s="13" t="str">
        <f t="shared" si="101"/>
        <v/>
      </c>
      <c r="L521" s="13" t="str">
        <f t="shared" si="102"/>
        <v/>
      </c>
      <c r="M521" s="14" t="str">
        <f t="shared" si="103"/>
        <v/>
      </c>
    </row>
    <row r="522" spans="1:13" x14ac:dyDescent="0.25">
      <c r="A522" s="2" t="str">
        <f>IF(B522&lt;&gt;"",512,"")</f>
        <v/>
      </c>
      <c r="B522" s="13" t="str">
        <f t="shared" si="93"/>
        <v/>
      </c>
      <c r="C522" s="13" t="str">
        <f t="shared" si="94"/>
        <v/>
      </c>
      <c r="D522" s="13" t="str">
        <f t="shared" si="95"/>
        <v/>
      </c>
      <c r="E522" s="13" t="str">
        <f t="shared" si="96"/>
        <v/>
      </c>
      <c r="F522" s="14" t="str">
        <f t="shared" si="97"/>
        <v/>
      </c>
      <c r="H522" s="2" t="str">
        <f t="shared" si="98"/>
        <v/>
      </c>
      <c r="I522" s="13" t="str">
        <f t="shared" si="99"/>
        <v/>
      </c>
      <c r="J522" s="13" t="str">
        <f t="shared" si="100"/>
        <v/>
      </c>
      <c r="K522" s="13" t="str">
        <f t="shared" si="101"/>
        <v/>
      </c>
      <c r="L522" s="13" t="str">
        <f t="shared" si="102"/>
        <v/>
      </c>
      <c r="M522" s="14" t="str">
        <f t="shared" si="103"/>
        <v/>
      </c>
    </row>
    <row r="523" spans="1:13" x14ac:dyDescent="0.25">
      <c r="A523" s="2" t="str">
        <f>IF(B523&lt;&gt;"",513,"")</f>
        <v/>
      </c>
      <c r="B523" s="13" t="str">
        <f t="shared" si="93"/>
        <v/>
      </c>
      <c r="C523" s="13" t="str">
        <f t="shared" si="94"/>
        <v/>
      </c>
      <c r="D523" s="13" t="str">
        <f t="shared" si="95"/>
        <v/>
      </c>
      <c r="E523" s="13" t="str">
        <f t="shared" si="96"/>
        <v/>
      </c>
      <c r="F523" s="14" t="str">
        <f t="shared" si="97"/>
        <v/>
      </c>
      <c r="H523" s="2" t="str">
        <f t="shared" si="98"/>
        <v/>
      </c>
      <c r="I523" s="13" t="str">
        <f t="shared" si="99"/>
        <v/>
      </c>
      <c r="J523" s="13" t="str">
        <f t="shared" si="100"/>
        <v/>
      </c>
      <c r="K523" s="13" t="str">
        <f t="shared" si="101"/>
        <v/>
      </c>
      <c r="L523" s="13" t="str">
        <f t="shared" si="102"/>
        <v/>
      </c>
      <c r="M523" s="14" t="str">
        <f t="shared" si="103"/>
        <v/>
      </c>
    </row>
    <row r="524" spans="1:13" x14ac:dyDescent="0.25">
      <c r="A524" s="2" t="str">
        <f>IF(B524&lt;&gt;"",514,"")</f>
        <v/>
      </c>
      <c r="B524" s="13" t="str">
        <f t="shared" si="93"/>
        <v/>
      </c>
      <c r="C524" s="13" t="str">
        <f t="shared" si="94"/>
        <v/>
      </c>
      <c r="D524" s="13" t="str">
        <f t="shared" si="95"/>
        <v/>
      </c>
      <c r="E524" s="13" t="str">
        <f t="shared" si="96"/>
        <v/>
      </c>
      <c r="F524" s="14" t="str">
        <f t="shared" si="97"/>
        <v/>
      </c>
      <c r="H524" s="2" t="str">
        <f t="shared" si="98"/>
        <v/>
      </c>
      <c r="I524" s="13" t="str">
        <f t="shared" si="99"/>
        <v/>
      </c>
      <c r="J524" s="13" t="str">
        <f t="shared" si="100"/>
        <v/>
      </c>
      <c r="K524" s="13" t="str">
        <f t="shared" si="101"/>
        <v/>
      </c>
      <c r="L524" s="13" t="str">
        <f t="shared" si="102"/>
        <v/>
      </c>
      <c r="M524" s="14" t="str">
        <f t="shared" si="103"/>
        <v/>
      </c>
    </row>
    <row r="525" spans="1:13" x14ac:dyDescent="0.25">
      <c r="A525" s="2" t="str">
        <f>IF(B525&lt;&gt;"",515,"")</f>
        <v/>
      </c>
      <c r="B525" s="13" t="str">
        <f t="shared" si="93"/>
        <v/>
      </c>
      <c r="C525" s="13" t="str">
        <f t="shared" si="94"/>
        <v/>
      </c>
      <c r="D525" s="13" t="str">
        <f t="shared" si="95"/>
        <v/>
      </c>
      <c r="E525" s="13" t="str">
        <f t="shared" si="96"/>
        <v/>
      </c>
      <c r="F525" s="14" t="str">
        <f t="shared" si="97"/>
        <v/>
      </c>
      <c r="H525" s="2" t="str">
        <f t="shared" si="98"/>
        <v/>
      </c>
      <c r="I525" s="13" t="str">
        <f t="shared" si="99"/>
        <v/>
      </c>
      <c r="J525" s="13" t="str">
        <f t="shared" si="100"/>
        <v/>
      </c>
      <c r="K525" s="13" t="str">
        <f t="shared" si="101"/>
        <v/>
      </c>
      <c r="L525" s="13" t="str">
        <f t="shared" si="102"/>
        <v/>
      </c>
      <c r="M525" s="14" t="str">
        <f t="shared" si="103"/>
        <v/>
      </c>
    </row>
    <row r="526" spans="1:13" x14ac:dyDescent="0.25">
      <c r="A526" s="2" t="str">
        <f>IF(B526&lt;&gt;"",516,"")</f>
        <v/>
      </c>
      <c r="B526" s="13" t="str">
        <f t="shared" si="93"/>
        <v/>
      </c>
      <c r="C526" s="13" t="str">
        <f t="shared" si="94"/>
        <v/>
      </c>
      <c r="D526" s="13" t="str">
        <f t="shared" si="95"/>
        <v/>
      </c>
      <c r="E526" s="13" t="str">
        <f t="shared" si="96"/>
        <v/>
      </c>
      <c r="F526" s="14" t="str">
        <f t="shared" si="97"/>
        <v/>
      </c>
      <c r="H526" s="2" t="str">
        <f t="shared" si="98"/>
        <v/>
      </c>
      <c r="I526" s="13" t="str">
        <f t="shared" si="99"/>
        <v/>
      </c>
      <c r="J526" s="13" t="str">
        <f t="shared" si="100"/>
        <v/>
      </c>
      <c r="K526" s="13" t="str">
        <f t="shared" si="101"/>
        <v/>
      </c>
      <c r="L526" s="13" t="str">
        <f t="shared" si="102"/>
        <v/>
      </c>
      <c r="M526" s="14" t="str">
        <f t="shared" si="103"/>
        <v/>
      </c>
    </row>
    <row r="527" spans="1:13" x14ac:dyDescent="0.25">
      <c r="A527" s="2" t="str">
        <f>IF(B527&lt;&gt;"",517,"")</f>
        <v/>
      </c>
      <c r="B527" s="13" t="str">
        <f t="shared" si="93"/>
        <v/>
      </c>
      <c r="C527" s="13" t="str">
        <f t="shared" si="94"/>
        <v/>
      </c>
      <c r="D527" s="13" t="str">
        <f t="shared" si="95"/>
        <v/>
      </c>
      <c r="E527" s="13" t="str">
        <f t="shared" si="96"/>
        <v/>
      </c>
      <c r="F527" s="14" t="str">
        <f t="shared" si="97"/>
        <v/>
      </c>
      <c r="H527" s="2" t="str">
        <f t="shared" si="98"/>
        <v/>
      </c>
      <c r="I527" s="13" t="str">
        <f t="shared" si="99"/>
        <v/>
      </c>
      <c r="J527" s="13" t="str">
        <f t="shared" si="100"/>
        <v/>
      </c>
      <c r="K527" s="13" t="str">
        <f t="shared" si="101"/>
        <v/>
      </c>
      <c r="L527" s="13" t="str">
        <f t="shared" si="102"/>
        <v/>
      </c>
      <c r="M527" s="14" t="str">
        <f t="shared" si="103"/>
        <v/>
      </c>
    </row>
    <row r="528" spans="1:13" x14ac:dyDescent="0.25">
      <c r="A528" s="2" t="str">
        <f>IF(B528&lt;&gt;"",518,"")</f>
        <v/>
      </c>
      <c r="B528" s="13" t="str">
        <f t="shared" si="93"/>
        <v/>
      </c>
      <c r="C528" s="13" t="str">
        <f t="shared" si="94"/>
        <v/>
      </c>
      <c r="D528" s="13" t="str">
        <f t="shared" si="95"/>
        <v/>
      </c>
      <c r="E528" s="13" t="str">
        <f t="shared" si="96"/>
        <v/>
      </c>
      <c r="F528" s="14" t="str">
        <f t="shared" si="97"/>
        <v/>
      </c>
      <c r="H528" s="2" t="str">
        <f t="shared" si="98"/>
        <v/>
      </c>
      <c r="I528" s="13" t="str">
        <f t="shared" si="99"/>
        <v/>
      </c>
      <c r="J528" s="13" t="str">
        <f t="shared" si="100"/>
        <v/>
      </c>
      <c r="K528" s="13" t="str">
        <f t="shared" si="101"/>
        <v/>
      </c>
      <c r="L528" s="13" t="str">
        <f t="shared" si="102"/>
        <v/>
      </c>
      <c r="M528" s="14" t="str">
        <f t="shared" si="103"/>
        <v/>
      </c>
    </row>
    <row r="529" spans="1:13" x14ac:dyDescent="0.25">
      <c r="A529" s="2" t="str">
        <f>IF(B529&lt;&gt;"",519,"")</f>
        <v/>
      </c>
      <c r="B529" s="13" t="str">
        <f t="shared" si="93"/>
        <v/>
      </c>
      <c r="C529" s="13" t="str">
        <f t="shared" si="94"/>
        <v/>
      </c>
      <c r="D529" s="13" t="str">
        <f t="shared" si="95"/>
        <v/>
      </c>
      <c r="E529" s="13" t="str">
        <f t="shared" si="96"/>
        <v/>
      </c>
      <c r="F529" s="14" t="str">
        <f t="shared" si="97"/>
        <v/>
      </c>
      <c r="H529" s="2" t="str">
        <f t="shared" si="98"/>
        <v/>
      </c>
      <c r="I529" s="13" t="str">
        <f t="shared" si="99"/>
        <v/>
      </c>
      <c r="J529" s="13" t="str">
        <f t="shared" si="100"/>
        <v/>
      </c>
      <c r="K529" s="13" t="str">
        <f t="shared" si="101"/>
        <v/>
      </c>
      <c r="L529" s="13" t="str">
        <f t="shared" si="102"/>
        <v/>
      </c>
      <c r="M529" s="14" t="str">
        <f t="shared" si="103"/>
        <v/>
      </c>
    </row>
    <row r="530" spans="1:13" x14ac:dyDescent="0.25">
      <c r="A530" s="2" t="str">
        <f>IF(B530&lt;&gt;"",520,"")</f>
        <v/>
      </c>
      <c r="B530" s="13" t="str">
        <f t="shared" si="93"/>
        <v/>
      </c>
      <c r="C530" s="13" t="str">
        <f t="shared" si="94"/>
        <v/>
      </c>
      <c r="D530" s="13" t="str">
        <f t="shared" si="95"/>
        <v/>
      </c>
      <c r="E530" s="13" t="str">
        <f t="shared" si="96"/>
        <v/>
      </c>
      <c r="F530" s="14" t="str">
        <f t="shared" si="97"/>
        <v/>
      </c>
      <c r="H530" s="2" t="str">
        <f t="shared" si="98"/>
        <v/>
      </c>
      <c r="I530" s="13" t="str">
        <f t="shared" si="99"/>
        <v/>
      </c>
      <c r="J530" s="13" t="str">
        <f t="shared" si="100"/>
        <v/>
      </c>
      <c r="K530" s="13" t="str">
        <f t="shared" si="101"/>
        <v/>
      </c>
      <c r="L530" s="13" t="str">
        <f t="shared" si="102"/>
        <v/>
      </c>
      <c r="M530" s="14" t="str">
        <f t="shared" si="103"/>
        <v/>
      </c>
    </row>
    <row r="531" spans="1:13" x14ac:dyDescent="0.25">
      <c r="A531" s="2" t="str">
        <f>IF(B531&lt;&gt;"",521,"")</f>
        <v/>
      </c>
      <c r="B531" s="13" t="str">
        <f t="shared" si="93"/>
        <v/>
      </c>
      <c r="C531" s="13" t="str">
        <f t="shared" si="94"/>
        <v/>
      </c>
      <c r="D531" s="13" t="str">
        <f t="shared" si="95"/>
        <v/>
      </c>
      <c r="E531" s="13" t="str">
        <f t="shared" si="96"/>
        <v/>
      </c>
      <c r="F531" s="14" t="str">
        <f t="shared" si="97"/>
        <v/>
      </c>
      <c r="H531" s="2" t="str">
        <f t="shared" si="98"/>
        <v/>
      </c>
      <c r="I531" s="13" t="str">
        <f t="shared" si="99"/>
        <v/>
      </c>
      <c r="J531" s="13" t="str">
        <f t="shared" si="100"/>
        <v/>
      </c>
      <c r="K531" s="13" t="str">
        <f t="shared" si="101"/>
        <v/>
      </c>
      <c r="L531" s="13" t="str">
        <f t="shared" si="102"/>
        <v/>
      </c>
      <c r="M531" s="14" t="str">
        <f t="shared" si="103"/>
        <v/>
      </c>
    </row>
    <row r="532" spans="1:13" x14ac:dyDescent="0.25">
      <c r="A532" s="2" t="str">
        <f>IF(B532&lt;&gt;"",522,"")</f>
        <v/>
      </c>
      <c r="B532" s="13" t="str">
        <f t="shared" si="93"/>
        <v/>
      </c>
      <c r="C532" s="13" t="str">
        <f t="shared" si="94"/>
        <v/>
      </c>
      <c r="D532" s="13" t="str">
        <f t="shared" si="95"/>
        <v/>
      </c>
      <c r="E532" s="13" t="str">
        <f t="shared" si="96"/>
        <v/>
      </c>
      <c r="F532" s="14" t="str">
        <f t="shared" si="97"/>
        <v/>
      </c>
      <c r="H532" s="2" t="str">
        <f t="shared" si="98"/>
        <v/>
      </c>
      <c r="I532" s="13" t="str">
        <f t="shared" si="99"/>
        <v/>
      </c>
      <c r="J532" s="13" t="str">
        <f t="shared" si="100"/>
        <v/>
      </c>
      <c r="K532" s="13" t="str">
        <f t="shared" si="101"/>
        <v/>
      </c>
      <c r="L532" s="13" t="str">
        <f t="shared" si="102"/>
        <v/>
      </c>
      <c r="M532" s="14" t="str">
        <f t="shared" si="103"/>
        <v/>
      </c>
    </row>
    <row r="533" spans="1:13" x14ac:dyDescent="0.25">
      <c r="A533" s="2" t="str">
        <f>IF(B533&lt;&gt;"",523,"")</f>
        <v/>
      </c>
      <c r="B533" s="13" t="str">
        <f t="shared" si="93"/>
        <v/>
      </c>
      <c r="C533" s="13" t="str">
        <f t="shared" si="94"/>
        <v/>
      </c>
      <c r="D533" s="13" t="str">
        <f t="shared" si="95"/>
        <v/>
      </c>
      <c r="E533" s="13" t="str">
        <f t="shared" si="96"/>
        <v/>
      </c>
      <c r="F533" s="14" t="str">
        <f t="shared" si="97"/>
        <v/>
      </c>
      <c r="H533" s="2" t="str">
        <f t="shared" si="98"/>
        <v/>
      </c>
      <c r="I533" s="13" t="str">
        <f t="shared" si="99"/>
        <v/>
      </c>
      <c r="J533" s="13" t="str">
        <f t="shared" si="100"/>
        <v/>
      </c>
      <c r="K533" s="13" t="str">
        <f t="shared" si="101"/>
        <v/>
      </c>
      <c r="L533" s="13" t="str">
        <f t="shared" si="102"/>
        <v/>
      </c>
      <c r="M533" s="14" t="str">
        <f t="shared" si="103"/>
        <v/>
      </c>
    </row>
    <row r="534" spans="1:13" x14ac:dyDescent="0.25">
      <c r="A534" s="2" t="str">
        <f>IF(B534&lt;&gt;"",524,"")</f>
        <v/>
      </c>
      <c r="B534" s="13" t="str">
        <f t="shared" si="93"/>
        <v/>
      </c>
      <c r="C534" s="13" t="str">
        <f t="shared" si="94"/>
        <v/>
      </c>
      <c r="D534" s="13" t="str">
        <f t="shared" si="95"/>
        <v/>
      </c>
      <c r="E534" s="13" t="str">
        <f t="shared" si="96"/>
        <v/>
      </c>
      <c r="F534" s="14" t="str">
        <f t="shared" si="97"/>
        <v/>
      </c>
      <c r="H534" s="2" t="str">
        <f t="shared" si="98"/>
        <v/>
      </c>
      <c r="I534" s="13" t="str">
        <f t="shared" si="99"/>
        <v/>
      </c>
      <c r="J534" s="13" t="str">
        <f t="shared" si="100"/>
        <v/>
      </c>
      <c r="K534" s="13" t="str">
        <f t="shared" si="101"/>
        <v/>
      </c>
      <c r="L534" s="13" t="str">
        <f t="shared" si="102"/>
        <v/>
      </c>
      <c r="M534" s="14" t="str">
        <f t="shared" si="103"/>
        <v/>
      </c>
    </row>
    <row r="535" spans="1:13" x14ac:dyDescent="0.25">
      <c r="A535" s="2" t="str">
        <f>IF(B535&lt;&gt;"",525,"")</f>
        <v/>
      </c>
      <c r="B535" s="13" t="str">
        <f t="shared" si="93"/>
        <v/>
      </c>
      <c r="C535" s="13" t="str">
        <f t="shared" si="94"/>
        <v/>
      </c>
      <c r="D535" s="13" t="str">
        <f t="shared" si="95"/>
        <v/>
      </c>
      <c r="E535" s="13" t="str">
        <f t="shared" si="96"/>
        <v/>
      </c>
      <c r="F535" s="14" t="str">
        <f t="shared" si="97"/>
        <v/>
      </c>
      <c r="H535" s="2" t="str">
        <f t="shared" si="98"/>
        <v/>
      </c>
      <c r="I535" s="13" t="str">
        <f t="shared" si="99"/>
        <v/>
      </c>
      <c r="J535" s="13" t="str">
        <f t="shared" si="100"/>
        <v/>
      </c>
      <c r="K535" s="13" t="str">
        <f t="shared" si="101"/>
        <v/>
      </c>
      <c r="L535" s="13" t="str">
        <f t="shared" si="102"/>
        <v/>
      </c>
      <c r="M535" s="14" t="str">
        <f t="shared" si="103"/>
        <v/>
      </c>
    </row>
    <row r="536" spans="1:13" x14ac:dyDescent="0.25">
      <c r="A536" s="2" t="str">
        <f>IF(B536&lt;&gt;"",526,"")</f>
        <v/>
      </c>
      <c r="B536" s="13" t="str">
        <f t="shared" si="93"/>
        <v/>
      </c>
      <c r="C536" s="13" t="str">
        <f t="shared" si="94"/>
        <v/>
      </c>
      <c r="D536" s="13" t="str">
        <f t="shared" si="95"/>
        <v/>
      </c>
      <c r="E536" s="13" t="str">
        <f t="shared" si="96"/>
        <v/>
      </c>
      <c r="F536" s="14" t="str">
        <f t="shared" si="97"/>
        <v/>
      </c>
      <c r="H536" s="2" t="str">
        <f t="shared" si="98"/>
        <v/>
      </c>
      <c r="I536" s="13" t="str">
        <f t="shared" si="99"/>
        <v/>
      </c>
      <c r="J536" s="13" t="str">
        <f t="shared" si="100"/>
        <v/>
      </c>
      <c r="K536" s="13" t="str">
        <f t="shared" si="101"/>
        <v/>
      </c>
      <c r="L536" s="13" t="str">
        <f t="shared" si="102"/>
        <v/>
      </c>
      <c r="M536" s="14" t="str">
        <f t="shared" si="103"/>
        <v/>
      </c>
    </row>
    <row r="537" spans="1:13" x14ac:dyDescent="0.25">
      <c r="A537" s="2" t="str">
        <f>IF(B537&lt;&gt;"",527,"")</f>
        <v/>
      </c>
      <c r="B537" s="13" t="str">
        <f t="shared" si="93"/>
        <v/>
      </c>
      <c r="C537" s="13" t="str">
        <f t="shared" si="94"/>
        <v/>
      </c>
      <c r="D537" s="13" t="str">
        <f t="shared" si="95"/>
        <v/>
      </c>
      <c r="E537" s="13" t="str">
        <f t="shared" si="96"/>
        <v/>
      </c>
      <c r="F537" s="14" t="str">
        <f t="shared" si="97"/>
        <v/>
      </c>
      <c r="H537" s="2" t="str">
        <f t="shared" si="98"/>
        <v/>
      </c>
      <c r="I537" s="13" t="str">
        <f t="shared" si="99"/>
        <v/>
      </c>
      <c r="J537" s="13" t="str">
        <f t="shared" si="100"/>
        <v/>
      </c>
      <c r="K537" s="13" t="str">
        <f t="shared" si="101"/>
        <v/>
      </c>
      <c r="L537" s="13" t="str">
        <f t="shared" si="102"/>
        <v/>
      </c>
      <c r="M537" s="14" t="str">
        <f t="shared" si="103"/>
        <v/>
      </c>
    </row>
    <row r="538" spans="1:13" x14ac:dyDescent="0.25">
      <c r="A538" s="2" t="str">
        <f>IF(B538&lt;&gt;"",528,"")</f>
        <v/>
      </c>
      <c r="B538" s="13" t="str">
        <f t="shared" si="93"/>
        <v/>
      </c>
      <c r="C538" s="13" t="str">
        <f t="shared" si="94"/>
        <v/>
      </c>
      <c r="D538" s="13" t="str">
        <f t="shared" si="95"/>
        <v/>
      </c>
      <c r="E538" s="13" t="str">
        <f t="shared" si="96"/>
        <v/>
      </c>
      <c r="F538" s="14" t="str">
        <f t="shared" si="97"/>
        <v/>
      </c>
      <c r="H538" s="2" t="str">
        <f t="shared" si="98"/>
        <v/>
      </c>
      <c r="I538" s="13" t="str">
        <f t="shared" si="99"/>
        <v/>
      </c>
      <c r="J538" s="13" t="str">
        <f t="shared" si="100"/>
        <v/>
      </c>
      <c r="K538" s="13" t="str">
        <f t="shared" si="101"/>
        <v/>
      </c>
      <c r="L538" s="13" t="str">
        <f t="shared" si="102"/>
        <v/>
      </c>
      <c r="M538" s="14" t="str">
        <f t="shared" si="103"/>
        <v/>
      </c>
    </row>
    <row r="539" spans="1:13" x14ac:dyDescent="0.25">
      <c r="A539" s="2" t="str">
        <f>IF(B539&lt;&gt;"",529,"")</f>
        <v/>
      </c>
      <c r="B539" s="13" t="str">
        <f t="shared" si="93"/>
        <v/>
      </c>
      <c r="C539" s="13" t="str">
        <f t="shared" si="94"/>
        <v/>
      </c>
      <c r="D539" s="13" t="str">
        <f t="shared" si="95"/>
        <v/>
      </c>
      <c r="E539" s="13" t="str">
        <f t="shared" si="96"/>
        <v/>
      </c>
      <c r="F539" s="14" t="str">
        <f t="shared" si="97"/>
        <v/>
      </c>
      <c r="H539" s="2" t="str">
        <f t="shared" si="98"/>
        <v/>
      </c>
      <c r="I539" s="13" t="str">
        <f t="shared" si="99"/>
        <v/>
      </c>
      <c r="J539" s="13" t="str">
        <f t="shared" si="100"/>
        <v/>
      </c>
      <c r="K539" s="13" t="str">
        <f t="shared" si="101"/>
        <v/>
      </c>
      <c r="L539" s="13" t="str">
        <f t="shared" si="102"/>
        <v/>
      </c>
      <c r="M539" s="14" t="str">
        <f t="shared" si="103"/>
        <v/>
      </c>
    </row>
    <row r="540" spans="1:13" x14ac:dyDescent="0.25">
      <c r="A540" s="2" t="str">
        <f>IF(B540&lt;&gt;"",530,"")</f>
        <v/>
      </c>
      <c r="B540" s="13" t="str">
        <f t="shared" si="93"/>
        <v/>
      </c>
      <c r="C540" s="13" t="str">
        <f t="shared" si="94"/>
        <v/>
      </c>
      <c r="D540" s="13" t="str">
        <f t="shared" si="95"/>
        <v/>
      </c>
      <c r="E540" s="13" t="str">
        <f t="shared" si="96"/>
        <v/>
      </c>
      <c r="F540" s="14" t="str">
        <f t="shared" si="97"/>
        <v/>
      </c>
      <c r="H540" s="2" t="str">
        <f t="shared" si="98"/>
        <v/>
      </c>
      <c r="I540" s="13" t="str">
        <f t="shared" si="99"/>
        <v/>
      </c>
      <c r="J540" s="13" t="str">
        <f t="shared" si="100"/>
        <v/>
      </c>
      <c r="K540" s="13" t="str">
        <f t="shared" si="101"/>
        <v/>
      </c>
      <c r="L540" s="13" t="str">
        <f t="shared" si="102"/>
        <v/>
      </c>
      <c r="M540" s="14" t="str">
        <f t="shared" si="103"/>
        <v/>
      </c>
    </row>
    <row r="541" spans="1:13" x14ac:dyDescent="0.25">
      <c r="A541" s="2" t="str">
        <f>IF(B541&lt;&gt;"",531,"")</f>
        <v/>
      </c>
      <c r="B541" s="13" t="str">
        <f t="shared" si="93"/>
        <v/>
      </c>
      <c r="C541" s="13" t="str">
        <f t="shared" si="94"/>
        <v/>
      </c>
      <c r="D541" s="13" t="str">
        <f t="shared" si="95"/>
        <v/>
      </c>
      <c r="E541" s="13" t="str">
        <f t="shared" si="96"/>
        <v/>
      </c>
      <c r="F541" s="14" t="str">
        <f t="shared" si="97"/>
        <v/>
      </c>
      <c r="H541" s="2" t="str">
        <f t="shared" si="98"/>
        <v/>
      </c>
      <c r="I541" s="13" t="str">
        <f t="shared" si="99"/>
        <v/>
      </c>
      <c r="J541" s="13" t="str">
        <f t="shared" si="100"/>
        <v/>
      </c>
      <c r="K541" s="13" t="str">
        <f t="shared" si="101"/>
        <v/>
      </c>
      <c r="L541" s="13" t="str">
        <f t="shared" si="102"/>
        <v/>
      </c>
      <c r="M541" s="14" t="str">
        <f t="shared" si="103"/>
        <v/>
      </c>
    </row>
    <row r="542" spans="1:13" x14ac:dyDescent="0.25">
      <c r="A542" s="2" t="str">
        <f>IF(B542&lt;&gt;"",532,"")</f>
        <v/>
      </c>
      <c r="B542" s="13" t="str">
        <f t="shared" si="93"/>
        <v/>
      </c>
      <c r="C542" s="13" t="str">
        <f t="shared" si="94"/>
        <v/>
      </c>
      <c r="D542" s="13" t="str">
        <f t="shared" si="95"/>
        <v/>
      </c>
      <c r="E542" s="13" t="str">
        <f t="shared" si="96"/>
        <v/>
      </c>
      <c r="F542" s="14" t="str">
        <f t="shared" si="97"/>
        <v/>
      </c>
      <c r="H542" s="2" t="str">
        <f t="shared" si="98"/>
        <v/>
      </c>
      <c r="I542" s="13" t="str">
        <f t="shared" si="99"/>
        <v/>
      </c>
      <c r="J542" s="13" t="str">
        <f t="shared" si="100"/>
        <v/>
      </c>
      <c r="K542" s="13" t="str">
        <f t="shared" si="101"/>
        <v/>
      </c>
      <c r="L542" s="13" t="str">
        <f t="shared" si="102"/>
        <v/>
      </c>
      <c r="M542" s="14" t="str">
        <f t="shared" si="103"/>
        <v/>
      </c>
    </row>
    <row r="543" spans="1:13" x14ac:dyDescent="0.25">
      <c r="A543" s="2" t="str">
        <f>IF(B543&lt;&gt;"",533,"")</f>
        <v/>
      </c>
      <c r="B543" s="13" t="str">
        <f t="shared" si="93"/>
        <v/>
      </c>
      <c r="C543" s="13" t="str">
        <f t="shared" si="94"/>
        <v/>
      </c>
      <c r="D543" s="13" t="str">
        <f t="shared" si="95"/>
        <v/>
      </c>
      <c r="E543" s="13" t="str">
        <f t="shared" si="96"/>
        <v/>
      </c>
      <c r="F543" s="14" t="str">
        <f t="shared" si="97"/>
        <v/>
      </c>
      <c r="H543" s="2" t="str">
        <f t="shared" si="98"/>
        <v/>
      </c>
      <c r="I543" s="13" t="str">
        <f t="shared" si="99"/>
        <v/>
      </c>
      <c r="J543" s="13" t="str">
        <f t="shared" si="100"/>
        <v/>
      </c>
      <c r="K543" s="13" t="str">
        <f t="shared" si="101"/>
        <v/>
      </c>
      <c r="L543" s="13" t="str">
        <f t="shared" si="102"/>
        <v/>
      </c>
      <c r="M543" s="14" t="str">
        <f t="shared" si="103"/>
        <v/>
      </c>
    </row>
    <row r="544" spans="1:13" x14ac:dyDescent="0.25">
      <c r="A544" s="2" t="str">
        <f>IF(B544&lt;&gt;"",534,"")</f>
        <v/>
      </c>
      <c r="B544" s="13" t="str">
        <f t="shared" si="93"/>
        <v/>
      </c>
      <c r="C544" s="13" t="str">
        <f t="shared" si="94"/>
        <v/>
      </c>
      <c r="D544" s="13" t="str">
        <f t="shared" si="95"/>
        <v/>
      </c>
      <c r="E544" s="13" t="str">
        <f t="shared" si="96"/>
        <v/>
      </c>
      <c r="F544" s="14" t="str">
        <f t="shared" si="97"/>
        <v/>
      </c>
      <c r="H544" s="2" t="str">
        <f t="shared" si="98"/>
        <v/>
      </c>
      <c r="I544" s="13" t="str">
        <f t="shared" si="99"/>
        <v/>
      </c>
      <c r="J544" s="13" t="str">
        <f t="shared" si="100"/>
        <v/>
      </c>
      <c r="K544" s="13" t="str">
        <f t="shared" si="101"/>
        <v/>
      </c>
      <c r="L544" s="13" t="str">
        <f t="shared" si="102"/>
        <v/>
      </c>
      <c r="M544" s="14" t="str">
        <f t="shared" si="103"/>
        <v/>
      </c>
    </row>
    <row r="545" spans="1:13" x14ac:dyDescent="0.25">
      <c r="A545" s="2" t="str">
        <f>IF(B545&lt;&gt;"",535,"")</f>
        <v/>
      </c>
      <c r="B545" s="13" t="str">
        <f t="shared" si="93"/>
        <v/>
      </c>
      <c r="C545" s="13" t="str">
        <f t="shared" si="94"/>
        <v/>
      </c>
      <c r="D545" s="13" t="str">
        <f t="shared" si="95"/>
        <v/>
      </c>
      <c r="E545" s="13" t="str">
        <f t="shared" si="96"/>
        <v/>
      </c>
      <c r="F545" s="14" t="str">
        <f t="shared" si="97"/>
        <v/>
      </c>
      <c r="H545" s="2" t="str">
        <f t="shared" si="98"/>
        <v/>
      </c>
      <c r="I545" s="13" t="str">
        <f t="shared" si="99"/>
        <v/>
      </c>
      <c r="J545" s="13" t="str">
        <f t="shared" si="100"/>
        <v/>
      </c>
      <c r="K545" s="13" t="str">
        <f t="shared" si="101"/>
        <v/>
      </c>
      <c r="L545" s="13" t="str">
        <f t="shared" si="102"/>
        <v/>
      </c>
      <c r="M545" s="14" t="str">
        <f t="shared" si="103"/>
        <v/>
      </c>
    </row>
    <row r="546" spans="1:13" x14ac:dyDescent="0.25">
      <c r="A546" s="2" t="str">
        <f>IF(B546&lt;&gt;"",536,"")</f>
        <v/>
      </c>
      <c r="B546" s="13" t="str">
        <f t="shared" si="93"/>
        <v/>
      </c>
      <c r="C546" s="13" t="str">
        <f t="shared" si="94"/>
        <v/>
      </c>
      <c r="D546" s="13" t="str">
        <f t="shared" si="95"/>
        <v/>
      </c>
      <c r="E546" s="13" t="str">
        <f t="shared" si="96"/>
        <v/>
      </c>
      <c r="F546" s="14" t="str">
        <f t="shared" si="97"/>
        <v/>
      </c>
      <c r="H546" s="2" t="str">
        <f t="shared" si="98"/>
        <v/>
      </c>
      <c r="I546" s="13" t="str">
        <f t="shared" si="99"/>
        <v/>
      </c>
      <c r="J546" s="13" t="str">
        <f t="shared" si="100"/>
        <v/>
      </c>
      <c r="K546" s="13" t="str">
        <f t="shared" si="101"/>
        <v/>
      </c>
      <c r="L546" s="13" t="str">
        <f t="shared" si="102"/>
        <v/>
      </c>
      <c r="M546" s="14" t="str">
        <f t="shared" si="103"/>
        <v/>
      </c>
    </row>
    <row r="547" spans="1:13" x14ac:dyDescent="0.25">
      <c r="A547" s="2" t="str">
        <f>IF(B547&lt;&gt;"",537,"")</f>
        <v/>
      </c>
      <c r="B547" s="13" t="str">
        <f t="shared" si="93"/>
        <v/>
      </c>
      <c r="C547" s="13" t="str">
        <f t="shared" si="94"/>
        <v/>
      </c>
      <c r="D547" s="13" t="str">
        <f t="shared" si="95"/>
        <v/>
      </c>
      <c r="E547" s="13" t="str">
        <f t="shared" si="96"/>
        <v/>
      </c>
      <c r="F547" s="14" t="str">
        <f t="shared" si="97"/>
        <v/>
      </c>
      <c r="H547" s="2" t="str">
        <f t="shared" si="98"/>
        <v/>
      </c>
      <c r="I547" s="13" t="str">
        <f t="shared" si="99"/>
        <v/>
      </c>
      <c r="J547" s="13" t="str">
        <f t="shared" si="100"/>
        <v/>
      </c>
      <c r="K547" s="13" t="str">
        <f t="shared" si="101"/>
        <v/>
      </c>
      <c r="L547" s="13" t="str">
        <f t="shared" si="102"/>
        <v/>
      </c>
      <c r="M547" s="14" t="str">
        <f t="shared" si="103"/>
        <v/>
      </c>
    </row>
    <row r="548" spans="1:13" x14ac:dyDescent="0.25">
      <c r="A548" s="2" t="str">
        <f>IF(B548&lt;&gt;"",538,"")</f>
        <v/>
      </c>
      <c r="B548" s="13" t="str">
        <f t="shared" si="93"/>
        <v/>
      </c>
      <c r="C548" s="13" t="str">
        <f t="shared" si="94"/>
        <v/>
      </c>
      <c r="D548" s="13" t="str">
        <f t="shared" si="95"/>
        <v/>
      </c>
      <c r="E548" s="13" t="str">
        <f t="shared" si="96"/>
        <v/>
      </c>
      <c r="F548" s="14" t="str">
        <f t="shared" si="97"/>
        <v/>
      </c>
      <c r="H548" s="2" t="str">
        <f t="shared" si="98"/>
        <v/>
      </c>
      <c r="I548" s="13" t="str">
        <f t="shared" si="99"/>
        <v/>
      </c>
      <c r="J548" s="13" t="str">
        <f t="shared" si="100"/>
        <v/>
      </c>
      <c r="K548" s="13" t="str">
        <f t="shared" si="101"/>
        <v/>
      </c>
      <c r="L548" s="13" t="str">
        <f t="shared" si="102"/>
        <v/>
      </c>
      <c r="M548" s="14" t="str">
        <f t="shared" si="103"/>
        <v/>
      </c>
    </row>
    <row r="549" spans="1:13" x14ac:dyDescent="0.25">
      <c r="A549" s="2" t="str">
        <f>IF(B549&lt;&gt;"",539,"")</f>
        <v/>
      </c>
      <c r="B549" s="13" t="str">
        <f t="shared" si="93"/>
        <v/>
      </c>
      <c r="C549" s="13" t="str">
        <f t="shared" si="94"/>
        <v/>
      </c>
      <c r="D549" s="13" t="str">
        <f t="shared" si="95"/>
        <v/>
      </c>
      <c r="E549" s="13" t="str">
        <f t="shared" si="96"/>
        <v/>
      </c>
      <c r="F549" s="14" t="str">
        <f t="shared" si="97"/>
        <v/>
      </c>
      <c r="H549" s="2" t="str">
        <f t="shared" si="98"/>
        <v/>
      </c>
      <c r="I549" s="13" t="str">
        <f t="shared" si="99"/>
        <v/>
      </c>
      <c r="J549" s="13" t="str">
        <f t="shared" si="100"/>
        <v/>
      </c>
      <c r="K549" s="13" t="str">
        <f t="shared" si="101"/>
        <v/>
      </c>
      <c r="L549" s="13" t="str">
        <f t="shared" si="102"/>
        <v/>
      </c>
      <c r="M549" s="14" t="str">
        <f t="shared" si="103"/>
        <v/>
      </c>
    </row>
    <row r="550" spans="1:13" x14ac:dyDescent="0.25">
      <c r="A550" s="2" t="str">
        <f>IF(B550&lt;&gt;"",540,"")</f>
        <v/>
      </c>
      <c r="B550" s="13" t="str">
        <f t="shared" si="93"/>
        <v/>
      </c>
      <c r="C550" s="13" t="str">
        <f t="shared" si="94"/>
        <v/>
      </c>
      <c r="D550" s="13" t="str">
        <f t="shared" si="95"/>
        <v/>
      </c>
      <c r="E550" s="13" t="str">
        <f t="shared" si="96"/>
        <v/>
      </c>
      <c r="F550" s="14" t="str">
        <f t="shared" si="97"/>
        <v/>
      </c>
      <c r="H550" s="2" t="str">
        <f t="shared" si="98"/>
        <v/>
      </c>
      <c r="I550" s="13" t="str">
        <f t="shared" si="99"/>
        <v/>
      </c>
      <c r="J550" s="13" t="str">
        <f t="shared" si="100"/>
        <v/>
      </c>
      <c r="K550" s="13" t="str">
        <f t="shared" si="101"/>
        <v/>
      </c>
      <c r="L550" s="13" t="str">
        <f t="shared" si="102"/>
        <v/>
      </c>
      <c r="M550" s="14" t="str">
        <f t="shared" si="103"/>
        <v/>
      </c>
    </row>
    <row r="551" spans="1:13" x14ac:dyDescent="0.25">
      <c r="A551" s="2" t="str">
        <f>IF(B551&lt;&gt;"",541,"")</f>
        <v/>
      </c>
      <c r="B551" s="13" t="str">
        <f t="shared" si="93"/>
        <v/>
      </c>
      <c r="C551" s="13" t="str">
        <f t="shared" si="94"/>
        <v/>
      </c>
      <c r="D551" s="13" t="str">
        <f t="shared" si="95"/>
        <v/>
      </c>
      <c r="E551" s="13" t="str">
        <f t="shared" si="96"/>
        <v/>
      </c>
      <c r="F551" s="14" t="str">
        <f t="shared" si="97"/>
        <v/>
      </c>
      <c r="H551" s="2" t="str">
        <f t="shared" si="98"/>
        <v/>
      </c>
      <c r="I551" s="13" t="str">
        <f t="shared" si="99"/>
        <v/>
      </c>
      <c r="J551" s="13" t="str">
        <f t="shared" si="100"/>
        <v/>
      </c>
      <c r="K551" s="13" t="str">
        <f t="shared" si="101"/>
        <v/>
      </c>
      <c r="L551" s="13" t="str">
        <f t="shared" si="102"/>
        <v/>
      </c>
      <c r="M551" s="14" t="str">
        <f t="shared" si="103"/>
        <v/>
      </c>
    </row>
    <row r="552" spans="1:13" x14ac:dyDescent="0.25">
      <c r="A552" s="2" t="str">
        <f>IF(B552&lt;&gt;"",542,"")</f>
        <v/>
      </c>
      <c r="B552" s="13" t="str">
        <f t="shared" si="93"/>
        <v/>
      </c>
      <c r="C552" s="13" t="str">
        <f t="shared" si="94"/>
        <v/>
      </c>
      <c r="D552" s="13" t="str">
        <f t="shared" si="95"/>
        <v/>
      </c>
      <c r="E552" s="13" t="str">
        <f t="shared" si="96"/>
        <v/>
      </c>
      <c r="F552" s="14" t="str">
        <f t="shared" si="97"/>
        <v/>
      </c>
      <c r="H552" s="2" t="str">
        <f t="shared" si="98"/>
        <v/>
      </c>
      <c r="I552" s="13" t="str">
        <f t="shared" si="99"/>
        <v/>
      </c>
      <c r="J552" s="13" t="str">
        <f t="shared" si="100"/>
        <v/>
      </c>
      <c r="K552" s="13" t="str">
        <f t="shared" si="101"/>
        <v/>
      </c>
      <c r="L552" s="13" t="str">
        <f t="shared" si="102"/>
        <v/>
      </c>
      <c r="M552" s="14" t="str">
        <f t="shared" si="103"/>
        <v/>
      </c>
    </row>
    <row r="553" spans="1:13" x14ac:dyDescent="0.25">
      <c r="A553" s="2" t="str">
        <f>IF(B553&lt;&gt;"",543,"")</f>
        <v/>
      </c>
      <c r="B553" s="13" t="str">
        <f t="shared" si="93"/>
        <v/>
      </c>
      <c r="C553" s="13" t="str">
        <f t="shared" si="94"/>
        <v/>
      </c>
      <c r="D553" s="13" t="str">
        <f t="shared" si="95"/>
        <v/>
      </c>
      <c r="E553" s="13" t="str">
        <f t="shared" si="96"/>
        <v/>
      </c>
      <c r="F553" s="14" t="str">
        <f t="shared" si="97"/>
        <v/>
      </c>
      <c r="H553" s="2" t="str">
        <f t="shared" si="98"/>
        <v/>
      </c>
      <c r="I553" s="13" t="str">
        <f t="shared" si="99"/>
        <v/>
      </c>
      <c r="J553" s="13" t="str">
        <f t="shared" si="100"/>
        <v/>
      </c>
      <c r="K553" s="13" t="str">
        <f t="shared" si="101"/>
        <v/>
      </c>
      <c r="L553" s="13" t="str">
        <f t="shared" si="102"/>
        <v/>
      </c>
      <c r="M553" s="14" t="str">
        <f t="shared" si="103"/>
        <v/>
      </c>
    </row>
    <row r="554" spans="1:13" x14ac:dyDescent="0.25">
      <c r="A554" s="2" t="str">
        <f>IF(B554&lt;&gt;"",544,"")</f>
        <v/>
      </c>
      <c r="B554" s="13" t="str">
        <f t="shared" si="93"/>
        <v/>
      </c>
      <c r="C554" s="13" t="str">
        <f t="shared" si="94"/>
        <v/>
      </c>
      <c r="D554" s="13" t="str">
        <f t="shared" si="95"/>
        <v/>
      </c>
      <c r="E554" s="13" t="str">
        <f t="shared" si="96"/>
        <v/>
      </c>
      <c r="F554" s="14" t="str">
        <f t="shared" si="97"/>
        <v/>
      </c>
      <c r="H554" s="2" t="str">
        <f t="shared" si="98"/>
        <v/>
      </c>
      <c r="I554" s="13" t="str">
        <f t="shared" si="99"/>
        <v/>
      </c>
      <c r="J554" s="13" t="str">
        <f t="shared" si="100"/>
        <v/>
      </c>
      <c r="K554" s="13" t="str">
        <f t="shared" si="101"/>
        <v/>
      </c>
      <c r="L554" s="13" t="str">
        <f t="shared" si="102"/>
        <v/>
      </c>
      <c r="M554" s="14" t="str">
        <f t="shared" si="103"/>
        <v/>
      </c>
    </row>
    <row r="555" spans="1:13" x14ac:dyDescent="0.25">
      <c r="A555" s="2" t="str">
        <f>IF(B555&lt;&gt;"",545,"")</f>
        <v/>
      </c>
      <c r="B555" s="13" t="str">
        <f t="shared" si="93"/>
        <v/>
      </c>
      <c r="C555" s="13" t="str">
        <f t="shared" si="94"/>
        <v/>
      </c>
      <c r="D555" s="13" t="str">
        <f t="shared" si="95"/>
        <v/>
      </c>
      <c r="E555" s="13" t="str">
        <f t="shared" si="96"/>
        <v/>
      </c>
      <c r="F555" s="14" t="str">
        <f t="shared" si="97"/>
        <v/>
      </c>
      <c r="H555" s="2" t="str">
        <f t="shared" si="98"/>
        <v/>
      </c>
      <c r="I555" s="13" t="str">
        <f t="shared" si="99"/>
        <v/>
      </c>
      <c r="J555" s="13" t="str">
        <f t="shared" si="100"/>
        <v/>
      </c>
      <c r="K555" s="13" t="str">
        <f t="shared" si="101"/>
        <v/>
      </c>
      <c r="L555" s="13" t="str">
        <f t="shared" si="102"/>
        <v/>
      </c>
      <c r="M555" s="14" t="str">
        <f t="shared" si="103"/>
        <v/>
      </c>
    </row>
    <row r="556" spans="1:13" x14ac:dyDescent="0.25">
      <c r="A556" s="2" t="str">
        <f>IF(B556&lt;&gt;"",546,"")</f>
        <v/>
      </c>
      <c r="B556" s="13" t="str">
        <f t="shared" si="93"/>
        <v/>
      </c>
      <c r="C556" s="13" t="str">
        <f t="shared" si="94"/>
        <v/>
      </c>
      <c r="D556" s="13" t="str">
        <f t="shared" si="95"/>
        <v/>
      </c>
      <c r="E556" s="13" t="str">
        <f t="shared" si="96"/>
        <v/>
      </c>
      <c r="F556" s="14" t="str">
        <f t="shared" si="97"/>
        <v/>
      </c>
      <c r="H556" s="2" t="str">
        <f t="shared" si="98"/>
        <v/>
      </c>
      <c r="I556" s="13" t="str">
        <f t="shared" si="99"/>
        <v/>
      </c>
      <c r="J556" s="13" t="str">
        <f t="shared" si="100"/>
        <v/>
      </c>
      <c r="K556" s="13" t="str">
        <f t="shared" si="101"/>
        <v/>
      </c>
      <c r="L556" s="13" t="str">
        <f t="shared" si="102"/>
        <v/>
      </c>
      <c r="M556" s="14" t="str">
        <f t="shared" si="103"/>
        <v/>
      </c>
    </row>
    <row r="557" spans="1:13" x14ac:dyDescent="0.25">
      <c r="A557" s="2" t="str">
        <f>IF(B557&lt;&gt;"",547,"")</f>
        <v/>
      </c>
      <c r="B557" s="13" t="str">
        <f t="shared" si="93"/>
        <v/>
      </c>
      <c r="C557" s="13" t="str">
        <f t="shared" si="94"/>
        <v/>
      </c>
      <c r="D557" s="13" t="str">
        <f t="shared" si="95"/>
        <v/>
      </c>
      <c r="E557" s="13" t="str">
        <f t="shared" si="96"/>
        <v/>
      </c>
      <c r="F557" s="14" t="str">
        <f t="shared" si="97"/>
        <v/>
      </c>
      <c r="H557" s="2" t="str">
        <f t="shared" si="98"/>
        <v/>
      </c>
      <c r="I557" s="13" t="str">
        <f t="shared" si="99"/>
        <v/>
      </c>
      <c r="J557" s="13" t="str">
        <f t="shared" si="100"/>
        <v/>
      </c>
      <c r="K557" s="13" t="str">
        <f t="shared" si="101"/>
        <v/>
      </c>
      <c r="L557" s="13" t="str">
        <f t="shared" si="102"/>
        <v/>
      </c>
      <c r="M557" s="14" t="str">
        <f t="shared" si="103"/>
        <v/>
      </c>
    </row>
    <row r="558" spans="1:13" x14ac:dyDescent="0.25">
      <c r="A558" s="2" t="str">
        <f>IF(B558&lt;&gt;"",548,"")</f>
        <v/>
      </c>
      <c r="B558" s="13" t="str">
        <f t="shared" si="93"/>
        <v/>
      </c>
      <c r="C558" s="13" t="str">
        <f t="shared" si="94"/>
        <v/>
      </c>
      <c r="D558" s="13" t="str">
        <f t="shared" si="95"/>
        <v/>
      </c>
      <c r="E558" s="13" t="str">
        <f t="shared" si="96"/>
        <v/>
      </c>
      <c r="F558" s="14" t="str">
        <f t="shared" si="97"/>
        <v/>
      </c>
      <c r="H558" s="2" t="str">
        <f t="shared" si="98"/>
        <v/>
      </c>
      <c r="I558" s="13" t="str">
        <f t="shared" si="99"/>
        <v/>
      </c>
      <c r="J558" s="13" t="str">
        <f t="shared" si="100"/>
        <v/>
      </c>
      <c r="K558" s="13" t="str">
        <f t="shared" si="101"/>
        <v/>
      </c>
      <c r="L558" s="13" t="str">
        <f t="shared" si="102"/>
        <v/>
      </c>
      <c r="M558" s="14" t="str">
        <f t="shared" si="103"/>
        <v/>
      </c>
    </row>
    <row r="559" spans="1:13" x14ac:dyDescent="0.25">
      <c r="A559" s="2" t="str">
        <f>IF(B559&lt;&gt;"",549,"")</f>
        <v/>
      </c>
      <c r="B559" s="13" t="str">
        <f t="shared" si="93"/>
        <v/>
      </c>
      <c r="C559" s="13" t="str">
        <f t="shared" si="94"/>
        <v/>
      </c>
      <c r="D559" s="13" t="str">
        <f t="shared" si="95"/>
        <v/>
      </c>
      <c r="E559" s="13" t="str">
        <f t="shared" si="96"/>
        <v/>
      </c>
      <c r="F559" s="14" t="str">
        <f t="shared" si="97"/>
        <v/>
      </c>
      <c r="H559" s="2" t="str">
        <f t="shared" si="98"/>
        <v/>
      </c>
      <c r="I559" s="13" t="str">
        <f t="shared" si="99"/>
        <v/>
      </c>
      <c r="J559" s="13" t="str">
        <f t="shared" si="100"/>
        <v/>
      </c>
      <c r="K559" s="13" t="str">
        <f t="shared" si="101"/>
        <v/>
      </c>
      <c r="L559" s="13" t="str">
        <f t="shared" si="102"/>
        <v/>
      </c>
      <c r="M559" s="14" t="str">
        <f t="shared" si="103"/>
        <v/>
      </c>
    </row>
    <row r="560" spans="1:13" x14ac:dyDescent="0.25">
      <c r="A560" s="2" t="str">
        <f>IF(B560&lt;&gt;"",550,"")</f>
        <v/>
      </c>
      <c r="B560" s="13" t="str">
        <f t="shared" si="93"/>
        <v/>
      </c>
      <c r="C560" s="13" t="str">
        <f t="shared" si="94"/>
        <v/>
      </c>
      <c r="D560" s="13" t="str">
        <f t="shared" si="95"/>
        <v/>
      </c>
      <c r="E560" s="13" t="str">
        <f t="shared" si="96"/>
        <v/>
      </c>
      <c r="F560" s="14" t="str">
        <f t="shared" si="97"/>
        <v/>
      </c>
      <c r="H560" s="2" t="str">
        <f t="shared" si="98"/>
        <v/>
      </c>
      <c r="I560" s="13" t="str">
        <f t="shared" si="99"/>
        <v/>
      </c>
      <c r="J560" s="13" t="str">
        <f t="shared" si="100"/>
        <v/>
      </c>
      <c r="K560" s="13" t="str">
        <f t="shared" si="101"/>
        <v/>
      </c>
      <c r="L560" s="13" t="str">
        <f t="shared" si="102"/>
        <v/>
      </c>
      <c r="M560" s="14" t="str">
        <f t="shared" si="103"/>
        <v/>
      </c>
    </row>
    <row r="561" spans="1:13" x14ac:dyDescent="0.25">
      <c r="A561" s="2" t="str">
        <f>IF(B561&lt;&gt;"",551,"")</f>
        <v/>
      </c>
      <c r="B561" s="13" t="str">
        <f t="shared" si="93"/>
        <v/>
      </c>
      <c r="C561" s="13" t="str">
        <f t="shared" si="94"/>
        <v/>
      </c>
      <c r="D561" s="13" t="str">
        <f t="shared" si="95"/>
        <v/>
      </c>
      <c r="E561" s="13" t="str">
        <f t="shared" si="96"/>
        <v/>
      </c>
      <c r="F561" s="14" t="str">
        <f t="shared" si="97"/>
        <v/>
      </c>
      <c r="H561" s="2" t="str">
        <f t="shared" si="98"/>
        <v/>
      </c>
      <c r="I561" s="13" t="str">
        <f t="shared" si="99"/>
        <v/>
      </c>
      <c r="J561" s="13" t="str">
        <f t="shared" si="100"/>
        <v/>
      </c>
      <c r="K561" s="13" t="str">
        <f t="shared" si="101"/>
        <v/>
      </c>
      <c r="L561" s="13" t="str">
        <f t="shared" si="102"/>
        <v/>
      </c>
      <c r="M561" s="14" t="str">
        <f t="shared" si="103"/>
        <v/>
      </c>
    </row>
    <row r="562" spans="1:13" x14ac:dyDescent="0.25">
      <c r="A562" s="2" t="str">
        <f>IF(B562&lt;&gt;"",552,"")</f>
        <v/>
      </c>
      <c r="B562" s="13" t="str">
        <f t="shared" si="93"/>
        <v/>
      </c>
      <c r="C562" s="13" t="str">
        <f t="shared" si="94"/>
        <v/>
      </c>
      <c r="D562" s="13" t="str">
        <f t="shared" si="95"/>
        <v/>
      </c>
      <c r="E562" s="13" t="str">
        <f t="shared" si="96"/>
        <v/>
      </c>
      <c r="F562" s="14" t="str">
        <f t="shared" si="97"/>
        <v/>
      </c>
      <c r="H562" s="2" t="str">
        <f t="shared" si="98"/>
        <v/>
      </c>
      <c r="I562" s="13" t="str">
        <f t="shared" si="99"/>
        <v/>
      </c>
      <c r="J562" s="13" t="str">
        <f t="shared" si="100"/>
        <v/>
      </c>
      <c r="K562" s="13" t="str">
        <f t="shared" si="101"/>
        <v/>
      </c>
      <c r="L562" s="13" t="str">
        <f t="shared" si="102"/>
        <v/>
      </c>
      <c r="M562" s="14" t="str">
        <f t="shared" si="103"/>
        <v/>
      </c>
    </row>
    <row r="563" spans="1:13" x14ac:dyDescent="0.25">
      <c r="A563" s="2" t="str">
        <f>IF(B563&lt;&gt;"",553,"")</f>
        <v/>
      </c>
      <c r="B563" s="13" t="str">
        <f t="shared" ref="B563:B610" si="104">IFERROR(IF(B562-D562&gt;=0.01,B562-D562,""),"")</f>
        <v/>
      </c>
      <c r="C563" s="13" t="str">
        <f t="shared" ref="C563:C610" si="105">IFERROR(B563*$G$4/12,"")</f>
        <v/>
      </c>
      <c r="D563" s="13" t="str">
        <f t="shared" ref="D563:D610" si="106">IF(A563&lt;&gt;"",$G$3/$G$5,"")</f>
        <v/>
      </c>
      <c r="E563" s="13" t="str">
        <f t="shared" ref="E563:E610" si="107">IF(A563&lt;&gt;"",B563-D563,"")</f>
        <v/>
      </c>
      <c r="F563" s="14" t="str">
        <f t="shared" ref="F563:F610" si="108">IF(A563&lt;&gt;"",C563+D563,"")</f>
        <v/>
      </c>
      <c r="H563" s="2" t="str">
        <f t="shared" si="98"/>
        <v/>
      </c>
      <c r="I563" s="13" t="str">
        <f t="shared" si="99"/>
        <v/>
      </c>
      <c r="J563" s="13" t="str">
        <f t="shared" si="100"/>
        <v/>
      </c>
      <c r="K563" s="13" t="str">
        <f t="shared" si="101"/>
        <v/>
      </c>
      <c r="L563" s="13" t="str">
        <f t="shared" si="102"/>
        <v/>
      </c>
      <c r="M563" s="14" t="str">
        <f t="shared" si="103"/>
        <v/>
      </c>
    </row>
    <row r="564" spans="1:13" x14ac:dyDescent="0.25">
      <c r="A564" s="2" t="str">
        <f>IF(B564&lt;&gt;"",554,"")</f>
        <v/>
      </c>
      <c r="B564" s="13" t="str">
        <f t="shared" si="104"/>
        <v/>
      </c>
      <c r="C564" s="13" t="str">
        <f t="shared" si="105"/>
        <v/>
      </c>
      <c r="D564" s="13" t="str">
        <f t="shared" si="106"/>
        <v/>
      </c>
      <c r="E564" s="13" t="str">
        <f t="shared" si="107"/>
        <v/>
      </c>
      <c r="F564" s="14" t="str">
        <f t="shared" si="108"/>
        <v/>
      </c>
      <c r="H564" s="2" t="str">
        <f t="shared" ref="H564:H610" si="109">A564</f>
        <v/>
      </c>
      <c r="I564" s="13" t="str">
        <f t="shared" ref="I564:I610" si="110">IFERROR(IF(I563-K563&gt;=0.01,I563-K563,""),"")</f>
        <v/>
      </c>
      <c r="J564" s="13" t="str">
        <f t="shared" ref="J564:J610" si="111">IFERROR(I564*$G$4/12,"")</f>
        <v/>
      </c>
      <c r="K564" s="13" t="str">
        <f t="shared" ref="K564:K610" si="112">IFERROR(M564-J564,"")</f>
        <v/>
      </c>
      <c r="L564" s="13" t="str">
        <f t="shared" ref="L564:L610" si="113">IFERROR(I564-K564,"")</f>
        <v/>
      </c>
      <c r="M564" s="14" t="str">
        <f t="shared" ref="M564:M610" si="114">IF(H564&lt;&gt;"",-PMT($G$4/12,$G$5,$G$3),"")</f>
        <v/>
      </c>
    </row>
    <row r="565" spans="1:13" x14ac:dyDescent="0.25">
      <c r="A565" s="2" t="str">
        <f>IF(B565&lt;&gt;"",555,"")</f>
        <v/>
      </c>
      <c r="B565" s="13" t="str">
        <f t="shared" si="104"/>
        <v/>
      </c>
      <c r="C565" s="13" t="str">
        <f t="shared" si="105"/>
        <v/>
      </c>
      <c r="D565" s="13" t="str">
        <f t="shared" si="106"/>
        <v/>
      </c>
      <c r="E565" s="13" t="str">
        <f t="shared" si="107"/>
        <v/>
      </c>
      <c r="F565" s="14" t="str">
        <f t="shared" si="108"/>
        <v/>
      </c>
      <c r="H565" s="2" t="str">
        <f t="shared" si="109"/>
        <v/>
      </c>
      <c r="I565" s="13" t="str">
        <f t="shared" si="110"/>
        <v/>
      </c>
      <c r="J565" s="13" t="str">
        <f t="shared" si="111"/>
        <v/>
      </c>
      <c r="K565" s="13" t="str">
        <f t="shared" si="112"/>
        <v/>
      </c>
      <c r="L565" s="13" t="str">
        <f t="shared" si="113"/>
        <v/>
      </c>
      <c r="M565" s="14" t="str">
        <f t="shared" si="114"/>
        <v/>
      </c>
    </row>
    <row r="566" spans="1:13" x14ac:dyDescent="0.25">
      <c r="A566" s="2" t="str">
        <f>IF(B566&lt;&gt;"",556,"")</f>
        <v/>
      </c>
      <c r="B566" s="13" t="str">
        <f t="shared" si="104"/>
        <v/>
      </c>
      <c r="C566" s="13" t="str">
        <f t="shared" si="105"/>
        <v/>
      </c>
      <c r="D566" s="13" t="str">
        <f t="shared" si="106"/>
        <v/>
      </c>
      <c r="E566" s="13" t="str">
        <f t="shared" si="107"/>
        <v/>
      </c>
      <c r="F566" s="14" t="str">
        <f t="shared" si="108"/>
        <v/>
      </c>
      <c r="H566" s="2" t="str">
        <f t="shared" si="109"/>
        <v/>
      </c>
      <c r="I566" s="13" t="str">
        <f t="shared" si="110"/>
        <v/>
      </c>
      <c r="J566" s="13" t="str">
        <f t="shared" si="111"/>
        <v/>
      </c>
      <c r="K566" s="13" t="str">
        <f t="shared" si="112"/>
        <v/>
      </c>
      <c r="L566" s="13" t="str">
        <f t="shared" si="113"/>
        <v/>
      </c>
      <c r="M566" s="14" t="str">
        <f t="shared" si="114"/>
        <v/>
      </c>
    </row>
    <row r="567" spans="1:13" x14ac:dyDescent="0.25">
      <c r="A567" s="2" t="str">
        <f>IF(B567&lt;&gt;"",557,"")</f>
        <v/>
      </c>
      <c r="B567" s="13" t="str">
        <f t="shared" si="104"/>
        <v/>
      </c>
      <c r="C567" s="13" t="str">
        <f t="shared" si="105"/>
        <v/>
      </c>
      <c r="D567" s="13" t="str">
        <f t="shared" si="106"/>
        <v/>
      </c>
      <c r="E567" s="13" t="str">
        <f t="shared" si="107"/>
        <v/>
      </c>
      <c r="F567" s="14" t="str">
        <f t="shared" si="108"/>
        <v/>
      </c>
      <c r="H567" s="2" t="str">
        <f t="shared" si="109"/>
        <v/>
      </c>
      <c r="I567" s="13" t="str">
        <f t="shared" si="110"/>
        <v/>
      </c>
      <c r="J567" s="13" t="str">
        <f t="shared" si="111"/>
        <v/>
      </c>
      <c r="K567" s="13" t="str">
        <f t="shared" si="112"/>
        <v/>
      </c>
      <c r="L567" s="13" t="str">
        <f t="shared" si="113"/>
        <v/>
      </c>
      <c r="M567" s="14" t="str">
        <f t="shared" si="114"/>
        <v/>
      </c>
    </row>
    <row r="568" spans="1:13" x14ac:dyDescent="0.25">
      <c r="A568" s="2" t="str">
        <f>IF(B568&lt;&gt;"",558,"")</f>
        <v/>
      </c>
      <c r="B568" s="13" t="str">
        <f t="shared" si="104"/>
        <v/>
      </c>
      <c r="C568" s="13" t="str">
        <f t="shared" si="105"/>
        <v/>
      </c>
      <c r="D568" s="13" t="str">
        <f t="shared" si="106"/>
        <v/>
      </c>
      <c r="E568" s="13" t="str">
        <f t="shared" si="107"/>
        <v/>
      </c>
      <c r="F568" s="14" t="str">
        <f t="shared" si="108"/>
        <v/>
      </c>
      <c r="H568" s="2" t="str">
        <f t="shared" si="109"/>
        <v/>
      </c>
      <c r="I568" s="13" t="str">
        <f t="shared" si="110"/>
        <v/>
      </c>
      <c r="J568" s="13" t="str">
        <f t="shared" si="111"/>
        <v/>
      </c>
      <c r="K568" s="13" t="str">
        <f t="shared" si="112"/>
        <v/>
      </c>
      <c r="L568" s="13" t="str">
        <f t="shared" si="113"/>
        <v/>
      </c>
      <c r="M568" s="14" t="str">
        <f t="shared" si="114"/>
        <v/>
      </c>
    </row>
    <row r="569" spans="1:13" x14ac:dyDescent="0.25">
      <c r="A569" s="2" t="str">
        <f>IF(B569&lt;&gt;"",559,"")</f>
        <v/>
      </c>
      <c r="B569" s="13" t="str">
        <f t="shared" si="104"/>
        <v/>
      </c>
      <c r="C569" s="13" t="str">
        <f t="shared" si="105"/>
        <v/>
      </c>
      <c r="D569" s="13" t="str">
        <f t="shared" si="106"/>
        <v/>
      </c>
      <c r="E569" s="13" t="str">
        <f t="shared" si="107"/>
        <v/>
      </c>
      <c r="F569" s="14" t="str">
        <f t="shared" si="108"/>
        <v/>
      </c>
      <c r="H569" s="2" t="str">
        <f t="shared" si="109"/>
        <v/>
      </c>
      <c r="I569" s="13" t="str">
        <f t="shared" si="110"/>
        <v/>
      </c>
      <c r="J569" s="13" t="str">
        <f t="shared" si="111"/>
        <v/>
      </c>
      <c r="K569" s="13" t="str">
        <f t="shared" si="112"/>
        <v/>
      </c>
      <c r="L569" s="13" t="str">
        <f t="shared" si="113"/>
        <v/>
      </c>
      <c r="M569" s="14" t="str">
        <f t="shared" si="114"/>
        <v/>
      </c>
    </row>
    <row r="570" spans="1:13" x14ac:dyDescent="0.25">
      <c r="A570" s="2" t="str">
        <f>IF(B570&lt;&gt;"",560,"")</f>
        <v/>
      </c>
      <c r="B570" s="13" t="str">
        <f t="shared" si="104"/>
        <v/>
      </c>
      <c r="C570" s="13" t="str">
        <f t="shared" si="105"/>
        <v/>
      </c>
      <c r="D570" s="13" t="str">
        <f t="shared" si="106"/>
        <v/>
      </c>
      <c r="E570" s="13" t="str">
        <f t="shared" si="107"/>
        <v/>
      </c>
      <c r="F570" s="14" t="str">
        <f t="shared" si="108"/>
        <v/>
      </c>
      <c r="H570" s="2" t="str">
        <f t="shared" si="109"/>
        <v/>
      </c>
      <c r="I570" s="13" t="str">
        <f t="shared" si="110"/>
        <v/>
      </c>
      <c r="J570" s="13" t="str">
        <f t="shared" si="111"/>
        <v/>
      </c>
      <c r="K570" s="13" t="str">
        <f t="shared" si="112"/>
        <v/>
      </c>
      <c r="L570" s="13" t="str">
        <f t="shared" si="113"/>
        <v/>
      </c>
      <c r="M570" s="14" t="str">
        <f t="shared" si="114"/>
        <v/>
      </c>
    </row>
    <row r="571" spans="1:13" x14ac:dyDescent="0.25">
      <c r="A571" s="2" t="str">
        <f>IF(B571&lt;&gt;"",561,"")</f>
        <v/>
      </c>
      <c r="B571" s="13" t="str">
        <f t="shared" si="104"/>
        <v/>
      </c>
      <c r="C571" s="13" t="str">
        <f t="shared" si="105"/>
        <v/>
      </c>
      <c r="D571" s="13" t="str">
        <f t="shared" si="106"/>
        <v/>
      </c>
      <c r="E571" s="13" t="str">
        <f t="shared" si="107"/>
        <v/>
      </c>
      <c r="F571" s="14" t="str">
        <f t="shared" si="108"/>
        <v/>
      </c>
      <c r="H571" s="2" t="str">
        <f t="shared" si="109"/>
        <v/>
      </c>
      <c r="I571" s="13" t="str">
        <f t="shared" si="110"/>
        <v/>
      </c>
      <c r="J571" s="13" t="str">
        <f t="shared" si="111"/>
        <v/>
      </c>
      <c r="K571" s="13" t="str">
        <f t="shared" si="112"/>
        <v/>
      </c>
      <c r="L571" s="13" t="str">
        <f t="shared" si="113"/>
        <v/>
      </c>
      <c r="M571" s="14" t="str">
        <f t="shared" si="114"/>
        <v/>
      </c>
    </row>
    <row r="572" spans="1:13" x14ac:dyDescent="0.25">
      <c r="A572" s="2" t="str">
        <f>IF(B572&lt;&gt;"",562,"")</f>
        <v/>
      </c>
      <c r="B572" s="13" t="str">
        <f t="shared" si="104"/>
        <v/>
      </c>
      <c r="C572" s="13" t="str">
        <f t="shared" si="105"/>
        <v/>
      </c>
      <c r="D572" s="13" t="str">
        <f t="shared" si="106"/>
        <v/>
      </c>
      <c r="E572" s="13" t="str">
        <f t="shared" si="107"/>
        <v/>
      </c>
      <c r="F572" s="14" t="str">
        <f t="shared" si="108"/>
        <v/>
      </c>
      <c r="H572" s="2" t="str">
        <f t="shared" si="109"/>
        <v/>
      </c>
      <c r="I572" s="13" t="str">
        <f t="shared" si="110"/>
        <v/>
      </c>
      <c r="J572" s="13" t="str">
        <f t="shared" si="111"/>
        <v/>
      </c>
      <c r="K572" s="13" t="str">
        <f t="shared" si="112"/>
        <v/>
      </c>
      <c r="L572" s="13" t="str">
        <f t="shared" si="113"/>
        <v/>
      </c>
      <c r="M572" s="14" t="str">
        <f t="shared" si="114"/>
        <v/>
      </c>
    </row>
    <row r="573" spans="1:13" x14ac:dyDescent="0.25">
      <c r="A573" s="2" t="str">
        <f>IF(B573&lt;&gt;"",563,"")</f>
        <v/>
      </c>
      <c r="B573" s="13" t="str">
        <f t="shared" si="104"/>
        <v/>
      </c>
      <c r="C573" s="13" t="str">
        <f t="shared" si="105"/>
        <v/>
      </c>
      <c r="D573" s="13" t="str">
        <f t="shared" si="106"/>
        <v/>
      </c>
      <c r="E573" s="13" t="str">
        <f t="shared" si="107"/>
        <v/>
      </c>
      <c r="F573" s="14" t="str">
        <f t="shared" si="108"/>
        <v/>
      </c>
      <c r="H573" s="2" t="str">
        <f t="shared" si="109"/>
        <v/>
      </c>
      <c r="I573" s="13" t="str">
        <f t="shared" si="110"/>
        <v/>
      </c>
      <c r="J573" s="13" t="str">
        <f t="shared" si="111"/>
        <v/>
      </c>
      <c r="K573" s="13" t="str">
        <f t="shared" si="112"/>
        <v/>
      </c>
      <c r="L573" s="13" t="str">
        <f t="shared" si="113"/>
        <v/>
      </c>
      <c r="M573" s="14" t="str">
        <f t="shared" si="114"/>
        <v/>
      </c>
    </row>
    <row r="574" spans="1:13" x14ac:dyDescent="0.25">
      <c r="A574" s="2" t="str">
        <f>IF(B574&lt;&gt;"",564,"")</f>
        <v/>
      </c>
      <c r="B574" s="13" t="str">
        <f t="shared" si="104"/>
        <v/>
      </c>
      <c r="C574" s="13" t="str">
        <f t="shared" si="105"/>
        <v/>
      </c>
      <c r="D574" s="13" t="str">
        <f t="shared" si="106"/>
        <v/>
      </c>
      <c r="E574" s="13" t="str">
        <f t="shared" si="107"/>
        <v/>
      </c>
      <c r="F574" s="14" t="str">
        <f t="shared" si="108"/>
        <v/>
      </c>
      <c r="H574" s="2" t="str">
        <f t="shared" si="109"/>
        <v/>
      </c>
      <c r="I574" s="13" t="str">
        <f t="shared" si="110"/>
        <v/>
      </c>
      <c r="J574" s="13" t="str">
        <f t="shared" si="111"/>
        <v/>
      </c>
      <c r="K574" s="13" t="str">
        <f t="shared" si="112"/>
        <v/>
      </c>
      <c r="L574" s="13" t="str">
        <f t="shared" si="113"/>
        <v/>
      </c>
      <c r="M574" s="14" t="str">
        <f t="shared" si="114"/>
        <v/>
      </c>
    </row>
    <row r="575" spans="1:13" x14ac:dyDescent="0.25">
      <c r="A575" s="2" t="str">
        <f>IF(B575&lt;&gt;"",565,"")</f>
        <v/>
      </c>
      <c r="B575" s="13" t="str">
        <f t="shared" si="104"/>
        <v/>
      </c>
      <c r="C575" s="13" t="str">
        <f t="shared" si="105"/>
        <v/>
      </c>
      <c r="D575" s="13" t="str">
        <f t="shared" si="106"/>
        <v/>
      </c>
      <c r="E575" s="13" t="str">
        <f t="shared" si="107"/>
        <v/>
      </c>
      <c r="F575" s="14" t="str">
        <f t="shared" si="108"/>
        <v/>
      </c>
      <c r="H575" s="2" t="str">
        <f t="shared" si="109"/>
        <v/>
      </c>
      <c r="I575" s="13" t="str">
        <f t="shared" si="110"/>
        <v/>
      </c>
      <c r="J575" s="13" t="str">
        <f t="shared" si="111"/>
        <v/>
      </c>
      <c r="K575" s="13" t="str">
        <f t="shared" si="112"/>
        <v/>
      </c>
      <c r="L575" s="13" t="str">
        <f t="shared" si="113"/>
        <v/>
      </c>
      <c r="M575" s="14" t="str">
        <f t="shared" si="114"/>
        <v/>
      </c>
    </row>
    <row r="576" spans="1:13" x14ac:dyDescent="0.25">
      <c r="A576" s="2" t="str">
        <f>IF(B576&lt;&gt;"",566,"")</f>
        <v/>
      </c>
      <c r="B576" s="13" t="str">
        <f t="shared" si="104"/>
        <v/>
      </c>
      <c r="C576" s="13" t="str">
        <f t="shared" si="105"/>
        <v/>
      </c>
      <c r="D576" s="13" t="str">
        <f t="shared" si="106"/>
        <v/>
      </c>
      <c r="E576" s="13" t="str">
        <f t="shared" si="107"/>
        <v/>
      </c>
      <c r="F576" s="14" t="str">
        <f t="shared" si="108"/>
        <v/>
      </c>
      <c r="H576" s="2" t="str">
        <f t="shared" si="109"/>
        <v/>
      </c>
      <c r="I576" s="13" t="str">
        <f t="shared" si="110"/>
        <v/>
      </c>
      <c r="J576" s="13" t="str">
        <f t="shared" si="111"/>
        <v/>
      </c>
      <c r="K576" s="13" t="str">
        <f t="shared" si="112"/>
        <v/>
      </c>
      <c r="L576" s="13" t="str">
        <f t="shared" si="113"/>
        <v/>
      </c>
      <c r="M576" s="14" t="str">
        <f t="shared" si="114"/>
        <v/>
      </c>
    </row>
    <row r="577" spans="1:13" x14ac:dyDescent="0.25">
      <c r="A577" s="2" t="str">
        <f>IF(B577&lt;&gt;"",567,"")</f>
        <v/>
      </c>
      <c r="B577" s="13" t="str">
        <f t="shared" si="104"/>
        <v/>
      </c>
      <c r="C577" s="13" t="str">
        <f t="shared" si="105"/>
        <v/>
      </c>
      <c r="D577" s="13" t="str">
        <f t="shared" si="106"/>
        <v/>
      </c>
      <c r="E577" s="13" t="str">
        <f t="shared" si="107"/>
        <v/>
      </c>
      <c r="F577" s="14" t="str">
        <f t="shared" si="108"/>
        <v/>
      </c>
      <c r="H577" s="2" t="str">
        <f t="shared" si="109"/>
        <v/>
      </c>
      <c r="I577" s="13" t="str">
        <f t="shared" si="110"/>
        <v/>
      </c>
      <c r="J577" s="13" t="str">
        <f t="shared" si="111"/>
        <v/>
      </c>
      <c r="K577" s="13" t="str">
        <f t="shared" si="112"/>
        <v/>
      </c>
      <c r="L577" s="13" t="str">
        <f t="shared" si="113"/>
        <v/>
      </c>
      <c r="M577" s="14" t="str">
        <f t="shared" si="114"/>
        <v/>
      </c>
    </row>
    <row r="578" spans="1:13" x14ac:dyDescent="0.25">
      <c r="A578" s="2" t="str">
        <f>IF(B578&lt;&gt;"",568,"")</f>
        <v/>
      </c>
      <c r="B578" s="13" t="str">
        <f t="shared" si="104"/>
        <v/>
      </c>
      <c r="C578" s="13" t="str">
        <f t="shared" si="105"/>
        <v/>
      </c>
      <c r="D578" s="13" t="str">
        <f t="shared" si="106"/>
        <v/>
      </c>
      <c r="E578" s="13" t="str">
        <f t="shared" si="107"/>
        <v/>
      </c>
      <c r="F578" s="14" t="str">
        <f t="shared" si="108"/>
        <v/>
      </c>
      <c r="H578" s="2" t="str">
        <f t="shared" si="109"/>
        <v/>
      </c>
      <c r="I578" s="13" t="str">
        <f t="shared" si="110"/>
        <v/>
      </c>
      <c r="J578" s="13" t="str">
        <f t="shared" si="111"/>
        <v/>
      </c>
      <c r="K578" s="13" t="str">
        <f t="shared" si="112"/>
        <v/>
      </c>
      <c r="L578" s="13" t="str">
        <f t="shared" si="113"/>
        <v/>
      </c>
      <c r="M578" s="14" t="str">
        <f t="shared" si="114"/>
        <v/>
      </c>
    </row>
    <row r="579" spans="1:13" x14ac:dyDescent="0.25">
      <c r="A579" s="2" t="str">
        <f>IF(B579&lt;&gt;"",569,"")</f>
        <v/>
      </c>
      <c r="B579" s="13" t="str">
        <f t="shared" si="104"/>
        <v/>
      </c>
      <c r="C579" s="13" t="str">
        <f t="shared" si="105"/>
        <v/>
      </c>
      <c r="D579" s="13" t="str">
        <f t="shared" si="106"/>
        <v/>
      </c>
      <c r="E579" s="13" t="str">
        <f t="shared" si="107"/>
        <v/>
      </c>
      <c r="F579" s="14" t="str">
        <f t="shared" si="108"/>
        <v/>
      </c>
      <c r="H579" s="2" t="str">
        <f t="shared" si="109"/>
        <v/>
      </c>
      <c r="I579" s="13" t="str">
        <f t="shared" si="110"/>
        <v/>
      </c>
      <c r="J579" s="13" t="str">
        <f t="shared" si="111"/>
        <v/>
      </c>
      <c r="K579" s="13" t="str">
        <f t="shared" si="112"/>
        <v/>
      </c>
      <c r="L579" s="13" t="str">
        <f t="shared" si="113"/>
        <v/>
      </c>
      <c r="M579" s="14" t="str">
        <f t="shared" si="114"/>
        <v/>
      </c>
    </row>
    <row r="580" spans="1:13" x14ac:dyDescent="0.25">
      <c r="A580" s="2" t="str">
        <f>IF(B580&lt;&gt;"",570,"")</f>
        <v/>
      </c>
      <c r="B580" s="13" t="str">
        <f t="shared" si="104"/>
        <v/>
      </c>
      <c r="C580" s="13" t="str">
        <f t="shared" si="105"/>
        <v/>
      </c>
      <c r="D580" s="13" t="str">
        <f t="shared" si="106"/>
        <v/>
      </c>
      <c r="E580" s="13" t="str">
        <f t="shared" si="107"/>
        <v/>
      </c>
      <c r="F580" s="14" t="str">
        <f t="shared" si="108"/>
        <v/>
      </c>
      <c r="H580" s="2" t="str">
        <f t="shared" si="109"/>
        <v/>
      </c>
      <c r="I580" s="13" t="str">
        <f t="shared" si="110"/>
        <v/>
      </c>
      <c r="J580" s="13" t="str">
        <f t="shared" si="111"/>
        <v/>
      </c>
      <c r="K580" s="13" t="str">
        <f t="shared" si="112"/>
        <v/>
      </c>
      <c r="L580" s="13" t="str">
        <f t="shared" si="113"/>
        <v/>
      </c>
      <c r="M580" s="14" t="str">
        <f t="shared" si="114"/>
        <v/>
      </c>
    </row>
    <row r="581" spans="1:13" x14ac:dyDescent="0.25">
      <c r="A581" s="2" t="str">
        <f>IF(B581&lt;&gt;"",571,"")</f>
        <v/>
      </c>
      <c r="B581" s="13" t="str">
        <f t="shared" si="104"/>
        <v/>
      </c>
      <c r="C581" s="13" t="str">
        <f t="shared" si="105"/>
        <v/>
      </c>
      <c r="D581" s="13" t="str">
        <f t="shared" si="106"/>
        <v/>
      </c>
      <c r="E581" s="13" t="str">
        <f t="shared" si="107"/>
        <v/>
      </c>
      <c r="F581" s="14" t="str">
        <f t="shared" si="108"/>
        <v/>
      </c>
      <c r="H581" s="2" t="str">
        <f t="shared" si="109"/>
        <v/>
      </c>
      <c r="I581" s="13" t="str">
        <f t="shared" si="110"/>
        <v/>
      </c>
      <c r="J581" s="13" t="str">
        <f t="shared" si="111"/>
        <v/>
      </c>
      <c r="K581" s="13" t="str">
        <f t="shared" si="112"/>
        <v/>
      </c>
      <c r="L581" s="13" t="str">
        <f t="shared" si="113"/>
        <v/>
      </c>
      <c r="M581" s="14" t="str">
        <f t="shared" si="114"/>
        <v/>
      </c>
    </row>
    <row r="582" spans="1:13" x14ac:dyDescent="0.25">
      <c r="A582" s="2" t="str">
        <f>IF(B582&lt;&gt;"",572,"")</f>
        <v/>
      </c>
      <c r="B582" s="13" t="str">
        <f t="shared" si="104"/>
        <v/>
      </c>
      <c r="C582" s="13" t="str">
        <f t="shared" si="105"/>
        <v/>
      </c>
      <c r="D582" s="13" t="str">
        <f t="shared" si="106"/>
        <v/>
      </c>
      <c r="E582" s="13" t="str">
        <f t="shared" si="107"/>
        <v/>
      </c>
      <c r="F582" s="14" t="str">
        <f t="shared" si="108"/>
        <v/>
      </c>
      <c r="H582" s="2" t="str">
        <f t="shared" si="109"/>
        <v/>
      </c>
      <c r="I582" s="13" t="str">
        <f t="shared" si="110"/>
        <v/>
      </c>
      <c r="J582" s="13" t="str">
        <f t="shared" si="111"/>
        <v/>
      </c>
      <c r="K582" s="13" t="str">
        <f t="shared" si="112"/>
        <v/>
      </c>
      <c r="L582" s="13" t="str">
        <f t="shared" si="113"/>
        <v/>
      </c>
      <c r="M582" s="14" t="str">
        <f t="shared" si="114"/>
        <v/>
      </c>
    </row>
    <row r="583" spans="1:13" x14ac:dyDescent="0.25">
      <c r="A583" s="2" t="str">
        <f>IF(B583&lt;&gt;"",573,"")</f>
        <v/>
      </c>
      <c r="B583" s="13" t="str">
        <f t="shared" si="104"/>
        <v/>
      </c>
      <c r="C583" s="13" t="str">
        <f t="shared" si="105"/>
        <v/>
      </c>
      <c r="D583" s="13" t="str">
        <f t="shared" si="106"/>
        <v/>
      </c>
      <c r="E583" s="13" t="str">
        <f t="shared" si="107"/>
        <v/>
      </c>
      <c r="F583" s="14" t="str">
        <f t="shared" si="108"/>
        <v/>
      </c>
      <c r="H583" s="2" t="str">
        <f t="shared" si="109"/>
        <v/>
      </c>
      <c r="I583" s="13" t="str">
        <f t="shared" si="110"/>
        <v/>
      </c>
      <c r="J583" s="13" t="str">
        <f t="shared" si="111"/>
        <v/>
      </c>
      <c r="K583" s="13" t="str">
        <f t="shared" si="112"/>
        <v/>
      </c>
      <c r="L583" s="13" t="str">
        <f t="shared" si="113"/>
        <v/>
      </c>
      <c r="M583" s="14" t="str">
        <f t="shared" si="114"/>
        <v/>
      </c>
    </row>
    <row r="584" spans="1:13" x14ac:dyDescent="0.25">
      <c r="A584" s="2" t="str">
        <f>IF(B584&lt;&gt;"",574,"")</f>
        <v/>
      </c>
      <c r="B584" s="13" t="str">
        <f t="shared" si="104"/>
        <v/>
      </c>
      <c r="C584" s="13" t="str">
        <f t="shared" si="105"/>
        <v/>
      </c>
      <c r="D584" s="13" t="str">
        <f t="shared" si="106"/>
        <v/>
      </c>
      <c r="E584" s="13" t="str">
        <f t="shared" si="107"/>
        <v/>
      </c>
      <c r="F584" s="14" t="str">
        <f t="shared" si="108"/>
        <v/>
      </c>
      <c r="H584" s="2" t="str">
        <f t="shared" si="109"/>
        <v/>
      </c>
      <c r="I584" s="13" t="str">
        <f t="shared" si="110"/>
        <v/>
      </c>
      <c r="J584" s="13" t="str">
        <f t="shared" si="111"/>
        <v/>
      </c>
      <c r="K584" s="13" t="str">
        <f t="shared" si="112"/>
        <v/>
      </c>
      <c r="L584" s="13" t="str">
        <f t="shared" si="113"/>
        <v/>
      </c>
      <c r="M584" s="14" t="str">
        <f t="shared" si="114"/>
        <v/>
      </c>
    </row>
    <row r="585" spans="1:13" x14ac:dyDescent="0.25">
      <c r="A585" s="2" t="str">
        <f>IF(B585&lt;&gt;"",575,"")</f>
        <v/>
      </c>
      <c r="B585" s="13" t="str">
        <f t="shared" si="104"/>
        <v/>
      </c>
      <c r="C585" s="13" t="str">
        <f t="shared" si="105"/>
        <v/>
      </c>
      <c r="D585" s="13" t="str">
        <f t="shared" si="106"/>
        <v/>
      </c>
      <c r="E585" s="13" t="str">
        <f t="shared" si="107"/>
        <v/>
      </c>
      <c r="F585" s="14" t="str">
        <f t="shared" si="108"/>
        <v/>
      </c>
      <c r="H585" s="2" t="str">
        <f t="shared" si="109"/>
        <v/>
      </c>
      <c r="I585" s="13" t="str">
        <f t="shared" si="110"/>
        <v/>
      </c>
      <c r="J585" s="13" t="str">
        <f t="shared" si="111"/>
        <v/>
      </c>
      <c r="K585" s="13" t="str">
        <f t="shared" si="112"/>
        <v/>
      </c>
      <c r="L585" s="13" t="str">
        <f t="shared" si="113"/>
        <v/>
      </c>
      <c r="M585" s="14" t="str">
        <f t="shared" si="114"/>
        <v/>
      </c>
    </row>
    <row r="586" spans="1:13" x14ac:dyDescent="0.25">
      <c r="A586" s="2" t="str">
        <f>IF(B586&lt;&gt;"",576,"")</f>
        <v/>
      </c>
      <c r="B586" s="13" t="str">
        <f t="shared" si="104"/>
        <v/>
      </c>
      <c r="C586" s="13" t="str">
        <f t="shared" si="105"/>
        <v/>
      </c>
      <c r="D586" s="13" t="str">
        <f t="shared" si="106"/>
        <v/>
      </c>
      <c r="E586" s="13" t="str">
        <f t="shared" si="107"/>
        <v/>
      </c>
      <c r="F586" s="14" t="str">
        <f t="shared" si="108"/>
        <v/>
      </c>
      <c r="H586" s="2" t="str">
        <f t="shared" si="109"/>
        <v/>
      </c>
      <c r="I586" s="13" t="str">
        <f t="shared" si="110"/>
        <v/>
      </c>
      <c r="J586" s="13" t="str">
        <f t="shared" si="111"/>
        <v/>
      </c>
      <c r="K586" s="13" t="str">
        <f t="shared" si="112"/>
        <v/>
      </c>
      <c r="L586" s="13" t="str">
        <f t="shared" si="113"/>
        <v/>
      </c>
      <c r="M586" s="14" t="str">
        <f t="shared" si="114"/>
        <v/>
      </c>
    </row>
    <row r="587" spans="1:13" x14ac:dyDescent="0.25">
      <c r="A587" s="2" t="str">
        <f>IF(B587&lt;&gt;"",577,"")</f>
        <v/>
      </c>
      <c r="B587" s="13" t="str">
        <f t="shared" si="104"/>
        <v/>
      </c>
      <c r="C587" s="13" t="str">
        <f t="shared" si="105"/>
        <v/>
      </c>
      <c r="D587" s="13" t="str">
        <f t="shared" si="106"/>
        <v/>
      </c>
      <c r="E587" s="13" t="str">
        <f t="shared" si="107"/>
        <v/>
      </c>
      <c r="F587" s="14" t="str">
        <f t="shared" si="108"/>
        <v/>
      </c>
      <c r="H587" s="2" t="str">
        <f t="shared" si="109"/>
        <v/>
      </c>
      <c r="I587" s="13" t="str">
        <f t="shared" si="110"/>
        <v/>
      </c>
      <c r="J587" s="13" t="str">
        <f t="shared" si="111"/>
        <v/>
      </c>
      <c r="K587" s="13" t="str">
        <f t="shared" si="112"/>
        <v/>
      </c>
      <c r="L587" s="13" t="str">
        <f t="shared" si="113"/>
        <v/>
      </c>
      <c r="M587" s="14" t="str">
        <f t="shared" si="114"/>
        <v/>
      </c>
    </row>
    <row r="588" spans="1:13" x14ac:dyDescent="0.25">
      <c r="A588" s="2" t="str">
        <f>IF(B588&lt;&gt;"",578,"")</f>
        <v/>
      </c>
      <c r="B588" s="13" t="str">
        <f t="shared" si="104"/>
        <v/>
      </c>
      <c r="C588" s="13" t="str">
        <f t="shared" si="105"/>
        <v/>
      </c>
      <c r="D588" s="13" t="str">
        <f t="shared" si="106"/>
        <v/>
      </c>
      <c r="E588" s="13" t="str">
        <f t="shared" si="107"/>
        <v/>
      </c>
      <c r="F588" s="14" t="str">
        <f t="shared" si="108"/>
        <v/>
      </c>
      <c r="H588" s="2" t="str">
        <f t="shared" si="109"/>
        <v/>
      </c>
      <c r="I588" s="13" t="str">
        <f t="shared" si="110"/>
        <v/>
      </c>
      <c r="J588" s="13" t="str">
        <f t="shared" si="111"/>
        <v/>
      </c>
      <c r="K588" s="13" t="str">
        <f t="shared" si="112"/>
        <v/>
      </c>
      <c r="L588" s="13" t="str">
        <f t="shared" si="113"/>
        <v/>
      </c>
      <c r="M588" s="14" t="str">
        <f t="shared" si="114"/>
        <v/>
      </c>
    </row>
    <row r="589" spans="1:13" x14ac:dyDescent="0.25">
      <c r="A589" s="2" t="str">
        <f>IF(B589&lt;&gt;"",579,"")</f>
        <v/>
      </c>
      <c r="B589" s="13" t="str">
        <f t="shared" si="104"/>
        <v/>
      </c>
      <c r="C589" s="13" t="str">
        <f t="shared" si="105"/>
        <v/>
      </c>
      <c r="D589" s="13" t="str">
        <f t="shared" si="106"/>
        <v/>
      </c>
      <c r="E589" s="13" t="str">
        <f t="shared" si="107"/>
        <v/>
      </c>
      <c r="F589" s="14" t="str">
        <f t="shared" si="108"/>
        <v/>
      </c>
      <c r="H589" s="2" t="str">
        <f t="shared" si="109"/>
        <v/>
      </c>
      <c r="I589" s="13" t="str">
        <f t="shared" si="110"/>
        <v/>
      </c>
      <c r="J589" s="13" t="str">
        <f t="shared" si="111"/>
        <v/>
      </c>
      <c r="K589" s="13" t="str">
        <f t="shared" si="112"/>
        <v/>
      </c>
      <c r="L589" s="13" t="str">
        <f t="shared" si="113"/>
        <v/>
      </c>
      <c r="M589" s="14" t="str">
        <f t="shared" si="114"/>
        <v/>
      </c>
    </row>
    <row r="590" spans="1:13" x14ac:dyDescent="0.25">
      <c r="A590" s="2" t="str">
        <f>IF(B590&lt;&gt;"",580,"")</f>
        <v/>
      </c>
      <c r="B590" s="13" t="str">
        <f t="shared" si="104"/>
        <v/>
      </c>
      <c r="C590" s="13" t="str">
        <f t="shared" si="105"/>
        <v/>
      </c>
      <c r="D590" s="13" t="str">
        <f t="shared" si="106"/>
        <v/>
      </c>
      <c r="E590" s="13" t="str">
        <f t="shared" si="107"/>
        <v/>
      </c>
      <c r="F590" s="14" t="str">
        <f t="shared" si="108"/>
        <v/>
      </c>
      <c r="H590" s="2" t="str">
        <f t="shared" si="109"/>
        <v/>
      </c>
      <c r="I590" s="13" t="str">
        <f t="shared" si="110"/>
        <v/>
      </c>
      <c r="J590" s="13" t="str">
        <f t="shared" si="111"/>
        <v/>
      </c>
      <c r="K590" s="13" t="str">
        <f t="shared" si="112"/>
        <v/>
      </c>
      <c r="L590" s="13" t="str">
        <f t="shared" si="113"/>
        <v/>
      </c>
      <c r="M590" s="14" t="str">
        <f t="shared" si="114"/>
        <v/>
      </c>
    </row>
    <row r="591" spans="1:13" x14ac:dyDescent="0.25">
      <c r="A591" s="2" t="str">
        <f>IF(B591&lt;&gt;"",581,"")</f>
        <v/>
      </c>
      <c r="B591" s="13" t="str">
        <f t="shared" si="104"/>
        <v/>
      </c>
      <c r="C591" s="13" t="str">
        <f t="shared" si="105"/>
        <v/>
      </c>
      <c r="D591" s="13" t="str">
        <f t="shared" si="106"/>
        <v/>
      </c>
      <c r="E591" s="13" t="str">
        <f t="shared" si="107"/>
        <v/>
      </c>
      <c r="F591" s="14" t="str">
        <f t="shared" si="108"/>
        <v/>
      </c>
      <c r="H591" s="2" t="str">
        <f t="shared" si="109"/>
        <v/>
      </c>
      <c r="I591" s="13" t="str">
        <f t="shared" si="110"/>
        <v/>
      </c>
      <c r="J591" s="13" t="str">
        <f t="shared" si="111"/>
        <v/>
      </c>
      <c r="K591" s="13" t="str">
        <f t="shared" si="112"/>
        <v/>
      </c>
      <c r="L591" s="13" t="str">
        <f t="shared" si="113"/>
        <v/>
      </c>
      <c r="M591" s="14" t="str">
        <f t="shared" si="114"/>
        <v/>
      </c>
    </row>
    <row r="592" spans="1:13" x14ac:dyDescent="0.25">
      <c r="A592" s="2" t="str">
        <f>IF(B592&lt;&gt;"",582,"")</f>
        <v/>
      </c>
      <c r="B592" s="13" t="str">
        <f t="shared" si="104"/>
        <v/>
      </c>
      <c r="C592" s="13" t="str">
        <f t="shared" si="105"/>
        <v/>
      </c>
      <c r="D592" s="13" t="str">
        <f t="shared" si="106"/>
        <v/>
      </c>
      <c r="E592" s="13" t="str">
        <f t="shared" si="107"/>
        <v/>
      </c>
      <c r="F592" s="14" t="str">
        <f t="shared" si="108"/>
        <v/>
      </c>
      <c r="H592" s="2" t="str">
        <f t="shared" si="109"/>
        <v/>
      </c>
      <c r="I592" s="13" t="str">
        <f t="shared" si="110"/>
        <v/>
      </c>
      <c r="J592" s="13" t="str">
        <f t="shared" si="111"/>
        <v/>
      </c>
      <c r="K592" s="13" t="str">
        <f t="shared" si="112"/>
        <v/>
      </c>
      <c r="L592" s="13" t="str">
        <f t="shared" si="113"/>
        <v/>
      </c>
      <c r="M592" s="14" t="str">
        <f t="shared" si="114"/>
        <v/>
      </c>
    </row>
    <row r="593" spans="1:13" x14ac:dyDescent="0.25">
      <c r="A593" s="2" t="str">
        <f>IF(B593&lt;&gt;"",583,"")</f>
        <v/>
      </c>
      <c r="B593" s="13" t="str">
        <f t="shared" si="104"/>
        <v/>
      </c>
      <c r="C593" s="13" t="str">
        <f t="shared" si="105"/>
        <v/>
      </c>
      <c r="D593" s="13" t="str">
        <f t="shared" si="106"/>
        <v/>
      </c>
      <c r="E593" s="13" t="str">
        <f t="shared" si="107"/>
        <v/>
      </c>
      <c r="F593" s="14" t="str">
        <f t="shared" si="108"/>
        <v/>
      </c>
      <c r="H593" s="2" t="str">
        <f t="shared" si="109"/>
        <v/>
      </c>
      <c r="I593" s="13" t="str">
        <f t="shared" si="110"/>
        <v/>
      </c>
      <c r="J593" s="13" t="str">
        <f t="shared" si="111"/>
        <v/>
      </c>
      <c r="K593" s="13" t="str">
        <f t="shared" si="112"/>
        <v/>
      </c>
      <c r="L593" s="13" t="str">
        <f t="shared" si="113"/>
        <v/>
      </c>
      <c r="M593" s="14" t="str">
        <f t="shared" si="114"/>
        <v/>
      </c>
    </row>
    <row r="594" spans="1:13" x14ac:dyDescent="0.25">
      <c r="A594" s="2" t="str">
        <f>IF(B594&lt;&gt;"",584,"")</f>
        <v/>
      </c>
      <c r="B594" s="13" t="str">
        <f t="shared" si="104"/>
        <v/>
      </c>
      <c r="C594" s="13" t="str">
        <f t="shared" si="105"/>
        <v/>
      </c>
      <c r="D594" s="13" t="str">
        <f t="shared" si="106"/>
        <v/>
      </c>
      <c r="E594" s="13" t="str">
        <f t="shared" si="107"/>
        <v/>
      </c>
      <c r="F594" s="14" t="str">
        <f t="shared" si="108"/>
        <v/>
      </c>
      <c r="H594" s="2" t="str">
        <f t="shared" si="109"/>
        <v/>
      </c>
      <c r="I594" s="13" t="str">
        <f t="shared" si="110"/>
        <v/>
      </c>
      <c r="J594" s="13" t="str">
        <f t="shared" si="111"/>
        <v/>
      </c>
      <c r="K594" s="13" t="str">
        <f t="shared" si="112"/>
        <v/>
      </c>
      <c r="L594" s="13" t="str">
        <f t="shared" si="113"/>
        <v/>
      </c>
      <c r="M594" s="14" t="str">
        <f t="shared" si="114"/>
        <v/>
      </c>
    </row>
    <row r="595" spans="1:13" x14ac:dyDescent="0.25">
      <c r="A595" s="2" t="str">
        <f>IF(B595&lt;&gt;"",585,"")</f>
        <v/>
      </c>
      <c r="B595" s="13" t="str">
        <f t="shared" si="104"/>
        <v/>
      </c>
      <c r="C595" s="13" t="str">
        <f t="shared" si="105"/>
        <v/>
      </c>
      <c r="D595" s="13" t="str">
        <f t="shared" si="106"/>
        <v/>
      </c>
      <c r="E595" s="13" t="str">
        <f t="shared" si="107"/>
        <v/>
      </c>
      <c r="F595" s="14" t="str">
        <f t="shared" si="108"/>
        <v/>
      </c>
      <c r="H595" s="2" t="str">
        <f t="shared" si="109"/>
        <v/>
      </c>
      <c r="I595" s="13" t="str">
        <f t="shared" si="110"/>
        <v/>
      </c>
      <c r="J595" s="13" t="str">
        <f t="shared" si="111"/>
        <v/>
      </c>
      <c r="K595" s="13" t="str">
        <f t="shared" si="112"/>
        <v/>
      </c>
      <c r="L595" s="13" t="str">
        <f t="shared" si="113"/>
        <v/>
      </c>
      <c r="M595" s="14" t="str">
        <f t="shared" si="114"/>
        <v/>
      </c>
    </row>
    <row r="596" spans="1:13" x14ac:dyDescent="0.25">
      <c r="A596" s="2" t="str">
        <f>IF(B596&lt;&gt;"",586,"")</f>
        <v/>
      </c>
      <c r="B596" s="13" t="str">
        <f t="shared" si="104"/>
        <v/>
      </c>
      <c r="C596" s="13" t="str">
        <f t="shared" si="105"/>
        <v/>
      </c>
      <c r="D596" s="13" t="str">
        <f t="shared" si="106"/>
        <v/>
      </c>
      <c r="E596" s="13" t="str">
        <f t="shared" si="107"/>
        <v/>
      </c>
      <c r="F596" s="14" t="str">
        <f t="shared" si="108"/>
        <v/>
      </c>
      <c r="H596" s="2" t="str">
        <f t="shared" si="109"/>
        <v/>
      </c>
      <c r="I596" s="13" t="str">
        <f t="shared" si="110"/>
        <v/>
      </c>
      <c r="J596" s="13" t="str">
        <f t="shared" si="111"/>
        <v/>
      </c>
      <c r="K596" s="13" t="str">
        <f t="shared" si="112"/>
        <v/>
      </c>
      <c r="L596" s="13" t="str">
        <f t="shared" si="113"/>
        <v/>
      </c>
      <c r="M596" s="14" t="str">
        <f t="shared" si="114"/>
        <v/>
      </c>
    </row>
    <row r="597" spans="1:13" x14ac:dyDescent="0.25">
      <c r="A597" s="2" t="str">
        <f>IF(B597&lt;&gt;"",587,"")</f>
        <v/>
      </c>
      <c r="B597" s="13" t="str">
        <f t="shared" si="104"/>
        <v/>
      </c>
      <c r="C597" s="13" t="str">
        <f t="shared" si="105"/>
        <v/>
      </c>
      <c r="D597" s="13" t="str">
        <f t="shared" si="106"/>
        <v/>
      </c>
      <c r="E597" s="13" t="str">
        <f t="shared" si="107"/>
        <v/>
      </c>
      <c r="F597" s="14" t="str">
        <f t="shared" si="108"/>
        <v/>
      </c>
      <c r="H597" s="2" t="str">
        <f t="shared" si="109"/>
        <v/>
      </c>
      <c r="I597" s="13" t="str">
        <f t="shared" si="110"/>
        <v/>
      </c>
      <c r="J597" s="13" t="str">
        <f t="shared" si="111"/>
        <v/>
      </c>
      <c r="K597" s="13" t="str">
        <f t="shared" si="112"/>
        <v/>
      </c>
      <c r="L597" s="13" t="str">
        <f t="shared" si="113"/>
        <v/>
      </c>
      <c r="M597" s="14" t="str">
        <f t="shared" si="114"/>
        <v/>
      </c>
    </row>
    <row r="598" spans="1:13" x14ac:dyDescent="0.25">
      <c r="A598" s="2" t="str">
        <f>IF(B598&lt;&gt;"",588,"")</f>
        <v/>
      </c>
      <c r="B598" s="13" t="str">
        <f t="shared" si="104"/>
        <v/>
      </c>
      <c r="C598" s="13" t="str">
        <f t="shared" si="105"/>
        <v/>
      </c>
      <c r="D598" s="13" t="str">
        <f t="shared" si="106"/>
        <v/>
      </c>
      <c r="E598" s="13" t="str">
        <f t="shared" si="107"/>
        <v/>
      </c>
      <c r="F598" s="14" t="str">
        <f t="shared" si="108"/>
        <v/>
      </c>
      <c r="H598" s="2" t="str">
        <f t="shared" si="109"/>
        <v/>
      </c>
      <c r="I598" s="13" t="str">
        <f t="shared" si="110"/>
        <v/>
      </c>
      <c r="J598" s="13" t="str">
        <f t="shared" si="111"/>
        <v/>
      </c>
      <c r="K598" s="13" t="str">
        <f t="shared" si="112"/>
        <v/>
      </c>
      <c r="L598" s="13" t="str">
        <f t="shared" si="113"/>
        <v/>
      </c>
      <c r="M598" s="14" t="str">
        <f t="shared" si="114"/>
        <v/>
      </c>
    </row>
    <row r="599" spans="1:13" x14ac:dyDescent="0.25">
      <c r="A599" s="2" t="str">
        <f>IF(B599&lt;&gt;"",589,"")</f>
        <v/>
      </c>
      <c r="B599" s="13" t="str">
        <f t="shared" si="104"/>
        <v/>
      </c>
      <c r="C599" s="13" t="str">
        <f t="shared" si="105"/>
        <v/>
      </c>
      <c r="D599" s="13" t="str">
        <f t="shared" si="106"/>
        <v/>
      </c>
      <c r="E599" s="13" t="str">
        <f t="shared" si="107"/>
        <v/>
      </c>
      <c r="F599" s="14" t="str">
        <f t="shared" si="108"/>
        <v/>
      </c>
      <c r="H599" s="2" t="str">
        <f t="shared" si="109"/>
        <v/>
      </c>
      <c r="I599" s="13" t="str">
        <f t="shared" si="110"/>
        <v/>
      </c>
      <c r="J599" s="13" t="str">
        <f t="shared" si="111"/>
        <v/>
      </c>
      <c r="K599" s="13" t="str">
        <f t="shared" si="112"/>
        <v/>
      </c>
      <c r="L599" s="13" t="str">
        <f t="shared" si="113"/>
        <v/>
      </c>
      <c r="M599" s="14" t="str">
        <f t="shared" si="114"/>
        <v/>
      </c>
    </row>
    <row r="600" spans="1:13" x14ac:dyDescent="0.25">
      <c r="A600" s="2" t="str">
        <f>IF(B600&lt;&gt;"",590,"")</f>
        <v/>
      </c>
      <c r="B600" s="13" t="str">
        <f t="shared" si="104"/>
        <v/>
      </c>
      <c r="C600" s="13" t="str">
        <f t="shared" si="105"/>
        <v/>
      </c>
      <c r="D600" s="13" t="str">
        <f t="shared" si="106"/>
        <v/>
      </c>
      <c r="E600" s="13" t="str">
        <f t="shared" si="107"/>
        <v/>
      </c>
      <c r="F600" s="14" t="str">
        <f t="shared" si="108"/>
        <v/>
      </c>
      <c r="H600" s="2" t="str">
        <f t="shared" si="109"/>
        <v/>
      </c>
      <c r="I600" s="13" t="str">
        <f t="shared" si="110"/>
        <v/>
      </c>
      <c r="J600" s="13" t="str">
        <f t="shared" si="111"/>
        <v/>
      </c>
      <c r="K600" s="13" t="str">
        <f t="shared" si="112"/>
        <v/>
      </c>
      <c r="L600" s="13" t="str">
        <f t="shared" si="113"/>
        <v/>
      </c>
      <c r="M600" s="14" t="str">
        <f t="shared" si="114"/>
        <v/>
      </c>
    </row>
    <row r="601" spans="1:13" x14ac:dyDescent="0.25">
      <c r="A601" s="2" t="str">
        <f>IF(B601&lt;&gt;"",591,"")</f>
        <v/>
      </c>
      <c r="B601" s="13" t="str">
        <f t="shared" si="104"/>
        <v/>
      </c>
      <c r="C601" s="13" t="str">
        <f t="shared" si="105"/>
        <v/>
      </c>
      <c r="D601" s="13" t="str">
        <f t="shared" si="106"/>
        <v/>
      </c>
      <c r="E601" s="13" t="str">
        <f t="shared" si="107"/>
        <v/>
      </c>
      <c r="F601" s="14" t="str">
        <f t="shared" si="108"/>
        <v/>
      </c>
      <c r="H601" s="2" t="str">
        <f t="shared" si="109"/>
        <v/>
      </c>
      <c r="I601" s="13" t="str">
        <f t="shared" si="110"/>
        <v/>
      </c>
      <c r="J601" s="13" t="str">
        <f t="shared" si="111"/>
        <v/>
      </c>
      <c r="K601" s="13" t="str">
        <f t="shared" si="112"/>
        <v/>
      </c>
      <c r="L601" s="13" t="str">
        <f t="shared" si="113"/>
        <v/>
      </c>
      <c r="M601" s="14" t="str">
        <f t="shared" si="114"/>
        <v/>
      </c>
    </row>
    <row r="602" spans="1:13" x14ac:dyDescent="0.25">
      <c r="A602" s="2" t="str">
        <f>IF(B602&lt;&gt;"",592,"")</f>
        <v/>
      </c>
      <c r="B602" s="13" t="str">
        <f t="shared" si="104"/>
        <v/>
      </c>
      <c r="C602" s="13" t="str">
        <f t="shared" si="105"/>
        <v/>
      </c>
      <c r="D602" s="13" t="str">
        <f t="shared" si="106"/>
        <v/>
      </c>
      <c r="E602" s="13" t="str">
        <f t="shared" si="107"/>
        <v/>
      </c>
      <c r="F602" s="14" t="str">
        <f t="shared" si="108"/>
        <v/>
      </c>
      <c r="H602" s="2" t="str">
        <f t="shared" si="109"/>
        <v/>
      </c>
      <c r="I602" s="13" t="str">
        <f t="shared" si="110"/>
        <v/>
      </c>
      <c r="J602" s="13" t="str">
        <f t="shared" si="111"/>
        <v/>
      </c>
      <c r="K602" s="13" t="str">
        <f t="shared" si="112"/>
        <v/>
      </c>
      <c r="L602" s="13" t="str">
        <f t="shared" si="113"/>
        <v/>
      </c>
      <c r="M602" s="14" t="str">
        <f t="shared" si="114"/>
        <v/>
      </c>
    </row>
    <row r="603" spans="1:13" x14ac:dyDescent="0.25">
      <c r="A603" s="2" t="str">
        <f>IF(B603&lt;&gt;"",593,"")</f>
        <v/>
      </c>
      <c r="B603" s="13" t="str">
        <f t="shared" si="104"/>
        <v/>
      </c>
      <c r="C603" s="13" t="str">
        <f t="shared" si="105"/>
        <v/>
      </c>
      <c r="D603" s="13" t="str">
        <f t="shared" si="106"/>
        <v/>
      </c>
      <c r="E603" s="13" t="str">
        <f t="shared" si="107"/>
        <v/>
      </c>
      <c r="F603" s="14" t="str">
        <f t="shared" si="108"/>
        <v/>
      </c>
      <c r="H603" s="2" t="str">
        <f t="shared" si="109"/>
        <v/>
      </c>
      <c r="I603" s="13" t="str">
        <f t="shared" si="110"/>
        <v/>
      </c>
      <c r="J603" s="13" t="str">
        <f t="shared" si="111"/>
        <v/>
      </c>
      <c r="K603" s="13" t="str">
        <f t="shared" si="112"/>
        <v/>
      </c>
      <c r="L603" s="13" t="str">
        <f t="shared" si="113"/>
        <v/>
      </c>
      <c r="M603" s="14" t="str">
        <f t="shared" si="114"/>
        <v/>
      </c>
    </row>
    <row r="604" spans="1:13" x14ac:dyDescent="0.25">
      <c r="A604" s="2" t="str">
        <f>IF(B604&lt;&gt;"",594,"")</f>
        <v/>
      </c>
      <c r="B604" s="13" t="str">
        <f t="shared" si="104"/>
        <v/>
      </c>
      <c r="C604" s="13" t="str">
        <f t="shared" si="105"/>
        <v/>
      </c>
      <c r="D604" s="13" t="str">
        <f t="shared" si="106"/>
        <v/>
      </c>
      <c r="E604" s="13" t="str">
        <f t="shared" si="107"/>
        <v/>
      </c>
      <c r="F604" s="14" t="str">
        <f t="shared" si="108"/>
        <v/>
      </c>
      <c r="H604" s="2" t="str">
        <f t="shared" si="109"/>
        <v/>
      </c>
      <c r="I604" s="13" t="str">
        <f t="shared" si="110"/>
        <v/>
      </c>
      <c r="J604" s="13" t="str">
        <f t="shared" si="111"/>
        <v/>
      </c>
      <c r="K604" s="13" t="str">
        <f t="shared" si="112"/>
        <v/>
      </c>
      <c r="L604" s="13" t="str">
        <f t="shared" si="113"/>
        <v/>
      </c>
      <c r="M604" s="14" t="str">
        <f t="shared" si="114"/>
        <v/>
      </c>
    </row>
    <row r="605" spans="1:13" x14ac:dyDescent="0.25">
      <c r="A605" s="2" t="str">
        <f>IF(B605&lt;&gt;"",595,"")</f>
        <v/>
      </c>
      <c r="B605" s="13" t="str">
        <f t="shared" si="104"/>
        <v/>
      </c>
      <c r="C605" s="13" t="str">
        <f t="shared" si="105"/>
        <v/>
      </c>
      <c r="D605" s="13" t="str">
        <f t="shared" si="106"/>
        <v/>
      </c>
      <c r="E605" s="13" t="str">
        <f t="shared" si="107"/>
        <v/>
      </c>
      <c r="F605" s="14" t="str">
        <f t="shared" si="108"/>
        <v/>
      </c>
      <c r="H605" s="2" t="str">
        <f t="shared" si="109"/>
        <v/>
      </c>
      <c r="I605" s="13" t="str">
        <f t="shared" si="110"/>
        <v/>
      </c>
      <c r="J605" s="13" t="str">
        <f t="shared" si="111"/>
        <v/>
      </c>
      <c r="K605" s="13" t="str">
        <f t="shared" si="112"/>
        <v/>
      </c>
      <c r="L605" s="13" t="str">
        <f t="shared" si="113"/>
        <v/>
      </c>
      <c r="M605" s="14" t="str">
        <f t="shared" si="114"/>
        <v/>
      </c>
    </row>
    <row r="606" spans="1:13" x14ac:dyDescent="0.25">
      <c r="A606" s="2" t="str">
        <f>IF(B606&lt;&gt;"",596,"")</f>
        <v/>
      </c>
      <c r="B606" s="13" t="str">
        <f t="shared" si="104"/>
        <v/>
      </c>
      <c r="C606" s="13" t="str">
        <f t="shared" si="105"/>
        <v/>
      </c>
      <c r="D606" s="13" t="str">
        <f t="shared" si="106"/>
        <v/>
      </c>
      <c r="E606" s="13" t="str">
        <f t="shared" si="107"/>
        <v/>
      </c>
      <c r="F606" s="14" t="str">
        <f t="shared" si="108"/>
        <v/>
      </c>
      <c r="H606" s="2" t="str">
        <f t="shared" si="109"/>
        <v/>
      </c>
      <c r="I606" s="13" t="str">
        <f t="shared" si="110"/>
        <v/>
      </c>
      <c r="J606" s="13" t="str">
        <f t="shared" si="111"/>
        <v/>
      </c>
      <c r="K606" s="13" t="str">
        <f t="shared" si="112"/>
        <v/>
      </c>
      <c r="L606" s="13" t="str">
        <f t="shared" si="113"/>
        <v/>
      </c>
      <c r="M606" s="14" t="str">
        <f t="shared" si="114"/>
        <v/>
      </c>
    </row>
    <row r="607" spans="1:13" x14ac:dyDescent="0.25">
      <c r="A607" s="2" t="str">
        <f>IF(B607&lt;&gt;"",597,"")</f>
        <v/>
      </c>
      <c r="B607" s="13" t="str">
        <f t="shared" si="104"/>
        <v/>
      </c>
      <c r="C607" s="13" t="str">
        <f t="shared" si="105"/>
        <v/>
      </c>
      <c r="D607" s="13" t="str">
        <f t="shared" si="106"/>
        <v/>
      </c>
      <c r="E607" s="13" t="str">
        <f t="shared" si="107"/>
        <v/>
      </c>
      <c r="F607" s="14" t="str">
        <f t="shared" si="108"/>
        <v/>
      </c>
      <c r="H607" s="2" t="str">
        <f t="shared" si="109"/>
        <v/>
      </c>
      <c r="I607" s="13" t="str">
        <f t="shared" si="110"/>
        <v/>
      </c>
      <c r="J607" s="13" t="str">
        <f t="shared" si="111"/>
        <v/>
      </c>
      <c r="K607" s="13" t="str">
        <f t="shared" si="112"/>
        <v/>
      </c>
      <c r="L607" s="13" t="str">
        <f t="shared" si="113"/>
        <v/>
      </c>
      <c r="M607" s="14" t="str">
        <f t="shared" si="114"/>
        <v/>
      </c>
    </row>
    <row r="608" spans="1:13" x14ac:dyDescent="0.25">
      <c r="A608" s="2" t="str">
        <f>IF(B608&lt;&gt;"",598,"")</f>
        <v/>
      </c>
      <c r="B608" s="13" t="str">
        <f t="shared" si="104"/>
        <v/>
      </c>
      <c r="C608" s="13" t="str">
        <f t="shared" si="105"/>
        <v/>
      </c>
      <c r="D608" s="13" t="str">
        <f t="shared" si="106"/>
        <v/>
      </c>
      <c r="E608" s="13" t="str">
        <f t="shared" si="107"/>
        <v/>
      </c>
      <c r="F608" s="14" t="str">
        <f t="shared" si="108"/>
        <v/>
      </c>
      <c r="H608" s="2" t="str">
        <f t="shared" si="109"/>
        <v/>
      </c>
      <c r="I608" s="13" t="str">
        <f t="shared" si="110"/>
        <v/>
      </c>
      <c r="J608" s="13" t="str">
        <f t="shared" si="111"/>
        <v/>
      </c>
      <c r="K608" s="13" t="str">
        <f t="shared" si="112"/>
        <v/>
      </c>
      <c r="L608" s="13" t="str">
        <f t="shared" si="113"/>
        <v/>
      </c>
      <c r="M608" s="14" t="str">
        <f t="shared" si="114"/>
        <v/>
      </c>
    </row>
    <row r="609" spans="1:13" x14ac:dyDescent="0.25">
      <c r="A609" s="2" t="str">
        <f>IF(B609&lt;&gt;"",599,"")</f>
        <v/>
      </c>
      <c r="B609" s="13" t="str">
        <f t="shared" si="104"/>
        <v/>
      </c>
      <c r="C609" s="13" t="str">
        <f t="shared" si="105"/>
        <v/>
      </c>
      <c r="D609" s="13" t="str">
        <f t="shared" si="106"/>
        <v/>
      </c>
      <c r="E609" s="13" t="str">
        <f t="shared" si="107"/>
        <v/>
      </c>
      <c r="F609" s="14" t="str">
        <f t="shared" si="108"/>
        <v/>
      </c>
      <c r="H609" s="2" t="str">
        <f t="shared" si="109"/>
        <v/>
      </c>
      <c r="I609" s="13" t="str">
        <f t="shared" si="110"/>
        <v/>
      </c>
      <c r="J609" s="13" t="str">
        <f t="shared" si="111"/>
        <v/>
      </c>
      <c r="K609" s="13" t="str">
        <f t="shared" si="112"/>
        <v/>
      </c>
      <c r="L609" s="13" t="str">
        <f t="shared" si="113"/>
        <v/>
      </c>
      <c r="M609" s="14" t="str">
        <f t="shared" si="114"/>
        <v/>
      </c>
    </row>
    <row r="610" spans="1:13" x14ac:dyDescent="0.25">
      <c r="A610" s="2" t="str">
        <f>IF(B610&lt;&gt;"",600,"")</f>
        <v/>
      </c>
      <c r="B610" s="13" t="str">
        <f t="shared" si="104"/>
        <v/>
      </c>
      <c r="C610" s="13" t="str">
        <f t="shared" si="105"/>
        <v/>
      </c>
      <c r="D610" s="13" t="str">
        <f t="shared" si="106"/>
        <v/>
      </c>
      <c r="E610" s="13" t="str">
        <f t="shared" si="107"/>
        <v/>
      </c>
      <c r="F610" s="14" t="str">
        <f t="shared" si="108"/>
        <v/>
      </c>
      <c r="H610" s="2" t="str">
        <f t="shared" si="109"/>
        <v/>
      </c>
      <c r="I610" s="13" t="str">
        <f t="shared" si="110"/>
        <v/>
      </c>
      <c r="J610" s="13" t="str">
        <f t="shared" si="111"/>
        <v/>
      </c>
      <c r="K610" s="13" t="str">
        <f t="shared" si="112"/>
        <v/>
      </c>
      <c r="L610" s="13" t="str">
        <f t="shared" si="113"/>
        <v/>
      </c>
      <c r="M610" s="14" t="str">
        <f t="shared" si="114"/>
        <v/>
      </c>
    </row>
  </sheetData>
  <mergeCells count="6">
    <mergeCell ref="A8:F9"/>
    <mergeCell ref="H8:M9"/>
    <mergeCell ref="F2:G2"/>
    <mergeCell ref="B3:D3"/>
    <mergeCell ref="B4:D4"/>
    <mergeCell ref="M6:N6"/>
  </mergeCells>
  <conditionalFormatting sqref="A11:F610 B11:F610 H11:M610">
    <cfRule type="expression" dxfId="0" priority="3">
      <formula>$B11&lt;&gt;""</formula>
    </cfRule>
  </conditionalFormatting>
  <hyperlinks>
    <hyperlink ref="J1" r:id="rId1" xr:uid="{9E7A7589-83CF-43F2-A786-A56B0C357635}"/>
    <hyperlink ref="M6:N6" r:id="rId2" display="Klik hier voor meer info." xr:uid="{25BA2633-558A-4982-A4DC-82169074034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3" sqref="B3"/>
    </sheetView>
  </sheetViews>
  <sheetFormatPr defaultRowHeight="15" x14ac:dyDescent="0.25"/>
  <cols>
    <col min="1" max="1" width="12.140625" customWidth="1"/>
    <col min="2" max="2" width="17.28515625" customWidth="1"/>
  </cols>
  <sheetData>
    <row r="1" spans="1:2" x14ac:dyDescent="0.25">
      <c r="A1" s="3" t="s">
        <v>8</v>
      </c>
      <c r="B1" s="12" t="s">
        <v>7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Bruijnis</dc:creator>
  <cp:lastModifiedBy>Bas Bruijnis</cp:lastModifiedBy>
  <dcterms:created xsi:type="dcterms:W3CDTF">2020-10-08T19:18:39Z</dcterms:created>
  <dcterms:modified xsi:type="dcterms:W3CDTF">2022-08-19T08:31:41Z</dcterms:modified>
</cp:coreProperties>
</file>