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1_06-11-2024" sheetId="1" r:id="rId4"/>
    <sheet state="visible" name="EXP2_10-11-2024" sheetId="2" r:id="rId5"/>
    <sheet state="visible" name="EXP3_12-11-2024" sheetId="3" r:id="rId6"/>
    <sheet state="visible" name="EXP4_13-11-2024" sheetId="4" r:id="rId7"/>
    <sheet state="visible" name="Marsquake_energy" sheetId="5" r:id="rId8"/>
    <sheet state="visible" name="EXP5_15-11-2024" sheetId="6" r:id="rId9"/>
    <sheet state="visible" name="EXP6_18-11-2024" sheetId="7" r:id="rId10"/>
    <sheet state="visible" name="EXP7_19-11-2024" sheetId="8" r:id="rId11"/>
    <sheet state="visible" name="EXP8_20-11-2024" sheetId="9" r:id="rId12"/>
    <sheet state="visible" name="EXP9_4_12_2024" sheetId="10" r:id="rId13"/>
    <sheet state="visible" name="EXP10_5_12_2014" sheetId="11" r:id="rId14"/>
    <sheet state="visible" name="EXP11_13_12_2024" sheetId="12" r:id="rId15"/>
    <sheet state="visible" name="EXP12_14_12_2024" sheetId="13" r:id="rId16"/>
    <sheet state="visible" name="EXP13_14_12_2024" sheetId="14" r:id="rId17"/>
    <sheet state="visible" name="EXP14_17_12_2024" sheetId="15" r:id="rId18"/>
    <sheet state="visible" name="EXP15_15_01_2025" sheetId="16" r:id="rId19"/>
    <sheet state="visible" name="EXP16_17_01_2025" sheetId="17" r:id="rId20"/>
  </sheets>
  <definedNames/>
  <calcPr/>
  <extLst>
    <ext uri="GoogleSheetsCustomDataVersion2">
      <go:sheetsCustomData xmlns:go="http://customooxmlschemas.google.com/" r:id="rId21" roundtripDataChecksum="32abaZ7RKgsdv5rgSaKiJq43mOkjxw7mhgikswia50U="/>
    </ext>
  </extLst>
</workbook>
</file>

<file path=xl/sharedStrings.xml><?xml version="1.0" encoding="utf-8"?>
<sst xmlns="http://schemas.openxmlformats.org/spreadsheetml/2006/main" count="371" uniqueCount="58">
  <si>
    <t>Slope</t>
  </si>
  <si>
    <t>slope angle(Deg)</t>
  </si>
  <si>
    <t>Horizontal Disp. (cm)</t>
  </si>
  <si>
    <t>disp on slope (cm)</t>
  </si>
  <si>
    <t>cumulative Strain (%)</t>
  </si>
  <si>
    <t xml:space="preserve">Strain </t>
  </si>
  <si>
    <t>Tb (Pa)</t>
  </si>
  <si>
    <t>Tb (scaled) (MPa)</t>
  </si>
  <si>
    <t>Tb scaled (100m)</t>
  </si>
  <si>
    <t>c.strain rate (* 100-2 s-1 )</t>
  </si>
  <si>
    <t>eff. viscosity (tb &amp;c.s.r)</t>
  </si>
  <si>
    <t>strain rate (s-1)</t>
  </si>
  <si>
    <t>eff.viscosity</t>
  </si>
  <si>
    <t>S1</t>
  </si>
  <si>
    <t xml:space="preserve">p (density) </t>
  </si>
  <si>
    <t>g/cm3</t>
  </si>
  <si>
    <t>S2</t>
  </si>
  <si>
    <t>g</t>
  </si>
  <si>
    <t>cm/s2</t>
  </si>
  <si>
    <t>S3</t>
  </si>
  <si>
    <t>h (thickness)</t>
  </si>
  <si>
    <t xml:space="preserve">cm </t>
  </si>
  <si>
    <t>S4</t>
  </si>
  <si>
    <t xml:space="preserve">Lo </t>
  </si>
  <si>
    <t>cm</t>
  </si>
  <si>
    <t>S5</t>
  </si>
  <si>
    <t>S6</t>
  </si>
  <si>
    <t>S7</t>
  </si>
  <si>
    <t>S8</t>
  </si>
  <si>
    <t>S9</t>
  </si>
  <si>
    <t>S10</t>
  </si>
  <si>
    <t>time (s)</t>
  </si>
  <si>
    <t>strain (E)</t>
  </si>
  <si>
    <t>Time(s)</t>
  </si>
  <si>
    <t xml:space="preserve">shear strain </t>
  </si>
  <si>
    <t xml:space="preserve">shear strain rate </t>
  </si>
  <si>
    <t>Time(S)</t>
  </si>
  <si>
    <t>shear strain</t>
  </si>
  <si>
    <t xml:space="preserve">  </t>
  </si>
  <si>
    <t>S11</t>
  </si>
  <si>
    <t>S12</t>
  </si>
  <si>
    <t>Strain (E)</t>
  </si>
  <si>
    <t xml:space="preserve">time (s) </t>
  </si>
  <si>
    <t>eff.viscsity</t>
  </si>
  <si>
    <t>Magnitude (M)</t>
  </si>
  <si>
    <t>Energy (in Joules)</t>
  </si>
  <si>
    <t xml:space="preserve">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</si>
  <si>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</si>
  <si>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shear strain rate</t>
  </si>
  <si>
    <t>strain rate</t>
  </si>
  <si>
    <t>time(s)</t>
  </si>
  <si>
    <t>strain(E)</t>
  </si>
  <si>
    <t xml:space="preserve">sheraa strain rate </t>
  </si>
  <si>
    <t>Tc</t>
  </si>
  <si>
    <t>Time (s)</t>
  </si>
  <si>
    <t>eff viscosity</t>
  </si>
  <si>
    <t>eff. viscosity</t>
  </si>
  <si>
    <t>time (mins)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</si>
</sst>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'EXP1_06-11-2024'!$B$15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'EXP1_06-11-2024'!$A$16:$A$25</c:f>
            </c:strRef>
          </c:cat>
          <c:val>
            <c:numRef>
              <c:f>'EXP1_06-11-2024'!$B$16:$B$25</c:f>
              <c:numCache/>
            </c:numRef>
          </c:val>
          <c:smooth val="0"/>
        </c:ser>
        <c:axId val="1729666024"/>
        <c:axId val="398497370"/>
      </c:lineChart>
      <c:catAx>
        <c:axId val="172966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497370"/>
      </c:catAx>
      <c:valAx>
        <c:axId val="39849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666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strain(E) vs. time(s)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'EXP7_19-11-2024'!$B$15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'EXP7_19-11-2024'!$A$16:$A$25</c:f>
            </c:strRef>
          </c:cat>
          <c:val>
            <c:numRef>
              <c:f>'EXP7_19-11-2024'!$B$16:$B$25</c:f>
              <c:numCache/>
            </c:numRef>
          </c:val>
          <c:smooth val="0"/>
        </c:ser>
        <c:axId val="383350703"/>
        <c:axId val="1206023721"/>
      </c:lineChart>
      <c:catAx>
        <c:axId val="38335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023721"/>
      </c:catAx>
      <c:valAx>
        <c:axId val="1206023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350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strain(E) vs. time(s)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'EXP8_20-11-2024'!$B$15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'EXP8_20-11-2024'!$A$16:$A$28</c:f>
            </c:strRef>
          </c:cat>
          <c:val>
            <c:numRef>
              <c:f>'EXP8_20-11-2024'!$B$16:$B$28</c:f>
              <c:numCache/>
            </c:numRef>
          </c:val>
          <c:smooth val="0"/>
        </c:ser>
        <c:axId val="586649182"/>
        <c:axId val="456203711"/>
      </c:lineChart>
      <c:catAx>
        <c:axId val="586649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203711"/>
      </c:catAx>
      <c:valAx>
        <c:axId val="456203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649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strain(E) vs. time(s)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EXP9_4_12_2024!$B$11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EXP9_4_12_2024!$A$12:$A$22</c:f>
            </c:strRef>
          </c:cat>
          <c:val>
            <c:numRef>
              <c:f>EXP9_4_12_2024!$B$12:$B$22</c:f>
              <c:numCache/>
            </c:numRef>
          </c:val>
          <c:smooth val="0"/>
        </c:ser>
        <c:axId val="625981321"/>
        <c:axId val="64627227"/>
      </c:lineChart>
      <c:catAx>
        <c:axId val="62598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27227"/>
      </c:catAx>
      <c:valAx>
        <c:axId val="64627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98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(mins)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EXP15_15_01_2025!$B$1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EXP15_15_01_2025!$A$2:$A$8</c:f>
            </c:strRef>
          </c:cat>
          <c:val>
            <c:numRef>
              <c:f>EXP15_15_01_2025!$B$2:$B$8</c:f>
              <c:numCache/>
            </c:numRef>
          </c:val>
          <c:smooth val="0"/>
        </c:ser>
        <c:axId val="708646896"/>
        <c:axId val="1704559660"/>
      </c:lineChart>
      <c:catAx>
        <c:axId val="70864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559660"/>
      </c:catAx>
      <c:valAx>
        <c:axId val="170455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646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(mins)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EXP16_17_01_2025!$B$1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EXP16_17_01_2025!$A$2:$A$7</c:f>
            </c:strRef>
          </c:cat>
          <c:val>
            <c:numRef>
              <c:f>EXP16_17_01_2025!$B$2:$B$7</c:f>
              <c:numCache/>
            </c:numRef>
          </c:val>
          <c:smooth val="0"/>
        </c:ser>
        <c:axId val="1851019710"/>
        <c:axId val="803492058"/>
      </c:lineChart>
      <c:catAx>
        <c:axId val="1851019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492058"/>
      </c:catAx>
      <c:valAx>
        <c:axId val="803492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019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(mins)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EXP16_17_01_2025!$B$1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EXP16_17_01_2025!$A$2:$A$7</c:f>
            </c:strRef>
          </c:cat>
          <c:val>
            <c:numRef>
              <c:f>EXP16_17_01_2025!$B$2:$B$7</c:f>
              <c:numCache/>
            </c:numRef>
          </c:val>
          <c:smooth val="0"/>
        </c:ser>
        <c:axId val="839911731"/>
        <c:axId val="1274348574"/>
      </c:lineChart>
      <c:catAx>
        <c:axId val="83991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348574"/>
      </c:catAx>
      <c:valAx>
        <c:axId val="1274348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911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shear stress  vs. strain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'EXP1_06-11-2024'!$D$15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'EXP1_06-11-2024'!$C$16:$C$25</c:f>
            </c:strRef>
          </c:cat>
          <c:val>
            <c:numRef>
              <c:f>'EXP1_06-11-2024'!$D$16:$D$25</c:f>
              <c:numCache/>
            </c:numRef>
          </c:val>
          <c:smooth val="0"/>
        </c:ser>
        <c:axId val="2050727902"/>
        <c:axId val="1587585481"/>
      </c:lineChart>
      <c:catAx>
        <c:axId val="2050727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585481"/>
      </c:catAx>
      <c:valAx>
        <c:axId val="158758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 stress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727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'EXP2_10-11-2024'!$B$14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'EXP2_10-11-2024'!$A$15:$A$24</c:f>
            </c:strRef>
          </c:cat>
          <c:val>
            <c:numRef>
              <c:f>'EXP2_10-11-2024'!$B$15:$B$24</c:f>
              <c:numCache/>
            </c:numRef>
          </c:val>
          <c:smooth val="0"/>
        </c:ser>
        <c:axId val="1902342099"/>
        <c:axId val="1857303185"/>
      </c:lineChart>
      <c:catAx>
        <c:axId val="190234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03185"/>
      </c:catAx>
      <c:valAx>
        <c:axId val="185730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342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(in Joules) vs. Magnitude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Marsquake_energy!$A$3:$A$8</c:f>
            </c:numRef>
          </c:xVal>
          <c:yVal>
            <c:numRef>
              <c:f>Marsquake_energy!$B$3:$B$8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2708"/>
        <c:axId val="1137599442"/>
      </c:scatterChart>
      <c:valAx>
        <c:axId val="1499532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599442"/>
      </c:valAx>
      <c:valAx>
        <c:axId val="1137599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(in Joules)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53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(in Joules) vs. Magnitude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Marsquake_energy!$B$1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Marsquake_energy!$A$2:$A$8</c:f>
            </c:strRef>
          </c:cat>
          <c:val>
            <c:numRef>
              <c:f>Marsquake_energy!$B$2:$B$8</c:f>
              <c:numCache/>
            </c:numRef>
          </c:val>
          <c:smooth val="0"/>
        </c:ser>
        <c:axId val="927015553"/>
        <c:axId val="791388882"/>
      </c:lineChart>
      <c:catAx>
        <c:axId val="927015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388882"/>
      </c:catAx>
      <c:valAx>
        <c:axId val="791388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(in Joules)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015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(in Joules) vs. Magnitude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Marsquake_energy!$B$10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Marsquake_energy!$A$11:$A$17</c:f>
            </c:strRef>
          </c:cat>
          <c:val>
            <c:numRef>
              <c:f>Marsquake_energy!$B$11:$B$17</c:f>
              <c:numCache/>
            </c:numRef>
          </c:val>
          <c:smooth val="0"/>
        </c:ser>
        <c:axId val="2065485418"/>
        <c:axId val="1139032514"/>
      </c:lineChart>
      <c:catAx>
        <c:axId val="2065485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032514"/>
      </c:catAx>
      <c:valAx>
        <c:axId val="113903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(in Joules)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485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'EXP5_15-11-2024'!$B$14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'EXP5_15-11-2024'!$A$15:$A$24</c:f>
            </c:strRef>
          </c:cat>
          <c:val>
            <c:numRef>
              <c:f>'EXP5_15-11-2024'!$B$15:$B$24</c:f>
              <c:numCache/>
            </c:numRef>
          </c:val>
          <c:smooth val="0"/>
        </c:ser>
        <c:axId val="1601712606"/>
        <c:axId val="326836354"/>
      </c:lineChart>
      <c:catAx>
        <c:axId val="160171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836354"/>
      </c:catAx>
      <c:valAx>
        <c:axId val="326836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712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(E)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'EXP6_18-11-2024'!$B$15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'EXP6_18-11-2024'!$A$16:$A$28</c:f>
            </c:strRef>
          </c:cat>
          <c:val>
            <c:numRef>
              <c:f>'EXP6_18-11-2024'!$B$16:$B$28</c:f>
              <c:numCache/>
            </c:numRef>
          </c:val>
          <c:smooth val="0"/>
        </c:ser>
        <c:axId val="962459824"/>
        <c:axId val="1460341773"/>
      </c:lineChart>
      <c:catAx>
        <c:axId val="9624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41773"/>
      </c:catAx>
      <c:valAx>
        <c:axId val="1460341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459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733425</xdr:colOff>
      <xdr:row>13</xdr:row>
      <xdr:rowOff>123825</xdr:rowOff>
    </xdr:from>
    <xdr:ext cx="4933950" cy="3057525"/>
    <xdr:graphicFrame>
      <xdr:nvGraphicFramePr>
        <xdr:cNvPr id="9597286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809625</xdr:colOff>
      <xdr:row>12</xdr:row>
      <xdr:rowOff>76200</xdr:rowOff>
    </xdr:from>
    <xdr:ext cx="4933950" cy="3057525"/>
    <xdr:graphicFrame>
      <xdr:nvGraphicFramePr>
        <xdr:cNvPr id="159413881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32</xdr:row>
      <xdr:rowOff>104775</xdr:rowOff>
    </xdr:from>
    <xdr:ext cx="4933950" cy="3057525"/>
    <xdr:graphicFrame>
      <xdr:nvGraphicFramePr>
        <xdr:cNvPr id="183067585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6</xdr:row>
      <xdr:rowOff>66675</xdr:rowOff>
    </xdr:from>
    <xdr:ext cx="5715000" cy="3533775"/>
    <xdr:graphicFrame>
      <xdr:nvGraphicFramePr>
        <xdr:cNvPr id="679538623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8</xdr:row>
      <xdr:rowOff>180975</xdr:rowOff>
    </xdr:from>
    <xdr:ext cx="5715000" cy="3533775"/>
    <xdr:graphicFrame>
      <xdr:nvGraphicFramePr>
        <xdr:cNvPr id="1000097039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12</xdr:row>
      <xdr:rowOff>133350</xdr:rowOff>
    </xdr:from>
    <xdr:ext cx="5715000" cy="3533775"/>
    <xdr:graphicFrame>
      <xdr:nvGraphicFramePr>
        <xdr:cNvPr id="1059012878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8</xdr:row>
      <xdr:rowOff>38100</xdr:rowOff>
    </xdr:from>
    <xdr:ext cx="5715000" cy="3533775"/>
    <xdr:graphicFrame>
      <xdr:nvGraphicFramePr>
        <xdr:cNvPr id="72640658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8</xdr:row>
      <xdr:rowOff>104775</xdr:rowOff>
    </xdr:from>
    <xdr:ext cx="5715000" cy="3533775"/>
    <xdr:graphicFrame>
      <xdr:nvGraphicFramePr>
        <xdr:cNvPr id="101786946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8</xdr:row>
      <xdr:rowOff>104775</xdr:rowOff>
    </xdr:from>
    <xdr:ext cx="5715000" cy="3533775"/>
    <xdr:graphicFrame>
      <xdr:nvGraphicFramePr>
        <xdr:cNvPr id="165425054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76200</xdr:colOff>
      <xdr:row>5</xdr:row>
      <xdr:rowOff>180975</xdr:rowOff>
    </xdr:from>
    <xdr:ext cx="5715000" cy="3533775"/>
    <xdr:graphicFrame>
      <xdr:nvGraphicFramePr>
        <xdr:cNvPr id="59941924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13</xdr:row>
      <xdr:rowOff>104775</xdr:rowOff>
    </xdr:from>
    <xdr:ext cx="5791200" cy="3533775"/>
    <xdr:graphicFrame>
      <xdr:nvGraphicFramePr>
        <xdr:cNvPr id="125789341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12</xdr:row>
      <xdr:rowOff>104775</xdr:rowOff>
    </xdr:from>
    <xdr:ext cx="5715000" cy="3533775"/>
    <xdr:graphicFrame>
      <xdr:nvGraphicFramePr>
        <xdr:cNvPr id="13868328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1276350</xdr:colOff>
      <xdr:row>13</xdr:row>
      <xdr:rowOff>161925</xdr:rowOff>
    </xdr:from>
    <xdr:ext cx="5715000" cy="3533775"/>
    <xdr:graphicFrame>
      <xdr:nvGraphicFramePr>
        <xdr:cNvPr id="16728204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13</xdr:row>
      <xdr:rowOff>104775</xdr:rowOff>
    </xdr:from>
    <xdr:ext cx="5715000" cy="3533775"/>
    <xdr:graphicFrame>
      <xdr:nvGraphicFramePr>
        <xdr:cNvPr id="141553635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19.29"/>
    <col customWidth="1" min="4" max="4" width="18.14"/>
    <col customWidth="1" min="5" max="5" width="20.43"/>
    <col customWidth="1" min="6" max="6" width="19.29"/>
    <col customWidth="1" min="7" max="7" width="13.71"/>
    <col customWidth="1" min="8" max="9" width="18.0"/>
    <col customWidth="1" min="10" max="10" width="24.14"/>
    <col customWidth="1" min="11" max="11" width="22.57"/>
    <col customWidth="1" min="12" max="12" width="18.71"/>
    <col customWidth="1" min="13" max="13" width="16.0"/>
    <col customWidth="1" min="14" max="14" width="13.29"/>
    <col customWidth="1" min="15" max="15" width="13.71"/>
    <col customWidth="1" min="16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1" t="s">
        <v>13</v>
      </c>
      <c r="B2" s="1">
        <v>11.0</v>
      </c>
      <c r="C2" s="1">
        <v>0.0</v>
      </c>
      <c r="D2" s="1">
        <v>0.0</v>
      </c>
      <c r="E2" s="1">
        <f t="shared" ref="E2:E11" si="1">((C2-D2)/43)*100</f>
        <v>0</v>
      </c>
      <c r="F2" s="2">
        <f t="shared" ref="F2:F11" si="2">((D2-D3)-(C2-C3))/(43+(C2-C3))</f>
        <v>0</v>
      </c>
      <c r="G2" s="1">
        <f t="shared" ref="G2:G11" si="3">(2.5*980*2.3*SIN(B2*3.14/180))*0.1</f>
        <v>107.4670312</v>
      </c>
      <c r="H2" s="1">
        <f t="shared" ref="H2:H11" si="4">(G2/(0.0184))*10^-6</f>
        <v>0.005840599524</v>
      </c>
      <c r="I2" s="1">
        <f t="shared" ref="I2:I11" si="5">(G2/(16.55*10^-4))*10^-6</f>
        <v>0.06493476208</v>
      </c>
      <c r="J2" s="2">
        <v>0.0</v>
      </c>
      <c r="L2" s="1">
        <f t="shared" ref="L2:L6" si="6">F2/0.5</f>
        <v>0</v>
      </c>
      <c r="N2" s="2" t="s">
        <v>14</v>
      </c>
      <c r="O2" s="2">
        <v>2.5</v>
      </c>
      <c r="P2" s="2" t="s">
        <v>15</v>
      </c>
    </row>
    <row r="3" ht="14.25" customHeight="1">
      <c r="A3" s="1" t="s">
        <v>16</v>
      </c>
      <c r="B3" s="1">
        <v>15.4</v>
      </c>
      <c r="C3" s="1">
        <v>0.0</v>
      </c>
      <c r="D3" s="1">
        <v>0.0</v>
      </c>
      <c r="E3" s="1">
        <f t="shared" si="1"/>
        <v>0</v>
      </c>
      <c r="F3" s="2">
        <f t="shared" si="2"/>
        <v>-0.003488372093</v>
      </c>
      <c r="G3" s="1">
        <f t="shared" si="3"/>
        <v>149.566845</v>
      </c>
      <c r="H3" s="1">
        <f t="shared" si="4"/>
        <v>0.008128632878</v>
      </c>
      <c r="I3" s="1">
        <f t="shared" si="5"/>
        <v>0.09037271598</v>
      </c>
      <c r="J3" s="2">
        <v>0.0</v>
      </c>
      <c r="L3" s="1">
        <f t="shared" si="6"/>
        <v>-0.006976744186</v>
      </c>
      <c r="N3" s="2" t="s">
        <v>17</v>
      </c>
      <c r="O3" s="2">
        <v>980.0</v>
      </c>
      <c r="P3" s="2" t="s">
        <v>18</v>
      </c>
    </row>
    <row r="4" ht="14.25" customHeight="1">
      <c r="A4" s="1" t="s">
        <v>19</v>
      </c>
      <c r="B4" s="1">
        <v>22.0</v>
      </c>
      <c r="C4" s="1">
        <v>0.0</v>
      </c>
      <c r="D4" s="1">
        <v>0.15</v>
      </c>
      <c r="E4" s="1">
        <f t="shared" si="1"/>
        <v>-0.3488372093</v>
      </c>
      <c r="F4" s="2">
        <f t="shared" si="2"/>
        <v>-0.02990654206</v>
      </c>
      <c r="G4" s="1">
        <f t="shared" si="3"/>
        <v>210.989109</v>
      </c>
      <c r="H4" s="1">
        <f t="shared" si="4"/>
        <v>0.0114667994</v>
      </c>
      <c r="I4" s="1">
        <f t="shared" si="5"/>
        <v>0.1274858664</v>
      </c>
      <c r="J4" s="1">
        <f t="shared" ref="J4:J6" si="7">E4/0.5</f>
        <v>-0.6976744186</v>
      </c>
      <c r="L4" s="1">
        <f t="shared" si="6"/>
        <v>-0.05981308411</v>
      </c>
      <c r="N4" s="2" t="s">
        <v>20</v>
      </c>
      <c r="O4" s="2">
        <v>2.3</v>
      </c>
      <c r="P4" s="2" t="s">
        <v>21</v>
      </c>
    </row>
    <row r="5" ht="14.25" customHeight="1">
      <c r="A5" s="1" t="s">
        <v>22</v>
      </c>
      <c r="B5" s="1">
        <v>24.0</v>
      </c>
      <c r="C5" s="2">
        <v>0.2</v>
      </c>
      <c r="D5" s="1">
        <v>1.63</v>
      </c>
      <c r="E5" s="1">
        <f t="shared" si="1"/>
        <v>-3.325581395</v>
      </c>
      <c r="F5" s="2">
        <f t="shared" si="2"/>
        <v>-0.09210526316</v>
      </c>
      <c r="G5" s="1">
        <f t="shared" si="3"/>
        <v>229.0867771</v>
      </c>
      <c r="H5" s="1">
        <f t="shared" si="4"/>
        <v>0.01245036832</v>
      </c>
      <c r="I5" s="1">
        <f t="shared" si="5"/>
        <v>0.1384210134</v>
      </c>
      <c r="J5" s="1">
        <f t="shared" si="7"/>
        <v>-6.651162791</v>
      </c>
      <c r="K5" s="1">
        <f t="shared" ref="K5:K11" si="8">((G5-G4)/(J5/100))*0.1</f>
        <v>-27.20978075</v>
      </c>
      <c r="L5" s="1">
        <f t="shared" si="6"/>
        <v>-0.1842105263</v>
      </c>
      <c r="M5" s="1">
        <f t="shared" ref="M5:M11" si="9">((G5-G4)/(L5*100))*0.1</f>
        <v>-0.09824448413</v>
      </c>
      <c r="N5" s="2" t="s">
        <v>23</v>
      </c>
      <c r="O5" s="2">
        <v>43.0</v>
      </c>
      <c r="P5" s="2" t="s">
        <v>24</v>
      </c>
    </row>
    <row r="6" ht="14.25" customHeight="1">
      <c r="A6" s="1" t="s">
        <v>25</v>
      </c>
      <c r="B6" s="1">
        <v>25.0</v>
      </c>
      <c r="C6" s="2">
        <v>1.4</v>
      </c>
      <c r="D6" s="1">
        <v>6.68</v>
      </c>
      <c r="E6" s="1">
        <f t="shared" si="1"/>
        <v>-12.27906977</v>
      </c>
      <c r="F6" s="2">
        <f t="shared" si="2"/>
        <v>-0.08878281623</v>
      </c>
      <c r="G6" s="1">
        <f t="shared" si="3"/>
        <v>238.0324159</v>
      </c>
      <c r="H6" s="1">
        <f t="shared" si="4"/>
        <v>0.01293654434</v>
      </c>
      <c r="I6" s="1">
        <f t="shared" si="5"/>
        <v>0.1438262332</v>
      </c>
      <c r="J6" s="1">
        <f t="shared" si="7"/>
        <v>-24.55813953</v>
      </c>
      <c r="K6" s="1">
        <f t="shared" si="8"/>
        <v>-3.642637002</v>
      </c>
      <c r="L6" s="1">
        <f t="shared" si="6"/>
        <v>-0.1775656325</v>
      </c>
      <c r="M6" s="1">
        <f t="shared" si="9"/>
        <v>-0.05037933666</v>
      </c>
    </row>
    <row r="7" ht="14.25" customHeight="1">
      <c r="A7" s="1" t="s">
        <v>26</v>
      </c>
      <c r="B7" s="1">
        <v>28.0</v>
      </c>
      <c r="C7" s="2">
        <v>2.5</v>
      </c>
      <c r="D7" s="1">
        <v>11.5</v>
      </c>
      <c r="E7" s="1">
        <f t="shared" si="1"/>
        <v>-20.93023256</v>
      </c>
      <c r="F7" s="2">
        <f t="shared" si="2"/>
        <v>-0.1046511628</v>
      </c>
      <c r="G7" s="1">
        <f t="shared" si="3"/>
        <v>264.4239537</v>
      </c>
      <c r="H7" s="1">
        <f t="shared" si="4"/>
        <v>0.01437086705</v>
      </c>
      <c r="I7" s="1">
        <f t="shared" si="5"/>
        <v>0.1597727817</v>
      </c>
      <c r="J7" s="1">
        <f t="shared" ref="J7:J9" si="10">D7/0.7</f>
        <v>16.42857143</v>
      </c>
      <c r="K7" s="1">
        <f t="shared" si="8"/>
        <v>16.06441431</v>
      </c>
      <c r="L7" s="1">
        <f t="shared" ref="L7:L9" si="11">F7/0.7</f>
        <v>-0.1495016611</v>
      </c>
      <c r="M7" s="1">
        <f t="shared" si="9"/>
        <v>-0.1765300639</v>
      </c>
    </row>
    <row r="8" ht="14.25" customHeight="1">
      <c r="A8" s="1" t="s">
        <v>27</v>
      </c>
      <c r="B8" s="1">
        <v>31.0</v>
      </c>
      <c r="C8" s="2">
        <v>2.5</v>
      </c>
      <c r="D8" s="1">
        <v>16.0</v>
      </c>
      <c r="E8" s="1">
        <f t="shared" si="1"/>
        <v>-31.39534884</v>
      </c>
      <c r="F8" s="2">
        <f t="shared" si="2"/>
        <v>-0.1561320755</v>
      </c>
      <c r="G8" s="1">
        <f t="shared" si="3"/>
        <v>290.0914583</v>
      </c>
      <c r="H8" s="1">
        <f t="shared" si="4"/>
        <v>0.01576584012</v>
      </c>
      <c r="I8" s="1">
        <f t="shared" si="5"/>
        <v>0.1752818479</v>
      </c>
      <c r="J8" s="1">
        <f t="shared" si="10"/>
        <v>22.85714286</v>
      </c>
      <c r="K8" s="1">
        <f t="shared" si="8"/>
        <v>11.22953327</v>
      </c>
      <c r="L8" s="1">
        <f t="shared" si="11"/>
        <v>-0.2230458221</v>
      </c>
      <c r="M8" s="1">
        <f t="shared" si="9"/>
        <v>-0.1150772714</v>
      </c>
    </row>
    <row r="9" ht="14.25" customHeight="1">
      <c r="A9" s="1" t="s">
        <v>28</v>
      </c>
      <c r="B9" s="1">
        <v>32.0</v>
      </c>
      <c r="C9" s="2">
        <v>3.1</v>
      </c>
      <c r="D9" s="1">
        <v>23.22</v>
      </c>
      <c r="E9" s="1">
        <f t="shared" si="1"/>
        <v>-46.79069767</v>
      </c>
      <c r="F9" s="2">
        <f t="shared" si="2"/>
        <v>-0.1320930233</v>
      </c>
      <c r="G9" s="1">
        <f t="shared" si="3"/>
        <v>298.4741886</v>
      </c>
      <c r="H9" s="1">
        <f t="shared" si="4"/>
        <v>0.0162214233</v>
      </c>
      <c r="I9" s="1">
        <f t="shared" si="5"/>
        <v>0.1803469418</v>
      </c>
      <c r="J9" s="1">
        <f t="shared" si="10"/>
        <v>33.17142857</v>
      </c>
      <c r="K9" s="1">
        <f t="shared" si="8"/>
        <v>2.527093558</v>
      </c>
      <c r="L9" s="1">
        <f t="shared" si="11"/>
        <v>-0.1887043189</v>
      </c>
      <c r="M9" s="1">
        <f t="shared" si="9"/>
        <v>-0.0444225675</v>
      </c>
    </row>
    <row r="10" ht="14.25" customHeight="1">
      <c r="A10" s="1" t="s">
        <v>29</v>
      </c>
      <c r="B10" s="1">
        <v>36.0</v>
      </c>
      <c r="C10" s="2">
        <v>3.1</v>
      </c>
      <c r="D10" s="1">
        <v>28.9</v>
      </c>
      <c r="E10" s="1">
        <f t="shared" si="1"/>
        <v>-60</v>
      </c>
      <c r="F10" s="2">
        <f t="shared" si="2"/>
        <v>-0.2130434783</v>
      </c>
      <c r="G10" s="1">
        <f t="shared" si="3"/>
        <v>331.0717607</v>
      </c>
      <c r="H10" s="1">
        <f t="shared" si="4"/>
        <v>0.01799303047</v>
      </c>
      <c r="I10" s="1">
        <f t="shared" si="5"/>
        <v>0.20004336</v>
      </c>
      <c r="J10" s="1">
        <f t="shared" ref="J10:J11" si="12">E10/0.9</f>
        <v>-66.66666667</v>
      </c>
      <c r="K10" s="1">
        <f t="shared" si="8"/>
        <v>-4.889635817</v>
      </c>
      <c r="L10" s="1">
        <f t="shared" ref="L10:L11" si="13">F10/0.9</f>
        <v>-0.2367149758</v>
      </c>
      <c r="M10" s="1">
        <f t="shared" si="9"/>
        <v>-0.1377081108</v>
      </c>
    </row>
    <row r="11" ht="14.25" customHeight="1">
      <c r="A11" s="1" t="s">
        <v>30</v>
      </c>
      <c r="B11" s="1">
        <v>41.0</v>
      </c>
      <c r="C11" s="2">
        <v>4.7</v>
      </c>
      <c r="D11" s="1">
        <v>39.32</v>
      </c>
      <c r="E11" s="1">
        <f t="shared" si="1"/>
        <v>-80.51162791</v>
      </c>
      <c r="F11" s="2">
        <f t="shared" si="2"/>
        <v>0.7257861635</v>
      </c>
      <c r="G11" s="1">
        <f t="shared" si="3"/>
        <v>369.5349596</v>
      </c>
      <c r="H11" s="1">
        <f t="shared" si="4"/>
        <v>0.02008342172</v>
      </c>
      <c r="I11" s="1">
        <f t="shared" si="5"/>
        <v>0.2232839635</v>
      </c>
      <c r="J11" s="1">
        <f t="shared" si="12"/>
        <v>-89.45736434</v>
      </c>
      <c r="K11" s="1">
        <f t="shared" si="8"/>
        <v>-4.299612355</v>
      </c>
      <c r="L11" s="1">
        <f t="shared" si="13"/>
        <v>0.8064290706</v>
      </c>
      <c r="M11" s="1">
        <f t="shared" si="9"/>
        <v>0.04769569985</v>
      </c>
    </row>
    <row r="12" ht="14.25" customHeight="1"/>
    <row r="13" ht="14.25" customHeight="1"/>
    <row r="14" ht="14.25" customHeight="1"/>
    <row r="15" ht="14.25" customHeight="1">
      <c r="A15" s="2" t="s">
        <v>31</v>
      </c>
      <c r="B15" s="2" t="s">
        <v>32</v>
      </c>
      <c r="C15" s="2" t="s">
        <v>11</v>
      </c>
      <c r="D15" s="2" t="s">
        <v>6</v>
      </c>
      <c r="E15" s="2" t="s">
        <v>12</v>
      </c>
    </row>
    <row r="16" ht="14.25" customHeight="1">
      <c r="A16" s="2">
        <v>0.0</v>
      </c>
      <c r="B16" s="1">
        <f>E3/100</f>
        <v>0</v>
      </c>
      <c r="C16" s="2">
        <v>0.0</v>
      </c>
      <c r="D16" s="2">
        <f t="shared" ref="D16:D25" si="14">(2.5*980*2.3*SIN(B2*3.14/180))*0.1</f>
        <v>107.4670312</v>
      </c>
      <c r="E16" s="1" t="str">
        <f>(D16-275.68)/C16</f>
        <v>#DIV/0!</v>
      </c>
    </row>
    <row r="17" ht="14.25" customHeight="1">
      <c r="A17" s="2">
        <v>105.0</v>
      </c>
      <c r="B17" s="2">
        <v>0.0</v>
      </c>
      <c r="C17" s="1">
        <f t="shared" ref="C17:C25" si="15">(B17-B16)/(A17-A16)</f>
        <v>0</v>
      </c>
      <c r="D17" s="2">
        <f t="shared" si="14"/>
        <v>149.566845</v>
      </c>
      <c r="E17" s="1" t="str">
        <f t="shared" ref="E17:E25" si="16">(D17-D16)/C17</f>
        <v>#DIV/0!</v>
      </c>
    </row>
    <row r="18" ht="14.25" customHeight="1">
      <c r="A18" s="2">
        <v>110.0</v>
      </c>
      <c r="B18" s="2">
        <v>-0.0195</v>
      </c>
      <c r="C18" s="1">
        <f t="shared" si="15"/>
        <v>-0.0039</v>
      </c>
      <c r="D18" s="2">
        <f t="shared" si="14"/>
        <v>210.989109</v>
      </c>
      <c r="E18" s="1">
        <f t="shared" si="16"/>
        <v>-15749.29847</v>
      </c>
    </row>
    <row r="19" ht="14.25" customHeight="1">
      <c r="A19" s="2">
        <v>131.0</v>
      </c>
      <c r="B19" s="2">
        <v>-0.026</v>
      </c>
      <c r="C19" s="1">
        <f t="shared" si="15"/>
        <v>-0.0003095238095</v>
      </c>
      <c r="D19" s="2">
        <f t="shared" si="14"/>
        <v>229.0867771</v>
      </c>
      <c r="E19" s="1">
        <f t="shared" si="16"/>
        <v>-58469.38934</v>
      </c>
    </row>
    <row r="20" ht="14.25" customHeight="1">
      <c r="A20" s="2">
        <v>135.0</v>
      </c>
      <c r="B20" s="2">
        <v>-0.1089</v>
      </c>
      <c r="C20" s="1">
        <f t="shared" si="15"/>
        <v>-0.020725</v>
      </c>
      <c r="D20" s="2">
        <f t="shared" si="14"/>
        <v>238.0324159</v>
      </c>
      <c r="E20" s="1">
        <f t="shared" si="16"/>
        <v>-431.6351642</v>
      </c>
    </row>
    <row r="21" ht="14.25" customHeight="1">
      <c r="A21" s="2">
        <v>156.0</v>
      </c>
      <c r="B21" s="2">
        <v>-0.16</v>
      </c>
      <c r="C21" s="1">
        <f t="shared" si="15"/>
        <v>-0.002433333333</v>
      </c>
      <c r="D21" s="2">
        <f t="shared" si="14"/>
        <v>264.4239537</v>
      </c>
      <c r="E21" s="1">
        <f t="shared" si="16"/>
        <v>-10845.83745</v>
      </c>
    </row>
    <row r="22" ht="14.25" customHeight="1">
      <c r="A22" s="2">
        <v>159.0</v>
      </c>
      <c r="B22" s="2">
        <v>-0.2</v>
      </c>
      <c r="C22" s="1">
        <f t="shared" si="15"/>
        <v>-0.01333333333</v>
      </c>
      <c r="D22" s="2">
        <f t="shared" si="14"/>
        <v>290.0914583</v>
      </c>
      <c r="E22" s="1">
        <f t="shared" si="16"/>
        <v>-1925.062846</v>
      </c>
    </row>
    <row r="23" ht="14.25" customHeight="1">
      <c r="A23" s="2">
        <v>183.0</v>
      </c>
      <c r="B23" s="2">
        <v>-0.21</v>
      </c>
      <c r="C23" s="1">
        <f t="shared" si="15"/>
        <v>-0.0004166666667</v>
      </c>
      <c r="D23" s="2">
        <f t="shared" si="14"/>
        <v>298.4741886</v>
      </c>
      <c r="E23" s="1">
        <f t="shared" si="16"/>
        <v>-20118.55283</v>
      </c>
    </row>
    <row r="24" ht="14.25" customHeight="1">
      <c r="A24" s="2">
        <v>187.0</v>
      </c>
      <c r="B24" s="2">
        <v>-0.32</v>
      </c>
      <c r="C24" s="1">
        <f t="shared" si="15"/>
        <v>-0.0275</v>
      </c>
      <c r="D24" s="2">
        <f t="shared" si="14"/>
        <v>331.0717607</v>
      </c>
      <c r="E24" s="1">
        <f t="shared" si="16"/>
        <v>-1185.366259</v>
      </c>
    </row>
    <row r="25" ht="14.25" customHeight="1">
      <c r="A25" s="2">
        <v>217.0</v>
      </c>
      <c r="B25" s="2">
        <v>-0.36</v>
      </c>
      <c r="C25" s="1">
        <f t="shared" si="15"/>
        <v>-0.001333333333</v>
      </c>
      <c r="D25" s="2">
        <f t="shared" si="14"/>
        <v>369.5349596</v>
      </c>
      <c r="E25" s="1">
        <f t="shared" si="16"/>
        <v>-28847.39917</v>
      </c>
    </row>
    <row r="26" ht="14.25" customHeight="1"/>
    <row r="27" ht="14.25" customHeight="1">
      <c r="A27" s="2" t="s">
        <v>31</v>
      </c>
    </row>
    <row r="28" ht="14.25" customHeight="1">
      <c r="A28" s="2">
        <v>0.0</v>
      </c>
    </row>
    <row r="29" ht="14.25" customHeight="1">
      <c r="A29" s="2">
        <v>67.0</v>
      </c>
    </row>
    <row r="30" ht="14.25" customHeight="1">
      <c r="A30" s="2">
        <v>110.0</v>
      </c>
    </row>
    <row r="31" ht="14.25" customHeight="1">
      <c r="A31" s="2">
        <v>131.0</v>
      </c>
    </row>
    <row r="32" ht="14.25" customHeight="1">
      <c r="A32" s="2">
        <v>135.0</v>
      </c>
    </row>
    <row r="33" ht="14.25" customHeight="1">
      <c r="A33" s="2">
        <v>156.0</v>
      </c>
    </row>
    <row r="34" ht="14.25" customHeight="1">
      <c r="A34" s="2">
        <v>159.0</v>
      </c>
    </row>
    <row r="35" ht="14.25" customHeight="1">
      <c r="A35" s="2">
        <v>183.0</v>
      </c>
    </row>
    <row r="36" ht="14.25" customHeight="1">
      <c r="A36" s="2">
        <v>187.0</v>
      </c>
    </row>
    <row r="37" ht="14.25" customHeight="1">
      <c r="A37" s="2">
        <v>217.0</v>
      </c>
    </row>
    <row r="38" ht="14.25" customHeight="1"/>
    <row r="39" ht="14.25" customHeight="1">
      <c r="A39" s="2" t="s">
        <v>33</v>
      </c>
      <c r="B39" s="2" t="s">
        <v>34</v>
      </c>
      <c r="C39" s="2" t="s">
        <v>35</v>
      </c>
      <c r="D39" s="2" t="s">
        <v>6</v>
      </c>
      <c r="E39" s="2" t="s">
        <v>12</v>
      </c>
    </row>
    <row r="40" ht="14.25" customHeight="1">
      <c r="A40" s="2">
        <v>37.0</v>
      </c>
      <c r="B40" s="1">
        <f t="shared" ref="B40:B49" si="17">C2/2.3</f>
        <v>0</v>
      </c>
      <c r="C40" s="1">
        <f t="shared" ref="C40:C49" si="18">B40/A40</f>
        <v>0</v>
      </c>
      <c r="D40" s="1">
        <f t="shared" ref="D40:D49" si="19">(2.5*980*2.3*SIN(B2*3.14/180))*0.1</f>
        <v>107.4670312</v>
      </c>
      <c r="E40" s="1" t="str">
        <f t="shared" ref="E40:E49" si="20">(D40-275.68)/C40</f>
        <v>#DIV/0!</v>
      </c>
    </row>
    <row r="41" ht="14.25" customHeight="1">
      <c r="A41" s="2">
        <v>31.0</v>
      </c>
      <c r="B41" s="1">
        <f t="shared" si="17"/>
        <v>0</v>
      </c>
      <c r="C41" s="1">
        <f t="shared" si="18"/>
        <v>0</v>
      </c>
      <c r="D41" s="1">
        <f t="shared" si="19"/>
        <v>149.566845</v>
      </c>
      <c r="E41" s="1" t="str">
        <f t="shared" si="20"/>
        <v>#DIV/0!</v>
      </c>
    </row>
    <row r="42" ht="14.25" customHeight="1">
      <c r="A42" s="2">
        <v>26.0</v>
      </c>
      <c r="B42" s="1">
        <f t="shared" si="17"/>
        <v>0</v>
      </c>
      <c r="C42" s="1">
        <f t="shared" si="18"/>
        <v>0</v>
      </c>
      <c r="D42" s="1">
        <f t="shared" si="19"/>
        <v>210.989109</v>
      </c>
      <c r="E42" s="1" t="str">
        <f t="shared" si="20"/>
        <v>#DIV/0!</v>
      </c>
    </row>
    <row r="43" ht="14.25" customHeight="1">
      <c r="A43" s="2">
        <v>29.0</v>
      </c>
      <c r="B43" s="1">
        <f t="shared" si="17"/>
        <v>0.08695652174</v>
      </c>
      <c r="C43" s="1">
        <f t="shared" si="18"/>
        <v>0.00299850075</v>
      </c>
      <c r="D43" s="1">
        <f t="shared" si="19"/>
        <v>229.0867771</v>
      </c>
      <c r="E43" s="1">
        <f t="shared" si="20"/>
        <v>-15538.83984</v>
      </c>
    </row>
    <row r="44" ht="14.25" customHeight="1">
      <c r="A44" s="2">
        <v>5.0</v>
      </c>
      <c r="B44" s="1">
        <f t="shared" si="17"/>
        <v>0.6086956522</v>
      </c>
      <c r="C44" s="1">
        <f t="shared" si="18"/>
        <v>0.1217391304</v>
      </c>
      <c r="D44" s="1">
        <f t="shared" si="19"/>
        <v>238.0324159</v>
      </c>
      <c r="E44" s="1">
        <f t="shared" si="20"/>
        <v>-309.2480124</v>
      </c>
    </row>
    <row r="45" ht="14.25" customHeight="1">
      <c r="A45" s="2">
        <v>6.0</v>
      </c>
      <c r="B45" s="1">
        <f t="shared" si="17"/>
        <v>1.086956522</v>
      </c>
      <c r="C45" s="1">
        <f t="shared" si="18"/>
        <v>0.1811594203</v>
      </c>
      <c r="D45" s="1">
        <f t="shared" si="19"/>
        <v>264.4239537</v>
      </c>
      <c r="E45" s="1">
        <f t="shared" si="20"/>
        <v>-62.13337574</v>
      </c>
    </row>
    <row r="46" ht="14.25" customHeight="1">
      <c r="A46" s="2">
        <v>16.0</v>
      </c>
      <c r="B46" s="1">
        <f t="shared" si="17"/>
        <v>1.086956522</v>
      </c>
      <c r="C46" s="1">
        <f t="shared" si="18"/>
        <v>0.06793478261</v>
      </c>
      <c r="D46" s="1">
        <f t="shared" si="19"/>
        <v>290.0914583</v>
      </c>
      <c r="E46" s="1">
        <f t="shared" si="20"/>
        <v>212.1366659</v>
      </c>
    </row>
    <row r="47" ht="14.25" customHeight="1">
      <c r="A47" s="2">
        <v>7.0</v>
      </c>
      <c r="B47" s="1">
        <f t="shared" si="17"/>
        <v>1.347826087</v>
      </c>
      <c r="C47" s="1">
        <f t="shared" si="18"/>
        <v>0.1925465839</v>
      </c>
      <c r="D47" s="1">
        <f t="shared" si="19"/>
        <v>298.4741886</v>
      </c>
      <c r="E47" s="1">
        <f t="shared" si="20"/>
        <v>118.3827216</v>
      </c>
    </row>
    <row r="48" ht="14.25" customHeight="1">
      <c r="A48" s="2">
        <v>20.0</v>
      </c>
      <c r="B48" s="1">
        <f t="shared" si="17"/>
        <v>1.347826087</v>
      </c>
      <c r="C48" s="1">
        <f t="shared" si="18"/>
        <v>0.06739130435</v>
      </c>
      <c r="D48" s="1">
        <f t="shared" si="19"/>
        <v>331.0717607</v>
      </c>
      <c r="E48" s="1">
        <f t="shared" si="20"/>
        <v>821.9422561</v>
      </c>
    </row>
    <row r="49" ht="14.25" customHeight="1">
      <c r="A49" s="2">
        <v>18.0</v>
      </c>
      <c r="B49" s="1">
        <f t="shared" si="17"/>
        <v>2.043478261</v>
      </c>
      <c r="C49" s="1">
        <f t="shared" si="18"/>
        <v>0.11352657</v>
      </c>
      <c r="D49" s="1">
        <f t="shared" si="19"/>
        <v>369.5349596</v>
      </c>
      <c r="E49" s="1">
        <f t="shared" si="20"/>
        <v>826.7224104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15.86"/>
    <col customWidth="1" min="4" max="4" width="12.29"/>
    <col customWidth="1" min="5" max="5" width="21.86"/>
    <col customWidth="1" min="6" max="6" width="16.43"/>
    <col customWidth="1" min="7" max="7" width="19.14"/>
    <col customWidth="1" min="8" max="8" width="11.29"/>
    <col customWidth="1" min="9" max="9" width="17.57"/>
    <col customWidth="1" min="10" max="10" width="13.86"/>
    <col customWidth="1" min="11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9.0</v>
      </c>
      <c r="C2" s="1">
        <v>1.5</v>
      </c>
      <c r="D2" s="1">
        <v>0.0</v>
      </c>
      <c r="E2" s="1">
        <f t="shared" ref="E2:E8" si="1">((C2-D2)/27.5)*100</f>
        <v>5.454545455</v>
      </c>
      <c r="F2" s="1">
        <f t="shared" ref="F2:F8" si="2">(2.5*980*3*SIN(B2*3.14/180))*0.1</f>
        <v>114.921522</v>
      </c>
      <c r="G2" s="1">
        <f t="shared" ref="G2:G8" si="3">(F2/(0.0184))*10^-6</f>
        <v>0.006245734893</v>
      </c>
    </row>
    <row r="3" ht="14.25" customHeight="1">
      <c r="A3" s="1" t="s">
        <v>16</v>
      </c>
      <c r="B3" s="1">
        <v>15.0</v>
      </c>
      <c r="C3" s="1">
        <v>6.5</v>
      </c>
      <c r="D3" s="1">
        <v>0.0</v>
      </c>
      <c r="E3" s="1">
        <f t="shared" si="1"/>
        <v>23.63636364</v>
      </c>
      <c r="F3" s="1">
        <f t="shared" si="2"/>
        <v>190.1377704</v>
      </c>
      <c r="G3" s="1">
        <f t="shared" si="3"/>
        <v>0.01033357448</v>
      </c>
      <c r="I3" s="2" t="s">
        <v>53</v>
      </c>
      <c r="J3" s="1">
        <f>(2.5*980*3*SIN(8.6*3.14/180))*0.1</f>
        <v>109.8531773</v>
      </c>
    </row>
    <row r="4" ht="14.25" customHeight="1">
      <c r="A4" s="1" t="s">
        <v>19</v>
      </c>
      <c r="B4" s="1">
        <v>19.3</v>
      </c>
      <c r="C4" s="1">
        <v>15.8</v>
      </c>
      <c r="D4" s="1">
        <v>0.0</v>
      </c>
      <c r="E4" s="1">
        <f t="shared" si="1"/>
        <v>57.45454545</v>
      </c>
      <c r="F4" s="1">
        <f t="shared" si="2"/>
        <v>242.8096145</v>
      </c>
      <c r="G4" s="1">
        <f t="shared" si="3"/>
        <v>0.0131961747</v>
      </c>
    </row>
    <row r="5" ht="14.25" customHeight="1">
      <c r="A5" s="1" t="s">
        <v>22</v>
      </c>
      <c r="B5" s="1">
        <v>20.0</v>
      </c>
      <c r="C5" s="1">
        <v>17.5</v>
      </c>
      <c r="D5" s="1">
        <v>0.0</v>
      </c>
      <c r="E5" s="1">
        <f t="shared" si="1"/>
        <v>63.63636364</v>
      </c>
      <c r="F5" s="1">
        <f t="shared" si="2"/>
        <v>251.2625787</v>
      </c>
      <c r="G5" s="1">
        <f t="shared" si="3"/>
        <v>0.01365557493</v>
      </c>
    </row>
    <row r="6" ht="14.25" customHeight="1">
      <c r="A6" s="1" t="s">
        <v>25</v>
      </c>
      <c r="B6" s="1">
        <v>24.5</v>
      </c>
      <c r="C6" s="1">
        <v>20.2</v>
      </c>
      <c r="D6" s="1">
        <v>4.0</v>
      </c>
      <c r="E6" s="1">
        <f t="shared" si="1"/>
        <v>58.90909091</v>
      </c>
      <c r="F6" s="1">
        <f t="shared" si="2"/>
        <v>304.6545405</v>
      </c>
      <c r="G6" s="1">
        <f t="shared" si="3"/>
        <v>0.01655731198</v>
      </c>
    </row>
    <row r="7" ht="14.25" customHeight="1">
      <c r="A7" s="1" t="s">
        <v>26</v>
      </c>
      <c r="B7" s="1">
        <v>26.0</v>
      </c>
      <c r="C7" s="1">
        <v>20.9</v>
      </c>
      <c r="D7" s="1">
        <v>7.6</v>
      </c>
      <c r="E7" s="1">
        <f t="shared" si="1"/>
        <v>48.36363636</v>
      </c>
      <c r="F7" s="1">
        <f t="shared" si="2"/>
        <v>322.0508102</v>
      </c>
      <c r="G7" s="1">
        <f t="shared" si="3"/>
        <v>0.01750276143</v>
      </c>
    </row>
    <row r="8" ht="14.25" customHeight="1">
      <c r="A8" s="1" t="s">
        <v>27</v>
      </c>
      <c r="B8" s="1">
        <v>28.0</v>
      </c>
      <c r="C8" s="1">
        <v>21.3</v>
      </c>
      <c r="D8" s="1">
        <v>11.0</v>
      </c>
      <c r="E8" s="1">
        <f t="shared" si="1"/>
        <v>37.45454545</v>
      </c>
      <c r="F8" s="1">
        <f t="shared" si="2"/>
        <v>344.9008091</v>
      </c>
      <c r="G8" s="1">
        <f t="shared" si="3"/>
        <v>0.01874460919</v>
      </c>
    </row>
    <row r="9" ht="14.25" customHeight="1"/>
    <row r="10" ht="14.25" customHeight="1"/>
    <row r="11" ht="14.25" customHeight="1">
      <c r="A11" s="2" t="s">
        <v>50</v>
      </c>
      <c r="B11" s="2" t="s">
        <v>51</v>
      </c>
    </row>
    <row r="12" ht="14.25" customHeight="1">
      <c r="A12" s="2">
        <v>0.0</v>
      </c>
      <c r="B12" s="2">
        <v>0.0</v>
      </c>
    </row>
    <row r="13" ht="14.25" customHeight="1">
      <c r="A13" s="2">
        <v>38.0</v>
      </c>
      <c r="B13" s="2">
        <v>0.0</v>
      </c>
    </row>
    <row r="14" ht="14.25" customHeight="1">
      <c r="A14" s="2">
        <v>57.0</v>
      </c>
      <c r="B14" s="2">
        <v>0.054</v>
      </c>
    </row>
    <row r="15" ht="14.25" customHeight="1">
      <c r="A15" s="2">
        <v>64.0</v>
      </c>
      <c r="B15" s="2">
        <v>0.23</v>
      </c>
    </row>
    <row r="16" ht="14.25" customHeight="1">
      <c r="A16" s="2">
        <v>79.0</v>
      </c>
      <c r="B16" s="2">
        <v>0.232</v>
      </c>
    </row>
    <row r="17" ht="14.25" customHeight="1">
      <c r="A17" s="2">
        <v>81.0</v>
      </c>
      <c r="B17" s="2">
        <v>0.57</v>
      </c>
    </row>
    <row r="18" ht="14.25" customHeight="1">
      <c r="A18" s="2">
        <v>94.0</v>
      </c>
      <c r="B18" s="2">
        <v>0.63</v>
      </c>
    </row>
    <row r="19" ht="14.25" customHeight="1">
      <c r="A19" s="2">
        <v>101.0</v>
      </c>
      <c r="B19" s="2">
        <v>0.632</v>
      </c>
    </row>
    <row r="20" ht="14.25" customHeight="1">
      <c r="A20" s="2">
        <v>104.0</v>
      </c>
      <c r="B20" s="2">
        <v>0.56</v>
      </c>
    </row>
    <row r="21" ht="14.25" customHeight="1">
      <c r="A21" s="2">
        <v>108.0</v>
      </c>
      <c r="B21" s="2">
        <v>0.48</v>
      </c>
    </row>
    <row r="22" ht="14.25" customHeight="1">
      <c r="A22" s="2">
        <v>112.0</v>
      </c>
      <c r="B22" s="2">
        <v>0.37</v>
      </c>
    </row>
    <row r="23" ht="14.25" customHeight="1"/>
    <row r="24" ht="14.25" customHeight="1"/>
    <row r="25" ht="14.25" customHeight="1"/>
    <row r="26" ht="14.25" customHeight="1">
      <c r="A26" s="2" t="s">
        <v>54</v>
      </c>
      <c r="B26" s="2" t="s">
        <v>34</v>
      </c>
      <c r="C26" s="2" t="s">
        <v>35</v>
      </c>
      <c r="D26" s="2" t="s">
        <v>6</v>
      </c>
      <c r="E26" s="2" t="s">
        <v>12</v>
      </c>
    </row>
    <row r="27" ht="14.25" customHeight="1">
      <c r="A27" s="2">
        <v>9.0</v>
      </c>
      <c r="B27" s="1">
        <f t="shared" ref="B27:B33" si="4">C2/3</f>
        <v>0.5</v>
      </c>
      <c r="C27" s="1">
        <f t="shared" ref="C27:C33" si="5">B27/A27</f>
        <v>0.05555555556</v>
      </c>
      <c r="D27" s="1">
        <f t="shared" ref="D27:D33" si="6">(2.5*980*3*SIN(B2*3.14/180))*0.1</f>
        <v>114.921522</v>
      </c>
      <c r="E27" s="1">
        <f t="shared" ref="E27:E33" si="7">(D27-202.57)/C27</f>
        <v>-1577.672604</v>
      </c>
    </row>
    <row r="28" ht="14.25" customHeight="1">
      <c r="A28" s="2">
        <v>11.0</v>
      </c>
      <c r="B28" s="1">
        <f t="shared" si="4"/>
        <v>2.166666667</v>
      </c>
      <c r="C28" s="1">
        <f t="shared" si="5"/>
        <v>0.196969697</v>
      </c>
      <c r="D28" s="1">
        <f t="shared" si="6"/>
        <v>190.1377704</v>
      </c>
      <c r="E28" s="1">
        <f t="shared" si="7"/>
        <v>-63.11747346</v>
      </c>
    </row>
    <row r="29" ht="14.25" customHeight="1">
      <c r="A29" s="2">
        <v>3.0</v>
      </c>
      <c r="B29" s="1">
        <f t="shared" si="4"/>
        <v>5.266666667</v>
      </c>
      <c r="C29" s="1">
        <f t="shared" si="5"/>
        <v>1.755555556</v>
      </c>
      <c r="D29" s="1">
        <f t="shared" si="6"/>
        <v>242.8096145</v>
      </c>
      <c r="E29" s="1">
        <f t="shared" si="7"/>
        <v>22.92129941</v>
      </c>
    </row>
    <row r="30" ht="14.25" customHeight="1">
      <c r="A30" s="2">
        <v>2.0</v>
      </c>
      <c r="B30" s="1">
        <f t="shared" si="4"/>
        <v>5.833333333</v>
      </c>
      <c r="C30" s="1">
        <f t="shared" si="5"/>
        <v>2.916666667</v>
      </c>
      <c r="D30" s="1">
        <f t="shared" si="6"/>
        <v>251.2625787</v>
      </c>
      <c r="E30" s="1">
        <f t="shared" si="7"/>
        <v>16.69459841</v>
      </c>
    </row>
    <row r="31" ht="14.25" customHeight="1">
      <c r="A31" s="2">
        <v>4.0</v>
      </c>
      <c r="B31" s="1">
        <f t="shared" si="4"/>
        <v>6.733333333</v>
      </c>
      <c r="C31" s="1">
        <f t="shared" si="5"/>
        <v>1.683333333</v>
      </c>
      <c r="D31" s="1">
        <f t="shared" si="6"/>
        <v>304.6545405</v>
      </c>
      <c r="E31" s="1">
        <f t="shared" si="7"/>
        <v>60.64428148</v>
      </c>
    </row>
    <row r="32" ht="14.25" customHeight="1">
      <c r="A32" s="2">
        <v>8.0</v>
      </c>
      <c r="B32" s="1">
        <f t="shared" si="4"/>
        <v>6.966666667</v>
      </c>
      <c r="C32" s="1">
        <f t="shared" si="5"/>
        <v>0.8708333333</v>
      </c>
      <c r="D32" s="1">
        <f t="shared" si="6"/>
        <v>322.0508102</v>
      </c>
      <c r="E32" s="1">
        <f t="shared" si="7"/>
        <v>137.2028443</v>
      </c>
    </row>
    <row r="33" ht="14.25" customHeight="1">
      <c r="A33" s="2">
        <v>5.0</v>
      </c>
      <c r="B33" s="1">
        <f t="shared" si="4"/>
        <v>7.1</v>
      </c>
      <c r="C33" s="1">
        <f t="shared" si="5"/>
        <v>1.42</v>
      </c>
      <c r="D33" s="1">
        <f t="shared" si="6"/>
        <v>344.9008091</v>
      </c>
      <c r="E33" s="1">
        <f t="shared" si="7"/>
        <v>100.2329642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6.0"/>
    <col customWidth="1" min="4" max="4" width="12.14"/>
    <col customWidth="1" min="5" max="5" width="20.71"/>
    <col customWidth="1" min="6" max="6" width="19.43"/>
    <col customWidth="1" min="7" max="7" width="17.71"/>
    <col customWidth="1" min="8" max="8" width="11.14"/>
    <col customWidth="1" min="9" max="9" width="10.0"/>
    <col customWidth="1" min="10" max="11" width="8.71"/>
    <col customWidth="1" min="12" max="12" width="9.57"/>
    <col customWidth="1" min="13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7.0</v>
      </c>
      <c r="C2" s="1">
        <v>0.4</v>
      </c>
      <c r="D2" s="1">
        <v>0.0</v>
      </c>
      <c r="E2" s="1">
        <f t="shared" ref="E2:E11" si="1">((C2-D2)/27.5)*100</f>
        <v>1.454545455</v>
      </c>
      <c r="F2" s="2">
        <f t="shared" ref="F2:F11" si="2">(2.5*980*3*SIN(B2*3.14/180))*0.1</f>
        <v>89.52878321</v>
      </c>
      <c r="G2" s="1">
        <f t="shared" ref="G2:G11" si="3">(F2/(0.0184))*10^-6</f>
        <v>0.004865694739</v>
      </c>
    </row>
    <row r="3" ht="14.25" customHeight="1">
      <c r="A3" s="1" t="s">
        <v>16</v>
      </c>
      <c r="B3" s="1">
        <v>10.5</v>
      </c>
      <c r="C3" s="1">
        <v>2.4</v>
      </c>
      <c r="D3" s="1">
        <v>0.0</v>
      </c>
      <c r="E3" s="1">
        <f t="shared" si="1"/>
        <v>8.727272727</v>
      </c>
      <c r="F3" s="2">
        <f t="shared" si="2"/>
        <v>133.8759691</v>
      </c>
      <c r="G3" s="1">
        <f t="shared" si="3"/>
        <v>0.007275867885</v>
      </c>
      <c r="I3" s="2" t="s">
        <v>53</v>
      </c>
      <c r="J3" s="1">
        <f>(2.5*980*3*SIN(6.88*3.14/180))*0.1</f>
        <v>88.00144504</v>
      </c>
    </row>
    <row r="4" ht="14.25" customHeight="1">
      <c r="A4" s="1" t="s">
        <v>19</v>
      </c>
      <c r="B4" s="1">
        <v>11.0</v>
      </c>
      <c r="C4" s="1">
        <v>6.0</v>
      </c>
      <c r="D4" s="1">
        <v>0.0</v>
      </c>
      <c r="E4" s="1">
        <f t="shared" si="1"/>
        <v>21.81818182</v>
      </c>
      <c r="F4" s="2">
        <f t="shared" si="2"/>
        <v>140.1743886</v>
      </c>
      <c r="G4" s="1">
        <f t="shared" si="3"/>
        <v>0.007618173292</v>
      </c>
    </row>
    <row r="5" ht="14.25" customHeight="1">
      <c r="A5" s="1" t="s">
        <v>22</v>
      </c>
      <c r="B5" s="1">
        <v>13.0</v>
      </c>
      <c r="C5" s="1">
        <v>6.9</v>
      </c>
      <c r="D5" s="1">
        <v>0.0</v>
      </c>
      <c r="E5" s="1">
        <f t="shared" si="1"/>
        <v>25.09090909</v>
      </c>
      <c r="F5" s="2">
        <f t="shared" si="2"/>
        <v>165.2566473</v>
      </c>
      <c r="G5" s="1">
        <f t="shared" si="3"/>
        <v>0.008981339529</v>
      </c>
    </row>
    <row r="6" ht="14.25" customHeight="1">
      <c r="A6" s="1" t="s">
        <v>25</v>
      </c>
      <c r="B6" s="2">
        <v>13.3</v>
      </c>
      <c r="C6" s="2">
        <v>9.6</v>
      </c>
      <c r="D6" s="2">
        <v>0.0</v>
      </c>
      <c r="E6" s="1">
        <f t="shared" si="1"/>
        <v>34.90909091</v>
      </c>
      <c r="F6" s="2">
        <f t="shared" si="2"/>
        <v>169.0023812</v>
      </c>
      <c r="G6" s="1">
        <f t="shared" si="3"/>
        <v>0.00918491202</v>
      </c>
    </row>
    <row r="7" ht="14.25" customHeight="1">
      <c r="A7" s="1" t="s">
        <v>26</v>
      </c>
      <c r="B7" s="1">
        <v>15.0</v>
      </c>
      <c r="C7" s="1">
        <v>14.5</v>
      </c>
      <c r="D7" s="1">
        <v>0.0</v>
      </c>
      <c r="E7" s="1">
        <f t="shared" si="1"/>
        <v>52.72727273</v>
      </c>
      <c r="F7" s="2">
        <f t="shared" si="2"/>
        <v>190.1377704</v>
      </c>
      <c r="G7" s="1">
        <f t="shared" si="3"/>
        <v>0.01033357448</v>
      </c>
    </row>
    <row r="8" ht="14.25" customHeight="1">
      <c r="A8" s="1" t="s">
        <v>27</v>
      </c>
      <c r="B8" s="1">
        <v>17.5</v>
      </c>
      <c r="C8" s="1">
        <v>17.8</v>
      </c>
      <c r="D8" s="1">
        <v>2.5</v>
      </c>
      <c r="E8" s="1">
        <f t="shared" si="1"/>
        <v>55.63636364</v>
      </c>
      <c r="F8" s="2">
        <f t="shared" si="2"/>
        <v>220.910219</v>
      </c>
      <c r="G8" s="1">
        <f t="shared" si="3"/>
        <v>0.01200599016</v>
      </c>
    </row>
    <row r="9" ht="14.25" customHeight="1">
      <c r="A9" s="1" t="s">
        <v>28</v>
      </c>
      <c r="B9" s="1">
        <v>21.0</v>
      </c>
      <c r="C9" s="1">
        <v>20.2</v>
      </c>
      <c r="D9" s="1">
        <v>7.5</v>
      </c>
      <c r="E9" s="1">
        <f t="shared" si="1"/>
        <v>46.18181818</v>
      </c>
      <c r="F9" s="2">
        <f t="shared" si="2"/>
        <v>263.2729392</v>
      </c>
      <c r="G9" s="1">
        <f t="shared" si="3"/>
        <v>0.01430831192</v>
      </c>
    </row>
    <row r="10" ht="14.25" customHeight="1">
      <c r="A10" s="1" t="s">
        <v>29</v>
      </c>
      <c r="B10" s="1">
        <v>23.5</v>
      </c>
      <c r="C10" s="1">
        <v>21.9</v>
      </c>
      <c r="D10" s="1">
        <v>13.0</v>
      </c>
      <c r="E10" s="1">
        <f t="shared" si="1"/>
        <v>32.36363636</v>
      </c>
      <c r="F10" s="2">
        <f t="shared" si="2"/>
        <v>292.9404065</v>
      </c>
      <c r="G10" s="1">
        <f t="shared" si="3"/>
        <v>0.01592067427</v>
      </c>
    </row>
    <row r="11" ht="14.25" customHeight="1">
      <c r="A11" s="1" t="s">
        <v>30</v>
      </c>
      <c r="B11" s="1">
        <v>25.0</v>
      </c>
      <c r="C11" s="1">
        <v>22.3</v>
      </c>
      <c r="D11" s="1">
        <v>19.0</v>
      </c>
      <c r="E11" s="1">
        <f t="shared" si="1"/>
        <v>12</v>
      </c>
      <c r="F11" s="2">
        <f t="shared" si="2"/>
        <v>310.4770642</v>
      </c>
      <c r="G11" s="1">
        <f t="shared" si="3"/>
        <v>0.01687375349</v>
      </c>
    </row>
    <row r="12" ht="14.25" customHeight="1"/>
    <row r="13" ht="14.25" customHeight="1"/>
    <row r="14" ht="14.25" customHeight="1">
      <c r="A14" s="2" t="s">
        <v>50</v>
      </c>
      <c r="B14" s="2" t="s">
        <v>32</v>
      </c>
    </row>
    <row r="15" ht="14.25" customHeight="1">
      <c r="A15" s="2">
        <v>0.0</v>
      </c>
      <c r="B15" s="1">
        <f t="shared" ref="B15:B24" si="4">((C2-D2)/27.5)</f>
        <v>0.01454545455</v>
      </c>
    </row>
    <row r="16" ht="14.25" customHeight="1">
      <c r="A16" s="1">
        <f t="shared" ref="A16:A25" si="5">A15+A29</f>
        <v>10</v>
      </c>
      <c r="B16" s="1">
        <f t="shared" si="4"/>
        <v>0.08727272727</v>
      </c>
    </row>
    <row r="17" ht="14.25" customHeight="1">
      <c r="A17" s="1">
        <f t="shared" si="5"/>
        <v>23</v>
      </c>
      <c r="B17" s="1">
        <f t="shared" si="4"/>
        <v>0.2181818182</v>
      </c>
    </row>
    <row r="18" ht="14.25" customHeight="1">
      <c r="A18" s="1">
        <f t="shared" si="5"/>
        <v>25</v>
      </c>
      <c r="B18" s="1">
        <f t="shared" si="4"/>
        <v>0.2509090909</v>
      </c>
    </row>
    <row r="19" ht="14.25" customHeight="1">
      <c r="A19" s="1">
        <f t="shared" si="5"/>
        <v>29</v>
      </c>
      <c r="B19" s="1">
        <f t="shared" si="4"/>
        <v>0.3490909091</v>
      </c>
    </row>
    <row r="20" ht="14.25" customHeight="1">
      <c r="A20" s="1">
        <f t="shared" si="5"/>
        <v>30.6</v>
      </c>
      <c r="B20" s="1">
        <f t="shared" si="4"/>
        <v>0.5272727273</v>
      </c>
    </row>
    <row r="21" ht="14.25" customHeight="1">
      <c r="A21" s="1">
        <f t="shared" si="5"/>
        <v>32.6</v>
      </c>
      <c r="B21" s="1">
        <f t="shared" si="4"/>
        <v>0.5563636364</v>
      </c>
    </row>
    <row r="22" ht="14.25" customHeight="1">
      <c r="A22" s="1">
        <f t="shared" si="5"/>
        <v>33.6</v>
      </c>
      <c r="B22" s="1">
        <f t="shared" si="4"/>
        <v>0.4618181818</v>
      </c>
    </row>
    <row r="23" ht="14.25" customHeight="1">
      <c r="A23" s="1">
        <f t="shared" si="5"/>
        <v>37.6</v>
      </c>
      <c r="B23" s="1">
        <f t="shared" si="4"/>
        <v>0.3236363636</v>
      </c>
    </row>
    <row r="24" ht="14.25" customHeight="1">
      <c r="A24" s="1">
        <f t="shared" si="5"/>
        <v>39.6</v>
      </c>
      <c r="B24" s="1">
        <f t="shared" si="4"/>
        <v>0.12</v>
      </c>
    </row>
    <row r="25" ht="14.25" customHeight="1">
      <c r="A25" s="1">
        <f t="shared" si="5"/>
        <v>50.6</v>
      </c>
      <c r="B25" s="2">
        <v>0.07</v>
      </c>
    </row>
    <row r="26" ht="14.25" customHeight="1"/>
    <row r="27" ht="14.25" customHeight="1"/>
    <row r="28" ht="14.25" customHeight="1">
      <c r="A28" s="2" t="s">
        <v>31</v>
      </c>
      <c r="B28" s="2" t="s">
        <v>34</v>
      </c>
      <c r="C28" s="2" t="s">
        <v>35</v>
      </c>
      <c r="D28" s="2" t="s">
        <v>6</v>
      </c>
      <c r="E28" s="2" t="s">
        <v>12</v>
      </c>
    </row>
    <row r="29" ht="14.25" customHeight="1">
      <c r="A29" s="2">
        <v>10.0</v>
      </c>
      <c r="B29" s="1">
        <f t="shared" ref="B29:B38" si="6">C2/3</f>
        <v>0.1333333333</v>
      </c>
      <c r="C29" s="1">
        <f t="shared" ref="C29:C38" si="7">B29/A29</f>
        <v>0.01333333333</v>
      </c>
      <c r="D29" s="1">
        <f t="shared" ref="D29:D38" si="8">(2.5*980*3*SIN(B2*3.14/180))*0.1</f>
        <v>89.52878321</v>
      </c>
      <c r="E29" s="1">
        <f t="shared" ref="E29:E38" si="9">(D29-167.07)/C29</f>
        <v>-5815.591259</v>
      </c>
    </row>
    <row r="30" ht="14.25" customHeight="1">
      <c r="A30" s="2">
        <v>13.0</v>
      </c>
      <c r="B30" s="1">
        <f t="shared" si="6"/>
        <v>0.8</v>
      </c>
      <c r="C30" s="1">
        <f t="shared" si="7"/>
        <v>0.06153846154</v>
      </c>
      <c r="D30" s="1">
        <f t="shared" si="8"/>
        <v>133.8759691</v>
      </c>
      <c r="E30" s="1">
        <f t="shared" si="9"/>
        <v>-539.4030025</v>
      </c>
    </row>
    <row r="31" ht="14.25" customHeight="1">
      <c r="A31" s="2">
        <v>2.0</v>
      </c>
      <c r="B31" s="1">
        <f t="shared" si="6"/>
        <v>2</v>
      </c>
      <c r="C31" s="1">
        <f t="shared" si="7"/>
        <v>1</v>
      </c>
      <c r="D31" s="1">
        <f t="shared" si="8"/>
        <v>140.1743886</v>
      </c>
      <c r="E31" s="1">
        <f t="shared" si="9"/>
        <v>-26.89561142</v>
      </c>
    </row>
    <row r="32" ht="14.25" customHeight="1">
      <c r="A32" s="2">
        <v>4.0</v>
      </c>
      <c r="B32" s="1">
        <f t="shared" si="6"/>
        <v>2.3</v>
      </c>
      <c r="C32" s="1">
        <f t="shared" si="7"/>
        <v>0.575</v>
      </c>
      <c r="D32" s="1">
        <f t="shared" si="8"/>
        <v>165.2566473</v>
      </c>
      <c r="E32" s="1">
        <f t="shared" si="9"/>
        <v>-3.15365682</v>
      </c>
    </row>
    <row r="33" ht="14.25" customHeight="1">
      <c r="A33" s="2">
        <v>1.6</v>
      </c>
      <c r="B33" s="1">
        <f t="shared" si="6"/>
        <v>3.2</v>
      </c>
      <c r="C33" s="1">
        <f t="shared" si="7"/>
        <v>2</v>
      </c>
      <c r="D33" s="1">
        <f t="shared" si="8"/>
        <v>169.0023812</v>
      </c>
      <c r="E33" s="1">
        <f t="shared" si="9"/>
        <v>0.9661905885</v>
      </c>
    </row>
    <row r="34" ht="14.25" customHeight="1">
      <c r="A34" s="2">
        <v>2.0</v>
      </c>
      <c r="B34" s="1">
        <f t="shared" si="6"/>
        <v>4.833333333</v>
      </c>
      <c r="C34" s="1">
        <f t="shared" si="7"/>
        <v>2.416666667</v>
      </c>
      <c r="D34" s="1">
        <f t="shared" si="8"/>
        <v>190.1377704</v>
      </c>
      <c r="E34" s="1">
        <f t="shared" si="9"/>
        <v>9.545284295</v>
      </c>
    </row>
    <row r="35" ht="14.25" customHeight="1">
      <c r="A35" s="2">
        <v>1.0</v>
      </c>
      <c r="B35" s="1">
        <f t="shared" si="6"/>
        <v>5.933333333</v>
      </c>
      <c r="C35" s="1">
        <f t="shared" si="7"/>
        <v>5.933333333</v>
      </c>
      <c r="D35" s="1">
        <f t="shared" si="8"/>
        <v>220.910219</v>
      </c>
      <c r="E35" s="1">
        <f t="shared" si="9"/>
        <v>9.074194216</v>
      </c>
    </row>
    <row r="36" ht="14.25" customHeight="1">
      <c r="A36" s="2">
        <v>4.0</v>
      </c>
      <c r="B36" s="1">
        <f t="shared" si="6"/>
        <v>6.733333333</v>
      </c>
      <c r="C36" s="1">
        <f t="shared" si="7"/>
        <v>1.683333333</v>
      </c>
      <c r="D36" s="1">
        <f t="shared" si="8"/>
        <v>263.2729392</v>
      </c>
      <c r="E36" s="1">
        <f t="shared" si="9"/>
        <v>57.15026094</v>
      </c>
    </row>
    <row r="37" ht="14.25" customHeight="1">
      <c r="A37" s="2">
        <v>2.0</v>
      </c>
      <c r="B37" s="1">
        <f t="shared" si="6"/>
        <v>7.3</v>
      </c>
      <c r="C37" s="1">
        <f t="shared" si="7"/>
        <v>3.65</v>
      </c>
      <c r="D37" s="1">
        <f t="shared" si="8"/>
        <v>292.9404065</v>
      </c>
      <c r="E37" s="1">
        <f t="shared" si="9"/>
        <v>34.48504288</v>
      </c>
    </row>
    <row r="38" ht="14.25" customHeight="1">
      <c r="A38" s="2">
        <v>11.0</v>
      </c>
      <c r="B38" s="1">
        <f t="shared" si="6"/>
        <v>7.433333333</v>
      </c>
      <c r="C38" s="1">
        <f t="shared" si="7"/>
        <v>0.6757575758</v>
      </c>
      <c r="D38" s="1">
        <f t="shared" si="8"/>
        <v>310.4770642</v>
      </c>
      <c r="E38" s="1">
        <f t="shared" si="9"/>
        <v>212.2167318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18.86"/>
    <col customWidth="1" min="4" max="4" width="13.14"/>
    <col customWidth="1" min="5" max="5" width="22.14"/>
    <col customWidth="1" min="6" max="6" width="19.14"/>
    <col customWidth="1" min="7" max="7" width="17.57"/>
    <col customWidth="1" min="8" max="8" width="8.71"/>
    <col customWidth="1" min="9" max="9" width="15.86"/>
    <col customWidth="1" min="10" max="10" width="11.71"/>
    <col customWidth="1" min="11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8.0</v>
      </c>
      <c r="C2" s="1">
        <v>2.1</v>
      </c>
      <c r="D2" s="1">
        <v>0.0</v>
      </c>
      <c r="E2" s="1">
        <f t="shared" ref="E2:E9" si="1">((C2-D2)/28)*100</f>
        <v>7.5</v>
      </c>
      <c r="F2" s="2">
        <f t="shared" ref="F2:F9" si="2">(2.5*980*3*SIN(B2*3.14/180))*0.1</f>
        <v>102.2407086</v>
      </c>
      <c r="G2" s="1">
        <f t="shared" ref="G2:G9" si="3">(F2/(0.0184))*10^-6</f>
        <v>0.005556560249</v>
      </c>
    </row>
    <row r="3" ht="14.25" customHeight="1">
      <c r="A3" s="1" t="s">
        <v>16</v>
      </c>
      <c r="B3" s="1">
        <v>12.0</v>
      </c>
      <c r="C3" s="1">
        <v>6.7</v>
      </c>
      <c r="D3" s="1">
        <v>0.0</v>
      </c>
      <c r="E3" s="1">
        <f t="shared" si="1"/>
        <v>23.92857143</v>
      </c>
      <c r="F3" s="2">
        <f t="shared" si="2"/>
        <v>152.7387572</v>
      </c>
      <c r="G3" s="1">
        <f t="shared" si="3"/>
        <v>0.008301019414</v>
      </c>
    </row>
    <row r="4" ht="14.25" customHeight="1">
      <c r="A4" s="1" t="s">
        <v>19</v>
      </c>
      <c r="B4" s="1">
        <v>13.5</v>
      </c>
      <c r="C4" s="1">
        <v>10.9</v>
      </c>
      <c r="D4" s="1">
        <v>0.0</v>
      </c>
      <c r="E4" s="1">
        <f t="shared" si="1"/>
        <v>38.92857143</v>
      </c>
      <c r="F4" s="2">
        <f t="shared" si="2"/>
        <v>171.496972</v>
      </c>
      <c r="G4" s="1">
        <f t="shared" si="3"/>
        <v>0.009320487607</v>
      </c>
      <c r="I4" s="2" t="s">
        <v>53</v>
      </c>
      <c r="J4" s="1">
        <f>(2.5*980*3*SIN(7.5*3.14/180))*0.1</f>
        <v>95.88839333</v>
      </c>
    </row>
    <row r="5" ht="14.25" customHeight="1">
      <c r="A5" s="1" t="s">
        <v>22</v>
      </c>
      <c r="B5" s="1">
        <v>15.5</v>
      </c>
      <c r="C5" s="1">
        <v>14.3</v>
      </c>
      <c r="D5" s="1">
        <v>0.0</v>
      </c>
      <c r="E5" s="1">
        <f t="shared" si="1"/>
        <v>51.07142857</v>
      </c>
      <c r="F5" s="2">
        <f t="shared" si="2"/>
        <v>196.323069</v>
      </c>
      <c r="G5" s="1">
        <f t="shared" si="3"/>
        <v>0.01066973201</v>
      </c>
    </row>
    <row r="6" ht="14.25" customHeight="1">
      <c r="A6" s="1" t="s">
        <v>25</v>
      </c>
      <c r="B6" s="1">
        <v>17.0</v>
      </c>
      <c r="C6" s="1">
        <v>16.4</v>
      </c>
      <c r="D6" s="1">
        <v>3.0</v>
      </c>
      <c r="E6" s="1">
        <f t="shared" si="1"/>
        <v>47.85714286</v>
      </c>
      <c r="F6" s="2">
        <f t="shared" si="2"/>
        <v>214.7874746</v>
      </c>
      <c r="G6" s="1">
        <f t="shared" si="3"/>
        <v>0.01167323232</v>
      </c>
    </row>
    <row r="7" ht="14.25" customHeight="1">
      <c r="A7" s="1" t="s">
        <v>26</v>
      </c>
      <c r="B7" s="1">
        <v>19.0</v>
      </c>
      <c r="C7" s="1">
        <v>18.7</v>
      </c>
      <c r="D7" s="1">
        <v>8.7</v>
      </c>
      <c r="E7" s="1">
        <f t="shared" si="1"/>
        <v>35.71428571</v>
      </c>
      <c r="F7" s="2">
        <f t="shared" si="2"/>
        <v>239.1757587</v>
      </c>
      <c r="G7" s="1">
        <f t="shared" si="3"/>
        <v>0.01299868254</v>
      </c>
    </row>
    <row r="8" ht="14.25" customHeight="1">
      <c r="A8" s="1" t="s">
        <v>27</v>
      </c>
      <c r="B8" s="1">
        <v>21.5</v>
      </c>
      <c r="C8" s="1">
        <v>20.9</v>
      </c>
      <c r="D8" s="1">
        <v>15.8</v>
      </c>
      <c r="E8" s="1">
        <f t="shared" si="1"/>
        <v>18.21428571</v>
      </c>
      <c r="F8" s="2">
        <f t="shared" si="2"/>
        <v>269.2483042</v>
      </c>
      <c r="G8" s="1">
        <f t="shared" si="3"/>
        <v>0.01463306001</v>
      </c>
    </row>
    <row r="9" ht="14.25" customHeight="1">
      <c r="A9" s="1" t="s">
        <v>28</v>
      </c>
      <c r="B9" s="1">
        <v>25.5</v>
      </c>
      <c r="C9" s="1">
        <v>21.9</v>
      </c>
      <c r="D9" s="1">
        <v>22.0</v>
      </c>
      <c r="E9" s="1">
        <f t="shared" si="1"/>
        <v>-0.3571428571</v>
      </c>
      <c r="F9" s="2">
        <f t="shared" si="2"/>
        <v>316.2759678</v>
      </c>
      <c r="G9" s="1">
        <f t="shared" si="3"/>
        <v>0.01718891129</v>
      </c>
    </row>
    <row r="10" ht="14.25" customHeight="1"/>
    <row r="11" ht="14.25" customHeight="1"/>
    <row r="12" ht="14.25" customHeight="1">
      <c r="A12" s="2" t="s">
        <v>54</v>
      </c>
      <c r="B12" s="2" t="s">
        <v>32</v>
      </c>
    </row>
    <row r="13" ht="14.25" customHeight="1">
      <c r="A13" s="2">
        <v>0.0</v>
      </c>
      <c r="B13" s="1">
        <f t="shared" ref="B13:B20" si="4">((C2-D2)/28)</f>
        <v>0.075</v>
      </c>
    </row>
    <row r="14" ht="14.25" customHeight="1">
      <c r="A14" s="1">
        <f t="shared" ref="A14:A21" si="5">A13+A25</f>
        <v>7</v>
      </c>
      <c r="B14" s="1">
        <f t="shared" si="4"/>
        <v>0.2392857143</v>
      </c>
    </row>
    <row r="15" ht="14.25" customHeight="1">
      <c r="A15" s="1">
        <f t="shared" si="5"/>
        <v>15</v>
      </c>
      <c r="B15" s="1">
        <f t="shared" si="4"/>
        <v>0.3892857143</v>
      </c>
    </row>
    <row r="16" ht="14.25" customHeight="1">
      <c r="A16" s="1">
        <f t="shared" si="5"/>
        <v>18</v>
      </c>
      <c r="B16" s="1">
        <f t="shared" si="4"/>
        <v>0.5107142857</v>
      </c>
    </row>
    <row r="17" ht="14.25" customHeight="1">
      <c r="A17" s="1">
        <f t="shared" si="5"/>
        <v>20</v>
      </c>
      <c r="B17" s="1">
        <f t="shared" si="4"/>
        <v>0.4785714286</v>
      </c>
    </row>
    <row r="18" ht="14.25" customHeight="1">
      <c r="A18" s="1">
        <f t="shared" si="5"/>
        <v>25</v>
      </c>
      <c r="B18" s="1">
        <f t="shared" si="4"/>
        <v>0.3571428571</v>
      </c>
    </row>
    <row r="19" ht="14.25" customHeight="1">
      <c r="A19" s="1">
        <f t="shared" si="5"/>
        <v>29</v>
      </c>
      <c r="B19" s="1">
        <f t="shared" si="4"/>
        <v>0.1821428571</v>
      </c>
    </row>
    <row r="20" ht="14.25" customHeight="1">
      <c r="A20" s="1">
        <f t="shared" si="5"/>
        <v>33</v>
      </c>
      <c r="B20" s="1">
        <f t="shared" si="4"/>
        <v>-0.003571428571</v>
      </c>
    </row>
    <row r="21" ht="14.25" customHeight="1">
      <c r="A21" s="1">
        <f t="shared" si="5"/>
        <v>40</v>
      </c>
      <c r="B21" s="2">
        <v>-0.0019</v>
      </c>
    </row>
    <row r="22" ht="14.25" customHeight="1"/>
    <row r="23" ht="14.25" customHeight="1"/>
    <row r="24" ht="14.25" customHeight="1">
      <c r="A24" s="2" t="s">
        <v>33</v>
      </c>
      <c r="B24" s="2" t="s">
        <v>34</v>
      </c>
      <c r="C24" s="2" t="s">
        <v>35</v>
      </c>
      <c r="D24" s="2" t="s">
        <v>6</v>
      </c>
      <c r="E24" s="2" t="s">
        <v>12</v>
      </c>
    </row>
    <row r="25" ht="14.25" customHeight="1">
      <c r="A25" s="2">
        <v>7.0</v>
      </c>
      <c r="B25" s="1">
        <f t="shared" ref="B25:B32" si="6">C2/3</f>
        <v>0.7</v>
      </c>
      <c r="C25" s="1">
        <f t="shared" ref="C25:C32" si="7">B25/A25</f>
        <v>0.1</v>
      </c>
      <c r="D25" s="1">
        <f t="shared" ref="D25:D32" si="8">(2.5*980*3*SIN(B2*3.14/180))*0.1</f>
        <v>102.2407086</v>
      </c>
      <c r="E25" s="1">
        <f t="shared" ref="E25:E32" si="9">(D25-153.79)/C25</f>
        <v>-515.4929141</v>
      </c>
    </row>
    <row r="26" ht="14.25" customHeight="1">
      <c r="A26" s="2">
        <v>8.0</v>
      </c>
      <c r="B26" s="1">
        <f t="shared" si="6"/>
        <v>2.233333333</v>
      </c>
      <c r="C26" s="1">
        <f t="shared" si="7"/>
        <v>0.2791666667</v>
      </c>
      <c r="D26" s="1">
        <f t="shared" si="8"/>
        <v>152.7387572</v>
      </c>
      <c r="E26" s="1">
        <f t="shared" si="9"/>
        <v>-3.765645759</v>
      </c>
    </row>
    <row r="27" ht="14.25" customHeight="1">
      <c r="A27" s="2">
        <v>3.0</v>
      </c>
      <c r="B27" s="1">
        <f t="shared" si="6"/>
        <v>3.633333333</v>
      </c>
      <c r="C27" s="1">
        <f t="shared" si="7"/>
        <v>1.211111111</v>
      </c>
      <c r="D27" s="1">
        <f t="shared" si="8"/>
        <v>171.496972</v>
      </c>
      <c r="E27" s="1">
        <f t="shared" si="9"/>
        <v>14.62043557</v>
      </c>
    </row>
    <row r="28" ht="14.25" customHeight="1">
      <c r="A28" s="2">
        <v>2.0</v>
      </c>
      <c r="B28" s="1">
        <f t="shared" si="6"/>
        <v>4.766666667</v>
      </c>
      <c r="C28" s="1">
        <f t="shared" si="7"/>
        <v>2.383333333</v>
      </c>
      <c r="D28" s="1">
        <f t="shared" si="8"/>
        <v>196.323069</v>
      </c>
      <c r="E28" s="1">
        <f t="shared" si="9"/>
        <v>17.84604293</v>
      </c>
    </row>
    <row r="29" ht="14.25" customHeight="1">
      <c r="A29" s="2">
        <v>5.0</v>
      </c>
      <c r="B29" s="1">
        <f t="shared" si="6"/>
        <v>5.466666667</v>
      </c>
      <c r="C29" s="1">
        <f t="shared" si="7"/>
        <v>1.093333333</v>
      </c>
      <c r="D29" s="1">
        <f t="shared" si="8"/>
        <v>214.7874746</v>
      </c>
      <c r="E29" s="1">
        <f t="shared" si="9"/>
        <v>55.79037315</v>
      </c>
    </row>
    <row r="30" ht="14.25" customHeight="1">
      <c r="A30" s="2">
        <v>4.0</v>
      </c>
      <c r="B30" s="1">
        <f t="shared" si="6"/>
        <v>6.233333333</v>
      </c>
      <c r="C30" s="1">
        <f t="shared" si="7"/>
        <v>1.558333333</v>
      </c>
      <c r="D30" s="1">
        <f t="shared" si="8"/>
        <v>239.1757587</v>
      </c>
      <c r="E30" s="1">
        <f t="shared" si="9"/>
        <v>54.79300022</v>
      </c>
    </row>
    <row r="31" ht="14.25" customHeight="1">
      <c r="A31" s="2">
        <v>4.0</v>
      </c>
      <c r="B31" s="1">
        <f t="shared" si="6"/>
        <v>6.966666667</v>
      </c>
      <c r="C31" s="1">
        <f t="shared" si="7"/>
        <v>1.741666667</v>
      </c>
      <c r="D31" s="1">
        <f t="shared" si="8"/>
        <v>269.2483042</v>
      </c>
      <c r="E31" s="1">
        <f t="shared" si="9"/>
        <v>66.2918493</v>
      </c>
    </row>
    <row r="32" ht="14.25" customHeight="1">
      <c r="A32" s="2">
        <v>7.0</v>
      </c>
      <c r="B32" s="1">
        <f t="shared" si="6"/>
        <v>7.3</v>
      </c>
      <c r="C32" s="1">
        <f t="shared" si="7"/>
        <v>1.042857143</v>
      </c>
      <c r="D32" s="1">
        <f t="shared" si="8"/>
        <v>316.2759678</v>
      </c>
      <c r="E32" s="1">
        <f t="shared" si="9"/>
        <v>155.8084623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9.57"/>
    <col customWidth="1" min="4" max="4" width="16.86"/>
    <col customWidth="1" min="5" max="5" width="19.29"/>
    <col customWidth="1" min="6" max="6" width="13.14"/>
    <col customWidth="1" min="7" max="7" width="20.0"/>
    <col customWidth="1" min="8" max="8" width="10.43"/>
    <col customWidth="1" min="9" max="9" width="10.71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2" t="s">
        <v>13</v>
      </c>
      <c r="B2" s="2">
        <v>7.0</v>
      </c>
      <c r="C2" s="2">
        <v>0.5</v>
      </c>
      <c r="D2" s="1">
        <v>0.0</v>
      </c>
      <c r="E2" s="1">
        <f t="shared" ref="E2:E11" si="1">((C2-D2)/28)*100</f>
        <v>1.785714286</v>
      </c>
      <c r="F2" s="1">
        <f t="shared" ref="F2:F11" si="2">(2.5*980*3*SIN(B2*3.14/180))*0.1</f>
        <v>89.52878321</v>
      </c>
      <c r="G2" s="1">
        <f t="shared" ref="G2:G11" si="3">(F2/(0.0184))*10^-6</f>
        <v>0.004865694739</v>
      </c>
    </row>
    <row r="3" ht="14.25" customHeight="1">
      <c r="A3" s="2" t="s">
        <v>16</v>
      </c>
      <c r="B3" s="2">
        <v>12.0</v>
      </c>
      <c r="C3" s="2">
        <v>3.5</v>
      </c>
      <c r="D3" s="1">
        <v>0.0</v>
      </c>
      <c r="E3" s="1">
        <f t="shared" si="1"/>
        <v>12.5</v>
      </c>
      <c r="F3" s="1">
        <f t="shared" si="2"/>
        <v>152.7387572</v>
      </c>
      <c r="G3" s="1">
        <f t="shared" si="3"/>
        <v>0.008301019414</v>
      </c>
    </row>
    <row r="4" ht="14.25" customHeight="1">
      <c r="A4" s="2" t="s">
        <v>19</v>
      </c>
      <c r="B4" s="2">
        <v>15.0</v>
      </c>
      <c r="C4" s="2">
        <v>10.0</v>
      </c>
      <c r="D4" s="1">
        <v>0.0</v>
      </c>
      <c r="E4" s="1">
        <f t="shared" si="1"/>
        <v>35.71428571</v>
      </c>
      <c r="F4" s="1">
        <f t="shared" si="2"/>
        <v>190.1377704</v>
      </c>
      <c r="G4" s="1">
        <f t="shared" si="3"/>
        <v>0.01033357448</v>
      </c>
    </row>
    <row r="5" ht="14.25" customHeight="1">
      <c r="A5" s="2" t="s">
        <v>22</v>
      </c>
      <c r="B5" s="2">
        <v>18.5</v>
      </c>
      <c r="C5" s="2">
        <v>12.6</v>
      </c>
      <c r="D5" s="1">
        <v>0.0</v>
      </c>
      <c r="E5" s="1">
        <f t="shared" si="1"/>
        <v>45</v>
      </c>
      <c r="F5" s="1">
        <f t="shared" si="2"/>
        <v>233.1048249</v>
      </c>
      <c r="G5" s="1">
        <f t="shared" si="3"/>
        <v>0.01266874048</v>
      </c>
    </row>
    <row r="6" ht="14.25" customHeight="1">
      <c r="A6" s="2" t="s">
        <v>25</v>
      </c>
      <c r="B6" s="2">
        <v>21.5</v>
      </c>
      <c r="C6" s="2">
        <v>14.6</v>
      </c>
      <c r="D6" s="1">
        <v>4.0</v>
      </c>
      <c r="E6" s="1">
        <f t="shared" si="1"/>
        <v>37.85714286</v>
      </c>
      <c r="F6" s="1">
        <f t="shared" si="2"/>
        <v>269.2483042</v>
      </c>
      <c r="G6" s="1">
        <f t="shared" si="3"/>
        <v>0.01463306001</v>
      </c>
    </row>
    <row r="7" ht="14.25" customHeight="1">
      <c r="A7" s="2" t="s">
        <v>26</v>
      </c>
      <c r="B7" s="2">
        <v>24.0</v>
      </c>
      <c r="C7" s="2">
        <v>15.9</v>
      </c>
      <c r="D7" s="1">
        <v>7.6</v>
      </c>
      <c r="E7" s="1">
        <f t="shared" si="1"/>
        <v>29.64285714</v>
      </c>
      <c r="F7" s="1">
        <f t="shared" si="2"/>
        <v>298.8088397</v>
      </c>
      <c r="G7" s="1">
        <f t="shared" si="3"/>
        <v>0.01623961085</v>
      </c>
    </row>
    <row r="8" ht="14.25" customHeight="1">
      <c r="A8" s="2" t="s">
        <v>27</v>
      </c>
      <c r="B8" s="2">
        <v>26.5</v>
      </c>
      <c r="C8" s="2">
        <v>17.5</v>
      </c>
      <c r="D8" s="1">
        <v>11.0</v>
      </c>
      <c r="E8" s="1">
        <f t="shared" si="1"/>
        <v>23.21428571</v>
      </c>
      <c r="F8" s="1">
        <f t="shared" si="2"/>
        <v>327.8011521</v>
      </c>
      <c r="G8" s="1">
        <f t="shared" si="3"/>
        <v>0.01781528</v>
      </c>
    </row>
    <row r="9" ht="14.25" customHeight="1">
      <c r="A9" s="2" t="s">
        <v>28</v>
      </c>
      <c r="B9" s="2">
        <v>29.0</v>
      </c>
      <c r="C9" s="2">
        <v>19.0</v>
      </c>
      <c r="D9" s="2">
        <v>11.5</v>
      </c>
      <c r="E9" s="1">
        <f t="shared" si="1"/>
        <v>26.78571429</v>
      </c>
      <c r="F9" s="1">
        <f t="shared" si="2"/>
        <v>356.1701087</v>
      </c>
      <c r="G9" s="1">
        <f t="shared" si="3"/>
        <v>0.01935707113</v>
      </c>
    </row>
    <row r="10" ht="14.25" customHeight="1">
      <c r="A10" s="2" t="s">
        <v>29</v>
      </c>
      <c r="B10" s="2">
        <v>31.5</v>
      </c>
      <c r="C10" s="2">
        <v>22.0</v>
      </c>
      <c r="D10" s="1">
        <v>13.0</v>
      </c>
      <c r="E10" s="1">
        <f t="shared" si="1"/>
        <v>32.14285714</v>
      </c>
      <c r="F10" s="1">
        <f t="shared" si="2"/>
        <v>383.8617625</v>
      </c>
      <c r="G10" s="1">
        <f t="shared" si="3"/>
        <v>0.02086205231</v>
      </c>
    </row>
    <row r="11" ht="14.25" customHeight="1">
      <c r="A11" s="2" t="s">
        <v>30</v>
      </c>
      <c r="B11" s="2">
        <v>33.0</v>
      </c>
      <c r="C11" s="2">
        <v>23.0</v>
      </c>
      <c r="D11" s="1">
        <v>19.0</v>
      </c>
      <c r="E11" s="1">
        <f t="shared" si="1"/>
        <v>14.28571429</v>
      </c>
      <c r="F11" s="1">
        <f t="shared" si="2"/>
        <v>400.1296865</v>
      </c>
      <c r="G11" s="1">
        <f t="shared" si="3"/>
        <v>0.02174617862</v>
      </c>
    </row>
    <row r="12" ht="14.25" customHeight="1"/>
    <row r="13" ht="14.25" customHeight="1"/>
    <row r="14" ht="14.25" customHeight="1">
      <c r="A14" s="2" t="s">
        <v>54</v>
      </c>
      <c r="B14" s="2" t="s">
        <v>32</v>
      </c>
    </row>
    <row r="15" ht="14.25" customHeight="1">
      <c r="A15" s="2">
        <v>0.0</v>
      </c>
      <c r="B15" s="2">
        <v>0.0</v>
      </c>
    </row>
    <row r="16" ht="14.25" customHeight="1">
      <c r="A16" s="1">
        <f t="shared" ref="A16:A25" si="4">A15+A28</f>
        <v>15</v>
      </c>
      <c r="B16" s="1">
        <f t="shared" ref="B16:B20" si="5">((C2-D2)/28)</f>
        <v>0.01785714286</v>
      </c>
    </row>
    <row r="17" ht="14.25" customHeight="1">
      <c r="A17" s="1">
        <f t="shared" si="4"/>
        <v>29</v>
      </c>
      <c r="B17" s="1">
        <f t="shared" si="5"/>
        <v>0.125</v>
      </c>
    </row>
    <row r="18" ht="14.25" customHeight="1">
      <c r="A18" s="1">
        <f t="shared" si="4"/>
        <v>35</v>
      </c>
      <c r="B18" s="1">
        <f t="shared" si="5"/>
        <v>0.3571428571</v>
      </c>
    </row>
    <row r="19" ht="14.25" customHeight="1">
      <c r="A19" s="1">
        <f t="shared" si="4"/>
        <v>42</v>
      </c>
      <c r="B19" s="1">
        <f t="shared" si="5"/>
        <v>0.45</v>
      </c>
    </row>
    <row r="20" ht="14.25" customHeight="1">
      <c r="A20" s="1">
        <f t="shared" si="4"/>
        <v>47</v>
      </c>
      <c r="B20" s="1">
        <f t="shared" si="5"/>
        <v>0.3785714286</v>
      </c>
    </row>
    <row r="21" ht="14.25" customHeight="1">
      <c r="A21" s="1">
        <f t="shared" si="4"/>
        <v>56</v>
      </c>
      <c r="B21" s="2">
        <v>0.47</v>
      </c>
    </row>
    <row r="22" ht="14.25" customHeight="1">
      <c r="A22" s="1">
        <f t="shared" si="4"/>
        <v>59</v>
      </c>
      <c r="B22" s="2">
        <v>0.39</v>
      </c>
    </row>
    <row r="23" ht="14.25" customHeight="1">
      <c r="A23" s="1">
        <f t="shared" si="4"/>
        <v>66</v>
      </c>
      <c r="B23" s="2">
        <v>0.16</v>
      </c>
    </row>
    <row r="24" ht="14.25" customHeight="1">
      <c r="A24" s="1">
        <f t="shared" si="4"/>
        <v>74</v>
      </c>
      <c r="B24" s="2">
        <v>0.06</v>
      </c>
    </row>
    <row r="25" ht="14.25" customHeight="1">
      <c r="A25" s="1">
        <f t="shared" si="4"/>
        <v>78</v>
      </c>
      <c r="B25" s="2">
        <v>0.01</v>
      </c>
    </row>
    <row r="26" ht="14.25" customHeight="1">
      <c r="B26" s="2">
        <v>0.016</v>
      </c>
      <c r="G26" s="2">
        <v>9.0</v>
      </c>
    </row>
    <row r="27" ht="14.25" customHeight="1">
      <c r="A27" s="2" t="s">
        <v>54</v>
      </c>
      <c r="B27" s="2" t="s">
        <v>34</v>
      </c>
      <c r="C27" s="2" t="s">
        <v>48</v>
      </c>
      <c r="D27" s="2" t="s">
        <v>6</v>
      </c>
      <c r="E27" s="2" t="s">
        <v>55</v>
      </c>
      <c r="G27" s="2">
        <v>11.0</v>
      </c>
    </row>
    <row r="28" ht="14.25" customHeight="1">
      <c r="A28" s="2">
        <v>15.0</v>
      </c>
      <c r="B28" s="1">
        <f t="shared" ref="B28:B37" si="6">C2/3</f>
        <v>0.1666666667</v>
      </c>
      <c r="C28" s="1">
        <f t="shared" ref="C28:C37" si="7">B28/A28</f>
        <v>0.01111111111</v>
      </c>
      <c r="D28" s="1">
        <f t="shared" ref="D28:D37" si="8">(2.5*980*3*SIN(B2*3.14/180))*0.1</f>
        <v>89.52878321</v>
      </c>
      <c r="E28" s="1">
        <f t="shared" ref="E28:E37" si="9">(D28-164.54)/C28</f>
        <v>-6751.009511</v>
      </c>
      <c r="G28" s="2">
        <v>3.0</v>
      </c>
    </row>
    <row r="29" ht="14.25" customHeight="1">
      <c r="A29" s="2">
        <v>14.0</v>
      </c>
      <c r="B29" s="1">
        <f t="shared" si="6"/>
        <v>1.166666667</v>
      </c>
      <c r="C29" s="1">
        <f t="shared" si="7"/>
        <v>0.08333333333</v>
      </c>
      <c r="D29" s="1">
        <f t="shared" si="8"/>
        <v>152.7387572</v>
      </c>
      <c r="E29" s="1">
        <f t="shared" si="9"/>
        <v>-141.6149133</v>
      </c>
      <c r="G29" s="2">
        <v>2.0</v>
      </c>
    </row>
    <row r="30" ht="14.25" customHeight="1">
      <c r="A30" s="2">
        <v>6.0</v>
      </c>
      <c r="B30" s="1">
        <f t="shared" si="6"/>
        <v>3.333333333</v>
      </c>
      <c r="C30" s="1">
        <f t="shared" si="7"/>
        <v>0.5555555556</v>
      </c>
      <c r="D30" s="1">
        <f t="shared" si="8"/>
        <v>190.1377704</v>
      </c>
      <c r="E30" s="1">
        <f t="shared" si="9"/>
        <v>46.07598668</v>
      </c>
      <c r="G30" s="2">
        <v>4.0</v>
      </c>
    </row>
    <row r="31" ht="14.25" customHeight="1">
      <c r="A31" s="2">
        <v>7.0</v>
      </c>
      <c r="B31" s="1">
        <f t="shared" si="6"/>
        <v>4.2</v>
      </c>
      <c r="C31" s="1">
        <f t="shared" si="7"/>
        <v>0.6</v>
      </c>
      <c r="D31" s="1">
        <f t="shared" si="8"/>
        <v>233.1048249</v>
      </c>
      <c r="E31" s="1">
        <f t="shared" si="9"/>
        <v>114.2747082</v>
      </c>
      <c r="G31" s="2">
        <v>8.0</v>
      </c>
    </row>
    <row r="32" ht="14.25" customHeight="1">
      <c r="A32" s="2">
        <v>5.0</v>
      </c>
      <c r="B32" s="1">
        <f t="shared" si="6"/>
        <v>4.866666667</v>
      </c>
      <c r="C32" s="1">
        <f t="shared" si="7"/>
        <v>0.9733333333</v>
      </c>
      <c r="D32" s="1">
        <f t="shared" si="8"/>
        <v>269.2483042</v>
      </c>
      <c r="E32" s="1">
        <f t="shared" si="9"/>
        <v>107.5770249</v>
      </c>
      <c r="G32" s="2">
        <v>5.0</v>
      </c>
    </row>
    <row r="33" ht="14.25" customHeight="1">
      <c r="A33" s="2">
        <v>9.0</v>
      </c>
      <c r="B33" s="1">
        <f t="shared" si="6"/>
        <v>5.3</v>
      </c>
      <c r="C33" s="1">
        <f t="shared" si="7"/>
        <v>0.5888888889</v>
      </c>
      <c r="D33" s="1">
        <f t="shared" si="8"/>
        <v>298.8088397</v>
      </c>
      <c r="E33" s="1">
        <f t="shared" si="9"/>
        <v>228.0036901</v>
      </c>
    </row>
    <row r="34" ht="14.25" customHeight="1">
      <c r="A34" s="2">
        <v>3.0</v>
      </c>
      <c r="B34" s="1">
        <f t="shared" si="6"/>
        <v>5.833333333</v>
      </c>
      <c r="C34" s="1">
        <f t="shared" si="7"/>
        <v>1.944444444</v>
      </c>
      <c r="D34" s="1">
        <f t="shared" si="8"/>
        <v>327.8011521</v>
      </c>
      <c r="E34" s="1">
        <f t="shared" si="9"/>
        <v>83.96287821</v>
      </c>
    </row>
    <row r="35" ht="14.25" customHeight="1">
      <c r="A35" s="2">
        <v>7.0</v>
      </c>
      <c r="B35" s="1">
        <f t="shared" si="6"/>
        <v>6.333333333</v>
      </c>
      <c r="C35" s="1">
        <f t="shared" si="7"/>
        <v>0.9047619048</v>
      </c>
      <c r="D35" s="1">
        <f t="shared" si="8"/>
        <v>356.1701087</v>
      </c>
      <c r="E35" s="1">
        <f t="shared" si="9"/>
        <v>211.8016991</v>
      </c>
    </row>
    <row r="36" ht="14.25" customHeight="1">
      <c r="A36" s="2">
        <v>8.0</v>
      </c>
      <c r="B36" s="1">
        <f t="shared" si="6"/>
        <v>7.333333333</v>
      </c>
      <c r="C36" s="1">
        <f t="shared" si="7"/>
        <v>0.9166666667</v>
      </c>
      <c r="D36" s="1">
        <f t="shared" si="8"/>
        <v>383.8617625</v>
      </c>
      <c r="E36" s="1">
        <f t="shared" si="9"/>
        <v>239.2601045</v>
      </c>
    </row>
    <row r="37" ht="14.25" customHeight="1">
      <c r="A37" s="2">
        <v>4.0</v>
      </c>
      <c r="B37" s="1">
        <f t="shared" si="6"/>
        <v>7.666666667</v>
      </c>
      <c r="C37" s="1">
        <f t="shared" si="7"/>
        <v>1.916666667</v>
      </c>
      <c r="D37" s="1">
        <f t="shared" si="8"/>
        <v>400.1296865</v>
      </c>
      <c r="E37" s="1">
        <f t="shared" si="9"/>
        <v>122.9163582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8.86"/>
    <col customWidth="1" min="4" max="4" width="17.29"/>
    <col customWidth="1" min="5" max="5" width="21.29"/>
    <col customWidth="1" min="6" max="6" width="14.0"/>
    <col customWidth="1" min="7" max="7" width="24.57"/>
    <col customWidth="1" min="8" max="8" width="8.71"/>
    <col customWidth="1" min="9" max="9" width="15.71"/>
    <col customWidth="1" min="10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7.5</v>
      </c>
      <c r="C2" s="1">
        <v>1.0</v>
      </c>
      <c r="D2" s="1">
        <v>0.0</v>
      </c>
      <c r="E2" s="1">
        <f t="shared" ref="E2:E12" si="1">((C2-D2)/28)*100</f>
        <v>3.571428571</v>
      </c>
      <c r="F2" s="2">
        <f t="shared" ref="F2:F12" si="2">(2.5*980*3*SIN(B2*3.14/180))*0.1</f>
        <v>95.88839333</v>
      </c>
      <c r="G2" s="1">
        <f t="shared" ref="G2:G12" si="3">(F2/(0.0184))*10^-6</f>
        <v>0.005211325725</v>
      </c>
    </row>
    <row r="3" ht="14.25" customHeight="1">
      <c r="A3" s="1" t="s">
        <v>16</v>
      </c>
      <c r="B3" s="1">
        <v>12.5</v>
      </c>
      <c r="C3" s="1">
        <v>4.0</v>
      </c>
      <c r="D3" s="1">
        <v>0.0</v>
      </c>
      <c r="E3" s="1">
        <f t="shared" si="1"/>
        <v>14.28571429</v>
      </c>
      <c r="F3" s="2">
        <f t="shared" si="2"/>
        <v>159.0037505</v>
      </c>
      <c r="G3" s="1">
        <f t="shared" si="3"/>
        <v>0.00864150818</v>
      </c>
    </row>
    <row r="4" ht="14.25" customHeight="1">
      <c r="A4" s="1" t="s">
        <v>19</v>
      </c>
      <c r="B4" s="1">
        <v>20.0</v>
      </c>
      <c r="C4" s="1">
        <v>7.8</v>
      </c>
      <c r="D4" s="1">
        <v>0.0</v>
      </c>
      <c r="E4" s="1">
        <f t="shared" si="1"/>
        <v>27.85714286</v>
      </c>
      <c r="F4" s="2">
        <f t="shared" si="2"/>
        <v>251.2625787</v>
      </c>
      <c r="G4" s="1">
        <f t="shared" si="3"/>
        <v>0.01365557493</v>
      </c>
      <c r="I4" s="2" t="s">
        <v>53</v>
      </c>
      <c r="J4" s="1">
        <f>(2.5*980*3*SIN(7.2*3.14/180))*0.1</f>
        <v>92.07347169</v>
      </c>
    </row>
    <row r="5" ht="14.25" customHeight="1">
      <c r="A5" s="1" t="s">
        <v>22</v>
      </c>
      <c r="B5" s="1">
        <v>22.0</v>
      </c>
      <c r="C5" s="1">
        <v>10.5</v>
      </c>
      <c r="D5" s="1">
        <v>0.0</v>
      </c>
      <c r="E5" s="1">
        <f t="shared" si="1"/>
        <v>37.5</v>
      </c>
      <c r="F5" s="2">
        <f t="shared" si="2"/>
        <v>275.2031856</v>
      </c>
      <c r="G5" s="1">
        <f t="shared" si="3"/>
        <v>0.01495669487</v>
      </c>
    </row>
    <row r="6" ht="14.25" customHeight="1">
      <c r="A6" s="1" t="s">
        <v>25</v>
      </c>
      <c r="B6" s="1">
        <v>24.0</v>
      </c>
      <c r="C6" s="1">
        <v>12.2</v>
      </c>
      <c r="D6" s="1">
        <v>0.0</v>
      </c>
      <c r="E6" s="1">
        <f t="shared" si="1"/>
        <v>43.57142857</v>
      </c>
      <c r="F6" s="2">
        <f t="shared" si="2"/>
        <v>298.8088397</v>
      </c>
      <c r="G6" s="1">
        <f t="shared" si="3"/>
        <v>0.01623961085</v>
      </c>
    </row>
    <row r="7" ht="14.25" customHeight="1">
      <c r="A7" s="1" t="s">
        <v>26</v>
      </c>
      <c r="B7" s="1">
        <v>25.0</v>
      </c>
      <c r="C7" s="1">
        <v>13.4</v>
      </c>
      <c r="D7" s="1">
        <v>2.0</v>
      </c>
      <c r="E7" s="1">
        <f t="shared" si="1"/>
        <v>40.71428571</v>
      </c>
      <c r="F7" s="2">
        <f t="shared" si="2"/>
        <v>310.4770642</v>
      </c>
      <c r="G7" s="1">
        <f t="shared" si="3"/>
        <v>0.01687375349</v>
      </c>
    </row>
    <row r="8" ht="14.25" customHeight="1">
      <c r="A8" s="1" t="s">
        <v>27</v>
      </c>
      <c r="B8" s="1">
        <v>26.0</v>
      </c>
      <c r="C8" s="1">
        <v>14.0</v>
      </c>
      <c r="D8" s="1">
        <v>5.0</v>
      </c>
      <c r="E8" s="1">
        <f t="shared" si="1"/>
        <v>32.14285714</v>
      </c>
      <c r="F8" s="2">
        <f t="shared" si="2"/>
        <v>322.0508102</v>
      </c>
      <c r="G8" s="1">
        <f t="shared" si="3"/>
        <v>0.01750276143</v>
      </c>
    </row>
    <row r="9" ht="14.25" customHeight="1">
      <c r="A9" s="1" t="s">
        <v>28</v>
      </c>
      <c r="B9" s="1">
        <v>27.0</v>
      </c>
      <c r="C9" s="1">
        <v>14.8</v>
      </c>
      <c r="D9" s="1">
        <v>7.0</v>
      </c>
      <c r="E9" s="1">
        <f t="shared" si="1"/>
        <v>27.85714286</v>
      </c>
      <c r="F9" s="2">
        <f t="shared" si="2"/>
        <v>333.5265559</v>
      </c>
      <c r="G9" s="1">
        <f t="shared" si="3"/>
        <v>0.01812644326</v>
      </c>
    </row>
    <row r="10" ht="14.25" customHeight="1">
      <c r="A10" s="2" t="s">
        <v>29</v>
      </c>
      <c r="B10" s="2">
        <v>27.9</v>
      </c>
      <c r="C10" s="2">
        <v>15.2</v>
      </c>
      <c r="D10" s="2">
        <v>8.0</v>
      </c>
      <c r="E10" s="1">
        <f t="shared" si="1"/>
        <v>25.71428571</v>
      </c>
      <c r="F10" s="2">
        <f t="shared" si="2"/>
        <v>343.7680499</v>
      </c>
      <c r="G10" s="1">
        <f t="shared" si="3"/>
        <v>0.01868304619</v>
      </c>
    </row>
    <row r="11" ht="14.25" customHeight="1">
      <c r="A11" s="2" t="s">
        <v>30</v>
      </c>
      <c r="B11" s="1">
        <v>30.5</v>
      </c>
      <c r="C11" s="1">
        <v>16.8</v>
      </c>
      <c r="D11" s="1">
        <v>11.0</v>
      </c>
      <c r="E11" s="1">
        <f t="shared" si="1"/>
        <v>20.71428571</v>
      </c>
      <c r="F11" s="2">
        <f t="shared" si="2"/>
        <v>372.8697776</v>
      </c>
      <c r="G11" s="1">
        <f t="shared" si="3"/>
        <v>0.02026466182</v>
      </c>
    </row>
    <row r="12" ht="14.25" customHeight="1">
      <c r="A12" s="2" t="s">
        <v>39</v>
      </c>
      <c r="B12" s="1">
        <v>34.0</v>
      </c>
      <c r="C12" s="1">
        <v>17.4</v>
      </c>
      <c r="D12" s="1">
        <v>16.6</v>
      </c>
      <c r="E12" s="1">
        <f t="shared" si="1"/>
        <v>2.857142857</v>
      </c>
      <c r="F12" s="2">
        <f t="shared" si="2"/>
        <v>410.8234541</v>
      </c>
      <c r="G12" s="1">
        <f t="shared" si="3"/>
        <v>0.02232736164</v>
      </c>
    </row>
    <row r="13" ht="14.25" customHeight="1"/>
    <row r="14" ht="14.25" customHeight="1"/>
    <row r="15" ht="14.25" customHeight="1">
      <c r="A15" s="2" t="s">
        <v>54</v>
      </c>
      <c r="B15" s="2" t="s">
        <v>32</v>
      </c>
    </row>
    <row r="16" ht="14.25" customHeight="1">
      <c r="A16" s="2">
        <v>0.0</v>
      </c>
      <c r="B16" s="1">
        <f t="shared" ref="B16:B26" si="4">((C2-D2)/28)</f>
        <v>0.03571428571</v>
      </c>
    </row>
    <row r="17" ht="14.25" customHeight="1">
      <c r="A17" s="2">
        <v>8.0</v>
      </c>
      <c r="B17" s="1">
        <f t="shared" si="4"/>
        <v>0.1428571429</v>
      </c>
    </row>
    <row r="18" ht="14.25" customHeight="1">
      <c r="A18" s="2">
        <v>23.0</v>
      </c>
      <c r="B18" s="1">
        <f t="shared" si="4"/>
        <v>0.2785714286</v>
      </c>
    </row>
    <row r="19" ht="14.25" customHeight="1">
      <c r="A19" s="2">
        <v>31.0</v>
      </c>
      <c r="B19" s="1">
        <f t="shared" si="4"/>
        <v>0.375</v>
      </c>
    </row>
    <row r="20" ht="14.25" customHeight="1">
      <c r="A20" s="2">
        <v>35.0</v>
      </c>
      <c r="B20" s="1">
        <f t="shared" si="4"/>
        <v>0.4357142857</v>
      </c>
    </row>
    <row r="21" ht="14.25" customHeight="1">
      <c r="A21" s="2">
        <v>37.0</v>
      </c>
      <c r="B21" s="1">
        <f t="shared" si="4"/>
        <v>0.4071428571</v>
      </c>
    </row>
    <row r="22" ht="14.25" customHeight="1">
      <c r="A22" s="2">
        <v>40.0</v>
      </c>
      <c r="B22" s="1">
        <f t="shared" si="4"/>
        <v>0.3214285714</v>
      </c>
    </row>
    <row r="23" ht="14.25" customHeight="1">
      <c r="A23" s="2">
        <v>45.0</v>
      </c>
      <c r="B23" s="1">
        <f t="shared" si="4"/>
        <v>0.2785714286</v>
      </c>
    </row>
    <row r="24" ht="14.25" customHeight="1">
      <c r="A24" s="2">
        <v>50.0</v>
      </c>
      <c r="B24" s="1">
        <f t="shared" si="4"/>
        <v>0.2571428571</v>
      </c>
    </row>
    <row r="25" ht="14.25" customHeight="1">
      <c r="A25" s="2">
        <v>52.0</v>
      </c>
      <c r="B25" s="1">
        <f t="shared" si="4"/>
        <v>0.2071428571</v>
      </c>
    </row>
    <row r="26" ht="14.25" customHeight="1">
      <c r="A26" s="2">
        <v>55.0</v>
      </c>
      <c r="B26" s="1">
        <f t="shared" si="4"/>
        <v>0.02857142857</v>
      </c>
    </row>
    <row r="27" ht="14.25" customHeight="1">
      <c r="A27" s="2">
        <v>61.0</v>
      </c>
      <c r="B27" s="2">
        <v>0.016</v>
      </c>
    </row>
    <row r="28" ht="14.25" customHeight="1"/>
    <row r="29" ht="14.25" customHeight="1">
      <c r="A29" s="2" t="s">
        <v>54</v>
      </c>
      <c r="B29" s="2" t="s">
        <v>37</v>
      </c>
      <c r="C29" s="2" t="s">
        <v>35</v>
      </c>
      <c r="D29" s="2" t="s">
        <v>6</v>
      </c>
      <c r="E29" s="2" t="s">
        <v>56</v>
      </c>
    </row>
    <row r="30" ht="14.25" customHeight="1">
      <c r="A30" s="2">
        <v>8.0</v>
      </c>
      <c r="B30" s="1">
        <f t="shared" ref="B30:B40" si="5">C2/3</f>
        <v>0.3333333333</v>
      </c>
      <c r="C30" s="1">
        <f t="shared" ref="C30:C40" si="6">B30/A30</f>
        <v>0.04166666667</v>
      </c>
      <c r="D30" s="1">
        <f t="shared" ref="D30:D40" si="7">(2.5*980*3*SIN(B2*3.14/180))*0.1</f>
        <v>95.88839333</v>
      </c>
      <c r="E30" s="1">
        <f t="shared" ref="E30:E40" si="8">(D30-203.55)/C30</f>
        <v>-2583.87856</v>
      </c>
    </row>
    <row r="31" ht="14.25" customHeight="1">
      <c r="A31" s="2">
        <v>15.0</v>
      </c>
      <c r="B31" s="1">
        <f t="shared" si="5"/>
        <v>1.333333333</v>
      </c>
      <c r="C31" s="1">
        <f t="shared" si="6"/>
        <v>0.08888888889</v>
      </c>
      <c r="D31" s="1">
        <f t="shared" si="7"/>
        <v>159.0037505</v>
      </c>
      <c r="E31" s="1">
        <f t="shared" si="8"/>
        <v>-501.1453067</v>
      </c>
    </row>
    <row r="32" ht="14.25" customHeight="1">
      <c r="A32" s="2">
        <v>8.0</v>
      </c>
      <c r="B32" s="1">
        <f t="shared" si="5"/>
        <v>2.6</v>
      </c>
      <c r="C32" s="1">
        <f t="shared" si="6"/>
        <v>0.325</v>
      </c>
      <c r="D32" s="1">
        <f t="shared" si="7"/>
        <v>251.2625787</v>
      </c>
      <c r="E32" s="1">
        <f t="shared" si="8"/>
        <v>146.8079344</v>
      </c>
    </row>
    <row r="33" ht="14.25" customHeight="1">
      <c r="A33" s="2">
        <v>4.0</v>
      </c>
      <c r="B33" s="1">
        <f t="shared" si="5"/>
        <v>3.5</v>
      </c>
      <c r="C33" s="1">
        <f t="shared" si="6"/>
        <v>0.875</v>
      </c>
      <c r="D33" s="1">
        <f t="shared" si="7"/>
        <v>275.2031856</v>
      </c>
      <c r="E33" s="1">
        <f t="shared" si="8"/>
        <v>81.88935499</v>
      </c>
    </row>
    <row r="34" ht="14.25" customHeight="1">
      <c r="A34" s="2">
        <v>2.0</v>
      </c>
      <c r="B34" s="1">
        <f t="shared" si="5"/>
        <v>4.066666667</v>
      </c>
      <c r="C34" s="1">
        <f t="shared" si="6"/>
        <v>2.033333333</v>
      </c>
      <c r="D34" s="1">
        <f t="shared" si="7"/>
        <v>298.8088397</v>
      </c>
      <c r="E34" s="1">
        <f t="shared" si="8"/>
        <v>46.84860969</v>
      </c>
    </row>
    <row r="35" ht="14.25" customHeight="1">
      <c r="A35" s="2">
        <v>3.0</v>
      </c>
      <c r="B35" s="1">
        <f t="shared" si="5"/>
        <v>4.466666667</v>
      </c>
      <c r="C35" s="1">
        <f t="shared" si="6"/>
        <v>1.488888889</v>
      </c>
      <c r="D35" s="1">
        <f t="shared" si="7"/>
        <v>310.4770642</v>
      </c>
      <c r="E35" s="1">
        <f t="shared" si="8"/>
        <v>71.8166849</v>
      </c>
    </row>
    <row r="36" ht="14.25" customHeight="1">
      <c r="A36" s="2">
        <v>5.0</v>
      </c>
      <c r="B36" s="1">
        <f t="shared" si="5"/>
        <v>4.666666667</v>
      </c>
      <c r="C36" s="1">
        <f t="shared" si="6"/>
        <v>0.9333333333</v>
      </c>
      <c r="D36" s="1">
        <f t="shared" si="7"/>
        <v>322.0508102</v>
      </c>
      <c r="E36" s="1">
        <f t="shared" si="8"/>
        <v>126.9651538</v>
      </c>
    </row>
    <row r="37" ht="14.25" customHeight="1">
      <c r="A37" s="2">
        <v>5.0</v>
      </c>
      <c r="B37" s="1">
        <f t="shared" si="5"/>
        <v>4.933333333</v>
      </c>
      <c r="C37" s="1">
        <f t="shared" si="6"/>
        <v>0.9866666667</v>
      </c>
      <c r="D37" s="1">
        <f t="shared" si="7"/>
        <v>333.5265559</v>
      </c>
      <c r="E37" s="1">
        <f t="shared" si="8"/>
        <v>131.7329958</v>
      </c>
    </row>
    <row r="38" ht="14.25" customHeight="1">
      <c r="A38" s="2">
        <v>2.0</v>
      </c>
      <c r="B38" s="1">
        <f t="shared" si="5"/>
        <v>5.066666667</v>
      </c>
      <c r="C38" s="1">
        <f t="shared" si="6"/>
        <v>2.533333333</v>
      </c>
      <c r="D38" s="1">
        <f t="shared" si="7"/>
        <v>343.7680499</v>
      </c>
      <c r="E38" s="1">
        <f t="shared" si="8"/>
        <v>55.34923021</v>
      </c>
    </row>
    <row r="39" ht="14.25" customHeight="1">
      <c r="A39" s="2">
        <v>3.0</v>
      </c>
      <c r="B39" s="1">
        <f t="shared" si="5"/>
        <v>5.6</v>
      </c>
      <c r="C39" s="1">
        <f t="shared" si="6"/>
        <v>1.866666667</v>
      </c>
      <c r="D39" s="1">
        <f t="shared" si="7"/>
        <v>372.8697776</v>
      </c>
      <c r="E39" s="1">
        <f t="shared" si="8"/>
        <v>90.70702369</v>
      </c>
    </row>
    <row r="40" ht="14.25" customHeight="1">
      <c r="A40" s="2">
        <v>6.0</v>
      </c>
      <c r="B40" s="1">
        <f t="shared" si="5"/>
        <v>5.8</v>
      </c>
      <c r="C40" s="1">
        <f t="shared" si="6"/>
        <v>0.9666666667</v>
      </c>
      <c r="D40" s="1">
        <f t="shared" si="7"/>
        <v>410.8234541</v>
      </c>
      <c r="E40" s="1">
        <f t="shared" si="8"/>
        <v>214.4208146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8.86"/>
    <col customWidth="1" min="4" max="4" width="16.71"/>
    <col customWidth="1" min="5" max="5" width="18.86"/>
    <col customWidth="1" min="6" max="6" width="14.0"/>
    <col customWidth="1" min="7" max="7" width="20.43"/>
    <col customWidth="1" min="8" max="8" width="16.0"/>
    <col customWidth="1" min="9" max="9" width="21.0"/>
    <col customWidth="1" min="10" max="10" width="13.0"/>
    <col customWidth="1" min="11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8.0</v>
      </c>
      <c r="C2" s="1">
        <v>0.9</v>
      </c>
      <c r="D2" s="1">
        <v>0.0</v>
      </c>
      <c r="E2" s="1">
        <f t="shared" ref="E2:E10" si="1">((C2-D2)/28)*100</f>
        <v>3.214285714</v>
      </c>
      <c r="F2" s="2">
        <f t="shared" ref="F2:F10" si="2">(2.5*980*3*SIN(B2*3.14/180))*0.1</f>
        <v>102.2407086</v>
      </c>
      <c r="G2" s="1">
        <f t="shared" ref="G2:G10" si="3">(F2/(0.0184))*10^-6</f>
        <v>0.005556560249</v>
      </c>
      <c r="H2" s="1">
        <f t="shared" ref="H2:H10" si="4">(F2/(0.00184))*10^-6</f>
        <v>0.05556560249</v>
      </c>
    </row>
    <row r="3" ht="14.25" customHeight="1">
      <c r="A3" s="1" t="s">
        <v>16</v>
      </c>
      <c r="B3" s="1">
        <v>11.5</v>
      </c>
      <c r="C3" s="1">
        <v>3.7</v>
      </c>
      <c r="D3" s="1">
        <v>0.0</v>
      </c>
      <c r="E3" s="1">
        <f t="shared" si="1"/>
        <v>13.21428571</v>
      </c>
      <c r="F3" s="2">
        <f t="shared" si="2"/>
        <v>146.4621441</v>
      </c>
      <c r="G3" s="1">
        <f t="shared" si="3"/>
        <v>0.007959899135</v>
      </c>
      <c r="H3" s="1">
        <f t="shared" si="4"/>
        <v>0.07959899135</v>
      </c>
      <c r="J3" s="2" t="s">
        <v>53</v>
      </c>
      <c r="K3" s="1">
        <f>(2.5*980*3*SIN(7.5*3.14/180))*0.1</f>
        <v>95.88839333</v>
      </c>
    </row>
    <row r="4" ht="14.25" customHeight="1">
      <c r="A4" s="1" t="s">
        <v>19</v>
      </c>
      <c r="B4" s="1">
        <v>18.0</v>
      </c>
      <c r="C4" s="1">
        <v>6.9</v>
      </c>
      <c r="D4" s="1">
        <v>0.0</v>
      </c>
      <c r="E4" s="1">
        <f t="shared" si="1"/>
        <v>24.64285714</v>
      </c>
      <c r="F4" s="2">
        <f t="shared" si="2"/>
        <v>227.0161573</v>
      </c>
      <c r="G4" s="1">
        <f t="shared" si="3"/>
        <v>0.01233783463</v>
      </c>
      <c r="H4" s="1">
        <f t="shared" si="4"/>
        <v>0.1233783463</v>
      </c>
    </row>
    <row r="5" ht="14.25" customHeight="1">
      <c r="A5" s="1" t="s">
        <v>22</v>
      </c>
      <c r="B5" s="1">
        <v>21.0</v>
      </c>
      <c r="C5" s="1">
        <v>10.9</v>
      </c>
      <c r="D5" s="1">
        <v>0.0</v>
      </c>
      <c r="E5" s="1">
        <f t="shared" si="1"/>
        <v>38.92857143</v>
      </c>
      <c r="F5" s="2">
        <f t="shared" si="2"/>
        <v>263.2729392</v>
      </c>
      <c r="G5" s="1">
        <f t="shared" si="3"/>
        <v>0.01430831192</v>
      </c>
      <c r="H5" s="1">
        <f t="shared" si="4"/>
        <v>0.1430831192</v>
      </c>
    </row>
    <row r="6" ht="14.25" customHeight="1">
      <c r="A6" s="1" t="s">
        <v>25</v>
      </c>
      <c r="B6" s="1">
        <v>24.5</v>
      </c>
      <c r="C6" s="1">
        <v>12.9</v>
      </c>
      <c r="D6" s="1">
        <v>0.0</v>
      </c>
      <c r="E6" s="1">
        <f t="shared" si="1"/>
        <v>46.07142857</v>
      </c>
      <c r="F6" s="2">
        <f t="shared" si="2"/>
        <v>304.6545405</v>
      </c>
      <c r="G6" s="1">
        <f t="shared" si="3"/>
        <v>0.01655731198</v>
      </c>
      <c r="H6" s="1">
        <f t="shared" si="4"/>
        <v>0.1655731198</v>
      </c>
    </row>
    <row r="7" ht="14.25" customHeight="1">
      <c r="A7" s="1" t="s">
        <v>26</v>
      </c>
      <c r="B7" s="1">
        <v>26.0</v>
      </c>
      <c r="C7" s="1">
        <v>14.5</v>
      </c>
      <c r="D7" s="1">
        <v>1.0</v>
      </c>
      <c r="E7" s="1">
        <f t="shared" si="1"/>
        <v>48.21428571</v>
      </c>
      <c r="F7" s="2">
        <f t="shared" si="2"/>
        <v>322.0508102</v>
      </c>
      <c r="G7" s="1">
        <f t="shared" si="3"/>
        <v>0.01750276143</v>
      </c>
      <c r="H7" s="1">
        <f t="shared" si="4"/>
        <v>0.1750276143</v>
      </c>
    </row>
    <row r="8" ht="14.25" customHeight="1">
      <c r="A8" s="1" t="s">
        <v>27</v>
      </c>
      <c r="B8" s="1">
        <v>29.0</v>
      </c>
      <c r="C8" s="1">
        <v>15.9</v>
      </c>
      <c r="D8" s="1">
        <v>5.0</v>
      </c>
      <c r="E8" s="1">
        <f t="shared" si="1"/>
        <v>38.92857143</v>
      </c>
      <c r="F8" s="2">
        <f t="shared" si="2"/>
        <v>356.1701087</v>
      </c>
      <c r="G8" s="1">
        <f t="shared" si="3"/>
        <v>0.01935707113</v>
      </c>
      <c r="H8" s="1">
        <f t="shared" si="4"/>
        <v>0.1935707113</v>
      </c>
    </row>
    <row r="9" ht="14.25" customHeight="1">
      <c r="A9" s="1" t="s">
        <v>28</v>
      </c>
      <c r="B9" s="1">
        <v>31.5</v>
      </c>
      <c r="C9" s="1">
        <v>17.6</v>
      </c>
      <c r="D9" s="1">
        <v>11.0</v>
      </c>
      <c r="E9" s="1">
        <f t="shared" si="1"/>
        <v>23.57142857</v>
      </c>
      <c r="F9" s="2">
        <f t="shared" si="2"/>
        <v>383.8617625</v>
      </c>
      <c r="G9" s="1">
        <f t="shared" si="3"/>
        <v>0.02086205231</v>
      </c>
      <c r="H9" s="1">
        <f t="shared" si="4"/>
        <v>0.2086205231</v>
      </c>
    </row>
    <row r="10" ht="14.25" customHeight="1">
      <c r="A10" s="1" t="s">
        <v>29</v>
      </c>
      <c r="B10" s="1">
        <v>34.0</v>
      </c>
      <c r="C10" s="1">
        <v>18.7</v>
      </c>
      <c r="D10" s="1">
        <v>17.7</v>
      </c>
      <c r="E10" s="1">
        <f t="shared" si="1"/>
        <v>3.571428571</v>
      </c>
      <c r="F10" s="2">
        <f t="shared" si="2"/>
        <v>410.8234541</v>
      </c>
      <c r="G10" s="1">
        <f t="shared" si="3"/>
        <v>0.02232736164</v>
      </c>
      <c r="H10" s="1">
        <f t="shared" si="4"/>
        <v>0.2232736164</v>
      </c>
    </row>
    <row r="11" ht="14.25" customHeight="1"/>
    <row r="12" ht="14.25" customHeight="1"/>
    <row r="13" ht="14.25" customHeight="1"/>
    <row r="14" ht="14.25" customHeight="1"/>
    <row r="15" ht="14.25" customHeight="1">
      <c r="A15" s="2" t="s">
        <v>54</v>
      </c>
      <c r="B15" s="2" t="s">
        <v>32</v>
      </c>
    </row>
    <row r="16" ht="14.25" customHeight="1">
      <c r="A16" s="2">
        <v>6.0</v>
      </c>
      <c r="B16" s="1">
        <f t="shared" ref="B16:B24" si="5">((C2-D2)/28)</f>
        <v>0.03214285714</v>
      </c>
    </row>
    <row r="17" ht="14.25" customHeight="1">
      <c r="A17" s="2">
        <v>24.0</v>
      </c>
      <c r="B17" s="1">
        <f t="shared" si="5"/>
        <v>0.1321428571</v>
      </c>
    </row>
    <row r="18" ht="14.25" customHeight="1">
      <c r="A18" s="2">
        <v>32.0</v>
      </c>
      <c r="B18" s="1">
        <f t="shared" si="5"/>
        <v>0.2464285714</v>
      </c>
    </row>
    <row r="19" ht="14.25" customHeight="1">
      <c r="A19" s="2">
        <v>38.0</v>
      </c>
      <c r="B19" s="1">
        <f t="shared" si="5"/>
        <v>0.3892857143</v>
      </c>
    </row>
    <row r="20" ht="14.25" customHeight="1">
      <c r="A20" s="2">
        <v>41.0</v>
      </c>
      <c r="B20" s="1">
        <f t="shared" si="5"/>
        <v>0.4607142857</v>
      </c>
    </row>
    <row r="21" ht="14.25" customHeight="1">
      <c r="A21" s="2">
        <v>45.0</v>
      </c>
      <c r="B21" s="1">
        <f t="shared" si="5"/>
        <v>0.4821428571</v>
      </c>
    </row>
    <row r="22" ht="14.25" customHeight="1">
      <c r="A22" s="2">
        <v>48.0</v>
      </c>
      <c r="B22" s="1">
        <f t="shared" si="5"/>
        <v>0.3892857143</v>
      </c>
    </row>
    <row r="23" ht="14.25" customHeight="1">
      <c r="A23" s="2">
        <v>53.0</v>
      </c>
      <c r="B23" s="1">
        <f t="shared" si="5"/>
        <v>0.2357142857</v>
      </c>
    </row>
    <row r="24" ht="14.25" customHeight="1">
      <c r="A24" s="2">
        <v>58.0</v>
      </c>
      <c r="B24" s="1">
        <f t="shared" si="5"/>
        <v>0.03571428571</v>
      </c>
    </row>
    <row r="25" ht="14.25" customHeight="1"/>
    <row r="26" ht="14.25" customHeight="1">
      <c r="A26" s="2" t="s">
        <v>54</v>
      </c>
      <c r="B26" s="2" t="s">
        <v>34</v>
      </c>
      <c r="C26" s="2" t="s">
        <v>35</v>
      </c>
      <c r="D26" s="2" t="s">
        <v>6</v>
      </c>
      <c r="E26" s="2" t="s">
        <v>12</v>
      </c>
    </row>
    <row r="27" ht="14.25" customHeight="1">
      <c r="A27" s="2">
        <v>6.0</v>
      </c>
      <c r="B27" s="1">
        <f t="shared" ref="B27:B35" si="6">C2/3</f>
        <v>0.3</v>
      </c>
      <c r="C27" s="1">
        <f t="shared" ref="C27:C35" si="7">B27/A27</f>
        <v>0.05</v>
      </c>
      <c r="D27" s="1">
        <f t="shared" ref="D27:D35" si="8">(2.5*980*3*SIN(B2*3.14/180))*0.1</f>
        <v>102.2407086</v>
      </c>
      <c r="E27" s="1">
        <f t="shared" ref="E27:E35" si="9">(D27-152.71)/C27</f>
        <v>-1009.385828</v>
      </c>
    </row>
    <row r="28" ht="14.25" customHeight="1">
      <c r="A28" s="2">
        <v>18.0</v>
      </c>
      <c r="B28" s="1">
        <f t="shared" si="6"/>
        <v>1.233333333</v>
      </c>
      <c r="C28" s="1">
        <f t="shared" si="7"/>
        <v>0.06851851852</v>
      </c>
      <c r="D28" s="1">
        <f t="shared" si="8"/>
        <v>146.4621441</v>
      </c>
      <c r="E28" s="1">
        <f t="shared" si="9"/>
        <v>-91.18492426</v>
      </c>
    </row>
    <row r="29" ht="14.25" customHeight="1">
      <c r="A29" s="2">
        <v>8.0</v>
      </c>
      <c r="B29" s="1">
        <f t="shared" si="6"/>
        <v>2.3</v>
      </c>
      <c r="C29" s="1">
        <f t="shared" si="7"/>
        <v>0.2875</v>
      </c>
      <c r="D29" s="1">
        <f t="shared" si="8"/>
        <v>227.0161573</v>
      </c>
      <c r="E29" s="1">
        <f t="shared" si="9"/>
        <v>258.4561992</v>
      </c>
    </row>
    <row r="30" ht="14.25" customHeight="1">
      <c r="A30" s="2">
        <v>6.0</v>
      </c>
      <c r="B30" s="1">
        <f t="shared" si="6"/>
        <v>3.633333333</v>
      </c>
      <c r="C30" s="1">
        <f t="shared" si="7"/>
        <v>0.6055555556</v>
      </c>
      <c r="D30" s="1">
        <f t="shared" si="8"/>
        <v>263.2729392</v>
      </c>
      <c r="E30" s="1">
        <f t="shared" si="9"/>
        <v>182.5810006</v>
      </c>
    </row>
    <row r="31" ht="14.25" customHeight="1">
      <c r="A31" s="2">
        <v>3.0</v>
      </c>
      <c r="B31" s="1">
        <f t="shared" si="6"/>
        <v>4.3</v>
      </c>
      <c r="C31" s="1">
        <f t="shared" si="7"/>
        <v>1.433333333</v>
      </c>
      <c r="D31" s="1">
        <f t="shared" si="8"/>
        <v>304.6545405</v>
      </c>
      <c r="E31" s="1">
        <f t="shared" si="9"/>
        <v>106.007819</v>
      </c>
    </row>
    <row r="32" ht="14.25" customHeight="1">
      <c r="A32" s="2">
        <v>4.0</v>
      </c>
      <c r="B32" s="1">
        <f t="shared" si="6"/>
        <v>4.833333333</v>
      </c>
      <c r="C32" s="1">
        <f t="shared" si="7"/>
        <v>1.208333333</v>
      </c>
      <c r="D32" s="1">
        <f t="shared" si="8"/>
        <v>322.0508102</v>
      </c>
      <c r="E32" s="1">
        <f t="shared" si="9"/>
        <v>140.1441188</v>
      </c>
    </row>
    <row r="33" ht="14.25" customHeight="1">
      <c r="A33" s="2">
        <v>3.0</v>
      </c>
      <c r="B33" s="1">
        <f t="shared" si="6"/>
        <v>5.3</v>
      </c>
      <c r="C33" s="1">
        <f t="shared" si="7"/>
        <v>1.766666667</v>
      </c>
      <c r="D33" s="1">
        <f t="shared" si="8"/>
        <v>356.1701087</v>
      </c>
      <c r="E33" s="1">
        <f t="shared" si="9"/>
        <v>115.1660993</v>
      </c>
    </row>
    <row r="34" ht="14.25" customHeight="1">
      <c r="A34" s="2">
        <v>5.0</v>
      </c>
      <c r="B34" s="1">
        <f t="shared" si="6"/>
        <v>5.866666667</v>
      </c>
      <c r="C34" s="1">
        <f t="shared" si="7"/>
        <v>1.173333333</v>
      </c>
      <c r="D34" s="1">
        <f t="shared" si="8"/>
        <v>383.8617625</v>
      </c>
      <c r="E34" s="1">
        <f t="shared" si="9"/>
        <v>197.004343</v>
      </c>
    </row>
    <row r="35" ht="14.25" customHeight="1">
      <c r="A35" s="2">
        <v>5.0</v>
      </c>
      <c r="B35" s="1">
        <f t="shared" si="6"/>
        <v>6.233333333</v>
      </c>
      <c r="C35" s="1">
        <f t="shared" si="7"/>
        <v>1.246666667</v>
      </c>
      <c r="D35" s="1">
        <f t="shared" si="8"/>
        <v>410.8234541</v>
      </c>
      <c r="E35" s="1">
        <f t="shared" si="9"/>
        <v>207.0428776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57"/>
    <col customWidth="1" min="3" max="3" width="14.14"/>
    <col customWidth="1" min="4" max="4" width="13.86"/>
    <col customWidth="1" min="5" max="5" width="10.14"/>
    <col customWidth="1" min="6" max="6" width="14.0"/>
    <col customWidth="1" min="7" max="26" width="8.71"/>
  </cols>
  <sheetData>
    <row r="1" ht="14.25" customHeight="1">
      <c r="A1" s="2" t="s">
        <v>57</v>
      </c>
      <c r="B1" s="2" t="s">
        <v>32</v>
      </c>
    </row>
    <row r="2" ht="14.25" customHeight="1">
      <c r="A2" s="2">
        <v>0.0</v>
      </c>
      <c r="B2" s="2">
        <v>0.0</v>
      </c>
    </row>
    <row r="3" ht="14.25" customHeight="1">
      <c r="A3" s="2">
        <v>5.0</v>
      </c>
      <c r="B3" s="1">
        <f>7.5/28</f>
        <v>0.2678571429</v>
      </c>
    </row>
    <row r="4" ht="14.25" customHeight="1">
      <c r="A4" s="2">
        <v>11.0</v>
      </c>
      <c r="B4" s="1">
        <f>12.5/28</f>
        <v>0.4464285714</v>
      </c>
    </row>
    <row r="5" ht="14.25" customHeight="1">
      <c r="A5" s="2">
        <v>24.0</v>
      </c>
      <c r="B5" s="1">
        <f>15.7/28</f>
        <v>0.5607142857</v>
      </c>
    </row>
    <row r="6" ht="14.25" customHeight="1">
      <c r="A6" s="2">
        <v>44.0</v>
      </c>
      <c r="B6" s="1">
        <f>19/28</f>
        <v>0.6785714286</v>
      </c>
    </row>
    <row r="7" ht="14.25" customHeight="1">
      <c r="A7" s="2">
        <v>55.0</v>
      </c>
      <c r="B7" s="1">
        <f t="shared" ref="B7:B8" si="1">19.8/28</f>
        <v>0.7071428571</v>
      </c>
    </row>
    <row r="8" ht="14.25" customHeight="1">
      <c r="A8" s="2">
        <v>60.0</v>
      </c>
      <c r="B8" s="1">
        <f t="shared" si="1"/>
        <v>0.7071428571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57"/>
    <col customWidth="1" min="3" max="3" width="14.14"/>
    <col customWidth="1" min="4" max="4" width="13.86"/>
    <col customWidth="1" min="5" max="5" width="10.14"/>
    <col customWidth="1" min="6" max="6" width="14.0"/>
    <col customWidth="1" min="7" max="26" width="8.71"/>
  </cols>
  <sheetData>
    <row r="1" ht="14.25" customHeight="1">
      <c r="A1" s="2" t="s">
        <v>57</v>
      </c>
      <c r="B1" s="2" t="s">
        <v>32</v>
      </c>
    </row>
    <row r="2" ht="14.25" customHeight="1">
      <c r="A2" s="2">
        <v>0.0</v>
      </c>
      <c r="B2" s="2">
        <v>0.0</v>
      </c>
    </row>
    <row r="3" ht="14.25" customHeight="1">
      <c r="A3" s="2">
        <v>4.0</v>
      </c>
      <c r="B3" s="1">
        <f>5.5/28</f>
        <v>0.1964285714</v>
      </c>
    </row>
    <row r="4" ht="14.25" customHeight="1">
      <c r="A4" s="2">
        <v>10.0</v>
      </c>
      <c r="B4" s="1">
        <f>8/28</f>
        <v>0.2857142857</v>
      </c>
    </row>
    <row r="5" ht="14.25" customHeight="1">
      <c r="A5" s="2">
        <v>24.0</v>
      </c>
      <c r="B5" s="1">
        <f>12/28</f>
        <v>0.4285714286</v>
      </c>
    </row>
    <row r="6" ht="14.25" customHeight="1">
      <c r="A6" s="2">
        <v>44.0</v>
      </c>
      <c r="B6" s="1">
        <f t="shared" ref="B6:B7" si="1">14.5/28</f>
        <v>0.5178571429</v>
      </c>
    </row>
    <row r="7" ht="14.25" customHeight="1">
      <c r="A7" s="2">
        <v>60.0</v>
      </c>
      <c r="B7" s="1">
        <f t="shared" si="1"/>
        <v>0.5178571429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20.71"/>
    <col customWidth="1" min="4" max="4" width="16.86"/>
    <col customWidth="1" min="5" max="5" width="20.14"/>
    <col customWidth="1" min="6" max="6" width="14.14"/>
    <col customWidth="1" min="7" max="7" width="17.57"/>
    <col customWidth="1" min="8" max="8" width="17.71"/>
    <col customWidth="1" min="9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ht="14.25" customHeight="1">
      <c r="A2" s="1" t="s">
        <v>13</v>
      </c>
      <c r="B2" s="1">
        <v>7.0</v>
      </c>
      <c r="C2" s="1">
        <v>0.0</v>
      </c>
      <c r="D2" s="1">
        <v>0.0</v>
      </c>
      <c r="E2" s="1">
        <f t="shared" ref="E2:E9" si="1">((C2-D2)/43)*100</f>
        <v>0</v>
      </c>
      <c r="F2" s="1">
        <f t="shared" ref="F2:F9" si="2">(2.5*980*2.3*SIN(B2*3.14/180))*0.1</f>
        <v>68.63873379</v>
      </c>
      <c r="G2" s="1">
        <f t="shared" ref="G2:G9" si="3">(F2/(0.0184))*10^-6</f>
        <v>0.003730365967</v>
      </c>
      <c r="H2" s="1">
        <f t="shared" ref="H2:H9" si="4">(F2/(16.55*10^-4))*10^-6</f>
        <v>0.04147355516</v>
      </c>
    </row>
    <row r="3" ht="14.25" customHeight="1">
      <c r="A3" s="1" t="s">
        <v>16</v>
      </c>
      <c r="B3" s="1">
        <v>14.0</v>
      </c>
      <c r="C3" s="1">
        <v>0.0</v>
      </c>
      <c r="D3" s="1">
        <v>0.0</v>
      </c>
      <c r="E3" s="1">
        <f t="shared" si="1"/>
        <v>0</v>
      </c>
      <c r="F3" s="1">
        <f t="shared" si="2"/>
        <v>136.2552581</v>
      </c>
      <c r="G3" s="1">
        <f t="shared" si="3"/>
        <v>0.00740517707</v>
      </c>
      <c r="H3" s="1">
        <f t="shared" si="4"/>
        <v>0.08232946108</v>
      </c>
    </row>
    <row r="4" ht="14.25" customHeight="1">
      <c r="A4" s="1" t="s">
        <v>19</v>
      </c>
      <c r="B4" s="1">
        <v>17.5</v>
      </c>
      <c r="C4" s="1">
        <v>0.0</v>
      </c>
      <c r="D4" s="1">
        <v>0.0</v>
      </c>
      <c r="E4" s="1">
        <f t="shared" si="1"/>
        <v>0</v>
      </c>
      <c r="F4" s="1">
        <f t="shared" si="2"/>
        <v>169.3645012</v>
      </c>
      <c r="G4" s="1">
        <f t="shared" si="3"/>
        <v>0.009204592459</v>
      </c>
      <c r="H4" s="1">
        <f t="shared" si="4"/>
        <v>0.1023350461</v>
      </c>
    </row>
    <row r="5" ht="14.25" customHeight="1">
      <c r="A5" s="1" t="s">
        <v>22</v>
      </c>
      <c r="B5" s="1">
        <v>23.5</v>
      </c>
      <c r="C5" s="2">
        <v>0.0</v>
      </c>
      <c r="D5" s="1">
        <v>0.0</v>
      </c>
      <c r="E5" s="1">
        <f t="shared" si="1"/>
        <v>0</v>
      </c>
      <c r="F5" s="1">
        <f t="shared" si="2"/>
        <v>224.587645</v>
      </c>
      <c r="G5" s="1">
        <f t="shared" si="3"/>
        <v>0.01220585027</v>
      </c>
      <c r="H5" s="1">
        <f t="shared" si="4"/>
        <v>0.1357025045</v>
      </c>
    </row>
    <row r="6" ht="14.25" customHeight="1">
      <c r="A6" s="1" t="s">
        <v>25</v>
      </c>
      <c r="B6" s="1">
        <v>30.0</v>
      </c>
      <c r="C6" s="2">
        <v>0.3</v>
      </c>
      <c r="D6" s="1">
        <v>0.0</v>
      </c>
      <c r="E6" s="1">
        <f t="shared" si="1"/>
        <v>0.6976744186</v>
      </c>
      <c r="F6" s="1">
        <f t="shared" si="2"/>
        <v>281.6204528</v>
      </c>
      <c r="G6" s="1">
        <f t="shared" si="3"/>
        <v>0.01530545939</v>
      </c>
      <c r="H6" s="1">
        <f t="shared" si="4"/>
        <v>0.1701634156</v>
      </c>
    </row>
    <row r="7" ht="14.25" customHeight="1">
      <c r="A7" s="1" t="s">
        <v>26</v>
      </c>
      <c r="B7" s="1">
        <v>32.0</v>
      </c>
      <c r="C7" s="1">
        <v>0.6</v>
      </c>
      <c r="D7" s="1">
        <v>9.7</v>
      </c>
      <c r="E7" s="1">
        <f t="shared" si="1"/>
        <v>-21.1627907</v>
      </c>
      <c r="F7" s="1">
        <f t="shared" si="2"/>
        <v>298.4741886</v>
      </c>
      <c r="G7" s="1">
        <f t="shared" si="3"/>
        <v>0.0162214233</v>
      </c>
      <c r="H7" s="1">
        <f t="shared" si="4"/>
        <v>0.1803469418</v>
      </c>
    </row>
    <row r="8" ht="14.25" customHeight="1">
      <c r="A8" s="1" t="s">
        <v>27</v>
      </c>
      <c r="B8" s="1">
        <v>34.0</v>
      </c>
      <c r="C8" s="1">
        <v>0.65</v>
      </c>
      <c r="D8" s="1">
        <v>15.8</v>
      </c>
      <c r="E8" s="1">
        <f t="shared" si="1"/>
        <v>-35.23255814</v>
      </c>
      <c r="F8" s="1">
        <f t="shared" si="2"/>
        <v>314.9646482</v>
      </c>
      <c r="G8" s="1">
        <f t="shared" si="3"/>
        <v>0.01711764392</v>
      </c>
      <c r="H8" s="1">
        <f t="shared" si="4"/>
        <v>0.1903109657</v>
      </c>
    </row>
    <row r="9" ht="14.25" customHeight="1">
      <c r="A9" s="1" t="s">
        <v>28</v>
      </c>
      <c r="B9" s="1">
        <v>36.0</v>
      </c>
      <c r="C9" s="1">
        <v>0.67</v>
      </c>
      <c r="D9" s="1">
        <v>23.6</v>
      </c>
      <c r="E9" s="1">
        <f t="shared" si="1"/>
        <v>-53.3255814</v>
      </c>
      <c r="F9" s="1">
        <f t="shared" si="2"/>
        <v>331.0717607</v>
      </c>
      <c r="G9" s="1">
        <f t="shared" si="3"/>
        <v>0.01799303047</v>
      </c>
      <c r="H9" s="1">
        <f t="shared" si="4"/>
        <v>0.20004336</v>
      </c>
    </row>
    <row r="10" ht="14.25" customHeight="1"/>
    <row r="11" ht="14.25" customHeight="1"/>
    <row r="12" ht="14.25" customHeight="1"/>
    <row r="13" ht="14.25" customHeight="1"/>
    <row r="14" ht="14.25" customHeight="1">
      <c r="A14" s="2" t="s">
        <v>31</v>
      </c>
      <c r="B14" s="2" t="s">
        <v>32</v>
      </c>
    </row>
    <row r="15" ht="14.25" customHeight="1">
      <c r="A15" s="2">
        <v>0.0</v>
      </c>
      <c r="B15" s="1">
        <f>E2/100</f>
        <v>0</v>
      </c>
    </row>
    <row r="16" ht="14.25" customHeight="1">
      <c r="A16" s="2">
        <v>85.0</v>
      </c>
      <c r="B16" s="2">
        <v>0.0</v>
      </c>
    </row>
    <row r="17" ht="14.25" customHeight="1">
      <c r="A17" s="2">
        <v>150.0</v>
      </c>
      <c r="B17" s="2">
        <v>-0.011</v>
      </c>
    </row>
    <row r="18" ht="14.25" customHeight="1">
      <c r="A18" s="2">
        <v>158.0</v>
      </c>
      <c r="B18" s="2">
        <v>-0.012</v>
      </c>
    </row>
    <row r="19" ht="14.25" customHeight="1">
      <c r="A19" s="2">
        <v>219.0</v>
      </c>
      <c r="B19" s="2">
        <v>-0.22</v>
      </c>
    </row>
    <row r="20" ht="14.25" customHeight="1">
      <c r="A20" s="2">
        <v>230.0</v>
      </c>
      <c r="B20" s="2">
        <v>-0.23</v>
      </c>
    </row>
    <row r="21" ht="14.25" customHeight="1">
      <c r="A21" s="2">
        <v>235.0</v>
      </c>
      <c r="B21" s="2">
        <v>-0.4</v>
      </c>
    </row>
    <row r="22" ht="14.25" customHeight="1">
      <c r="A22" s="2">
        <v>255.0</v>
      </c>
      <c r="B22" s="2">
        <v>-0.4</v>
      </c>
    </row>
    <row r="23" ht="14.25" customHeight="1">
      <c r="A23" s="2">
        <v>258.0</v>
      </c>
      <c r="B23" s="2">
        <v>-0.55</v>
      </c>
    </row>
    <row r="24" ht="14.25" customHeight="1">
      <c r="A24" s="2">
        <v>265.0</v>
      </c>
      <c r="B24" s="2">
        <v>-0.57</v>
      </c>
    </row>
    <row r="25" ht="14.25" customHeight="1"/>
    <row r="26" ht="14.25" customHeight="1">
      <c r="A26" s="2" t="s">
        <v>36</v>
      </c>
      <c r="B26" s="2" t="s">
        <v>34</v>
      </c>
      <c r="C26" s="2" t="s">
        <v>35</v>
      </c>
      <c r="D26" s="2" t="s">
        <v>6</v>
      </c>
      <c r="E26" s="2" t="s">
        <v>12</v>
      </c>
    </row>
    <row r="27" ht="14.25" customHeight="1">
      <c r="A27" s="2">
        <v>56.0</v>
      </c>
      <c r="B27" s="1">
        <f t="shared" ref="B27:B34" si="5">C2/2.3</f>
        <v>0</v>
      </c>
      <c r="C27" s="1">
        <f t="shared" ref="C27:C34" si="6">B27/A27</f>
        <v>0</v>
      </c>
      <c r="D27" s="1">
        <f t="shared" ref="D27:D34" si="7">(2.5*980*2.3*SIN(B2*3.14/180))*0.1</f>
        <v>68.63873379</v>
      </c>
      <c r="E27" s="1" t="str">
        <f t="shared" ref="E27:E34" si="8">(D27-286.2)/C27</f>
        <v>#DIV/0!</v>
      </c>
    </row>
    <row r="28" ht="14.25" customHeight="1">
      <c r="A28" s="2">
        <v>44.0</v>
      </c>
      <c r="B28" s="1">
        <f t="shared" si="5"/>
        <v>0</v>
      </c>
      <c r="C28" s="1">
        <f t="shared" si="6"/>
        <v>0</v>
      </c>
      <c r="D28" s="1">
        <f t="shared" si="7"/>
        <v>136.2552581</v>
      </c>
      <c r="E28" s="1" t="str">
        <f t="shared" si="8"/>
        <v>#DIV/0!</v>
      </c>
    </row>
    <row r="29" ht="14.25" customHeight="1">
      <c r="A29" s="2">
        <v>29.0</v>
      </c>
      <c r="B29" s="1">
        <f t="shared" si="5"/>
        <v>0</v>
      </c>
      <c r="C29" s="1">
        <f t="shared" si="6"/>
        <v>0</v>
      </c>
      <c r="D29" s="1">
        <f t="shared" si="7"/>
        <v>169.3645012</v>
      </c>
      <c r="E29" s="1" t="str">
        <f t="shared" si="8"/>
        <v>#DIV/0!</v>
      </c>
    </row>
    <row r="30" ht="14.25" customHeight="1">
      <c r="A30" s="2">
        <v>23.0</v>
      </c>
      <c r="B30" s="1">
        <f t="shared" si="5"/>
        <v>0</v>
      </c>
      <c r="C30" s="1">
        <f t="shared" si="6"/>
        <v>0</v>
      </c>
      <c r="D30" s="1">
        <f t="shared" si="7"/>
        <v>224.587645</v>
      </c>
      <c r="E30" s="1" t="str">
        <f t="shared" si="8"/>
        <v>#DIV/0!</v>
      </c>
    </row>
    <row r="31" ht="14.25" customHeight="1">
      <c r="A31" s="2">
        <v>19.0</v>
      </c>
      <c r="B31" s="1">
        <f t="shared" si="5"/>
        <v>0.1304347826</v>
      </c>
      <c r="C31" s="1">
        <f t="shared" si="6"/>
        <v>0.006864988558</v>
      </c>
      <c r="D31" s="1">
        <f t="shared" si="7"/>
        <v>281.6204528</v>
      </c>
      <c r="E31" s="1">
        <f t="shared" si="8"/>
        <v>-667.0873697</v>
      </c>
    </row>
    <row r="32" ht="14.25" customHeight="1">
      <c r="A32" s="2">
        <v>21.0</v>
      </c>
      <c r="B32" s="1">
        <f t="shared" si="5"/>
        <v>0.2608695652</v>
      </c>
      <c r="C32" s="1">
        <f t="shared" si="6"/>
        <v>0.01242236025</v>
      </c>
      <c r="D32" s="1">
        <f t="shared" si="7"/>
        <v>298.4741886</v>
      </c>
      <c r="E32" s="1">
        <f t="shared" si="8"/>
        <v>988.0721846</v>
      </c>
    </row>
    <row r="33" ht="14.25" customHeight="1">
      <c r="A33" s="2">
        <v>6.0</v>
      </c>
      <c r="B33" s="1">
        <f t="shared" si="5"/>
        <v>0.2826086957</v>
      </c>
      <c r="C33" s="1">
        <f t="shared" si="6"/>
        <v>0.04710144928</v>
      </c>
      <c r="D33" s="1">
        <f t="shared" si="7"/>
        <v>314.9646482</v>
      </c>
      <c r="E33" s="1">
        <f t="shared" si="8"/>
        <v>610.6956073</v>
      </c>
    </row>
    <row r="34" ht="14.25" customHeight="1">
      <c r="A34" s="2">
        <v>10.0</v>
      </c>
      <c r="B34" s="1">
        <f t="shared" si="5"/>
        <v>0.2913043478</v>
      </c>
      <c r="C34" s="1">
        <f t="shared" si="6"/>
        <v>0.02913043478</v>
      </c>
      <c r="D34" s="1">
        <f t="shared" si="7"/>
        <v>331.0717607</v>
      </c>
      <c r="E34" s="1">
        <f t="shared" si="8"/>
        <v>1540.373876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86"/>
    <col customWidth="1" min="3" max="3" width="17.57"/>
    <col customWidth="1" min="4" max="4" width="12.14"/>
    <col customWidth="1" min="5" max="5" width="20.14"/>
    <col customWidth="1" min="6" max="6" width="15.43"/>
    <col customWidth="1" min="7" max="7" width="20.14"/>
    <col customWidth="1" min="8" max="8" width="15.71"/>
    <col customWidth="1" min="9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6.0</v>
      </c>
      <c r="C2" s="1">
        <v>0.0</v>
      </c>
      <c r="D2" s="1">
        <v>0.0</v>
      </c>
      <c r="E2" s="1">
        <f t="shared" ref="E2:E10" si="1">((C2-D2)/28.3)*100</f>
        <v>0</v>
      </c>
      <c r="F2" s="2">
        <f t="shared" ref="F2:F10" si="2">(2.5*980*2.8*SIN(B2*3.14/180))*0.1</f>
        <v>71.67030653</v>
      </c>
      <c r="G2" s="1">
        <f t="shared" ref="G2:G10" si="3">(F2/(0.0184))*10^-6</f>
        <v>0.003895125355</v>
      </c>
      <c r="H2" s="1">
        <f t="shared" ref="H2:H10" si="4">(F2/(16.55*10^-4))*10^-6</f>
        <v>0.04330532116</v>
      </c>
    </row>
    <row r="3" ht="14.25" customHeight="1">
      <c r="A3" s="1" t="s">
        <v>16</v>
      </c>
      <c r="B3" s="1">
        <v>13.0</v>
      </c>
      <c r="C3" s="1">
        <v>3.0</v>
      </c>
      <c r="D3" s="1">
        <v>0.0</v>
      </c>
      <c r="E3" s="1">
        <f t="shared" si="1"/>
        <v>10.60070671</v>
      </c>
      <c r="F3" s="2">
        <f t="shared" si="2"/>
        <v>154.2395375</v>
      </c>
      <c r="G3" s="1">
        <f t="shared" si="3"/>
        <v>0.00838258356</v>
      </c>
      <c r="H3" s="1">
        <f t="shared" si="4"/>
        <v>0.09319609517</v>
      </c>
    </row>
    <row r="4" ht="14.25" customHeight="1">
      <c r="A4" s="1" t="s">
        <v>19</v>
      </c>
      <c r="B4" s="1">
        <v>16.0</v>
      </c>
      <c r="C4" s="1">
        <v>8.7</v>
      </c>
      <c r="D4" s="1">
        <v>0.0</v>
      </c>
      <c r="E4" s="1">
        <f t="shared" si="1"/>
        <v>30.74204947</v>
      </c>
      <c r="F4" s="2">
        <f t="shared" si="2"/>
        <v>188.9938698</v>
      </c>
      <c r="G4" s="1">
        <f t="shared" si="3"/>
        <v>0.01027140597</v>
      </c>
      <c r="H4" s="1">
        <f t="shared" si="4"/>
        <v>0.1141956918</v>
      </c>
    </row>
    <row r="5" ht="14.25" customHeight="1">
      <c r="A5" s="1" t="s">
        <v>22</v>
      </c>
      <c r="B5" s="1">
        <v>17.0</v>
      </c>
      <c r="C5" s="1">
        <v>13.6</v>
      </c>
      <c r="D5" s="1">
        <v>0.0</v>
      </c>
      <c r="E5" s="1">
        <f t="shared" si="1"/>
        <v>48.0565371</v>
      </c>
      <c r="F5" s="2">
        <f t="shared" si="2"/>
        <v>200.4683097</v>
      </c>
      <c r="G5" s="1">
        <f t="shared" si="3"/>
        <v>0.01089501683</v>
      </c>
      <c r="H5" s="1">
        <f t="shared" si="4"/>
        <v>0.121128888</v>
      </c>
    </row>
    <row r="6" ht="14.25" customHeight="1">
      <c r="A6" s="1" t="s">
        <v>25</v>
      </c>
      <c r="B6" s="1">
        <v>19.0</v>
      </c>
      <c r="C6" s="1">
        <v>17.4</v>
      </c>
      <c r="D6" s="1">
        <v>7.0</v>
      </c>
      <c r="E6" s="1">
        <f t="shared" si="1"/>
        <v>36.74911661</v>
      </c>
      <c r="F6" s="2">
        <f t="shared" si="2"/>
        <v>223.2307081</v>
      </c>
      <c r="G6" s="1">
        <f t="shared" si="3"/>
        <v>0.0121321037</v>
      </c>
      <c r="H6" s="1">
        <f t="shared" si="4"/>
        <v>0.1348826031</v>
      </c>
    </row>
    <row r="7" ht="14.25" customHeight="1">
      <c r="A7" s="1" t="s">
        <v>26</v>
      </c>
      <c r="B7" s="1">
        <v>22.0</v>
      </c>
      <c r="C7" s="1">
        <v>20.1</v>
      </c>
      <c r="D7" s="1">
        <v>11.2</v>
      </c>
      <c r="E7" s="1">
        <f t="shared" si="1"/>
        <v>31.44876325</v>
      </c>
      <c r="F7" s="2">
        <f t="shared" si="2"/>
        <v>256.8563066</v>
      </c>
      <c r="G7" s="1">
        <f t="shared" si="3"/>
        <v>0.01395958188</v>
      </c>
      <c r="H7" s="1">
        <f t="shared" si="4"/>
        <v>0.1552001852</v>
      </c>
    </row>
    <row r="8" ht="14.25" customHeight="1">
      <c r="A8" s="1" t="s">
        <v>27</v>
      </c>
      <c r="B8" s="1">
        <v>23.0</v>
      </c>
      <c r="C8" s="1">
        <v>22.6</v>
      </c>
      <c r="D8" s="1">
        <v>16.3</v>
      </c>
      <c r="E8" s="1">
        <f t="shared" si="1"/>
        <v>22.2614841</v>
      </c>
      <c r="F8" s="2">
        <f t="shared" si="2"/>
        <v>267.9130416</v>
      </c>
      <c r="G8" s="1">
        <f t="shared" si="3"/>
        <v>0.01456049139</v>
      </c>
      <c r="H8" s="1">
        <f t="shared" si="4"/>
        <v>0.1618809919</v>
      </c>
    </row>
    <row r="9" ht="14.25" customHeight="1">
      <c r="A9" s="1" t="s">
        <v>28</v>
      </c>
      <c r="B9" s="1">
        <v>24.0</v>
      </c>
      <c r="C9" s="1">
        <v>23.4</v>
      </c>
      <c r="D9" s="1">
        <v>22.6</v>
      </c>
      <c r="E9" s="1">
        <f t="shared" si="1"/>
        <v>2.826855124</v>
      </c>
      <c r="F9" s="2">
        <f t="shared" si="2"/>
        <v>278.8882504</v>
      </c>
      <c r="G9" s="1">
        <f t="shared" si="3"/>
        <v>0.01515697013</v>
      </c>
      <c r="H9" s="1">
        <f t="shared" si="4"/>
        <v>0.168512538</v>
      </c>
    </row>
    <row r="10" ht="14.25" customHeight="1">
      <c r="A10" s="1" t="s">
        <v>29</v>
      </c>
      <c r="B10" s="1">
        <v>28.0</v>
      </c>
      <c r="C10" s="1">
        <v>23.4</v>
      </c>
      <c r="D10" s="1">
        <v>25.9</v>
      </c>
      <c r="E10" s="1">
        <f t="shared" si="1"/>
        <v>-8.833922261</v>
      </c>
      <c r="F10" s="2">
        <f t="shared" si="2"/>
        <v>321.9074219</v>
      </c>
      <c r="G10" s="1">
        <f t="shared" si="3"/>
        <v>0.01749496858</v>
      </c>
      <c r="H10" s="1">
        <f t="shared" si="4"/>
        <v>0.1945059951</v>
      </c>
    </row>
    <row r="11" ht="14.25" customHeight="1"/>
    <row r="12" ht="14.25" customHeight="1"/>
    <row r="13" ht="14.25" customHeight="1"/>
    <row r="14" ht="14.25" customHeight="1">
      <c r="A14" s="2" t="s">
        <v>31</v>
      </c>
      <c r="B14" s="2" t="s">
        <v>32</v>
      </c>
      <c r="C14" s="2" t="s">
        <v>11</v>
      </c>
      <c r="D14" s="2" t="s">
        <v>6</v>
      </c>
    </row>
    <row r="15" ht="14.25" customHeight="1">
      <c r="A15" s="2">
        <v>0.0</v>
      </c>
      <c r="B15" s="2">
        <v>0.0</v>
      </c>
      <c r="C15" s="2">
        <v>0.0</v>
      </c>
      <c r="D15" s="1">
        <f t="shared" ref="D15:D24" si="5">(2.5*980*2.8*SIN(B2*3.14/180))*0.1</f>
        <v>71.67030653</v>
      </c>
    </row>
    <row r="16" ht="14.25" customHeight="1">
      <c r="A16" s="2">
        <v>78.0</v>
      </c>
      <c r="B16" s="2">
        <v>0.0</v>
      </c>
      <c r="C16" s="1">
        <f t="shared" ref="C16:C24" si="6">(B16-B15)/(A16-A15)</f>
        <v>0</v>
      </c>
      <c r="D16" s="1">
        <f t="shared" si="5"/>
        <v>154.2395375</v>
      </c>
    </row>
    <row r="17" ht="14.25" customHeight="1">
      <c r="A17" s="2">
        <v>60.0</v>
      </c>
      <c r="B17" s="2">
        <v>0.067</v>
      </c>
      <c r="C17" s="1">
        <f t="shared" si="6"/>
        <v>-0.003722222222</v>
      </c>
      <c r="D17" s="1">
        <f t="shared" si="5"/>
        <v>188.9938698</v>
      </c>
    </row>
    <row r="18" ht="14.25" customHeight="1">
      <c r="A18" s="2">
        <v>76.0</v>
      </c>
      <c r="B18" s="2">
        <v>0.09</v>
      </c>
      <c r="C18" s="1">
        <f t="shared" si="6"/>
        <v>0.0014375</v>
      </c>
      <c r="D18" s="1">
        <f t="shared" si="5"/>
        <v>200.4683097</v>
      </c>
    </row>
    <row r="19" ht="14.25" customHeight="1">
      <c r="A19" s="2">
        <v>80.0</v>
      </c>
      <c r="B19" s="2">
        <v>0.25</v>
      </c>
      <c r="C19" s="1">
        <f t="shared" si="6"/>
        <v>0.04</v>
      </c>
      <c r="D19" s="1">
        <f t="shared" si="5"/>
        <v>223.2307081</v>
      </c>
    </row>
    <row r="20" ht="14.25" customHeight="1">
      <c r="A20" s="2">
        <v>84.0</v>
      </c>
      <c r="B20" s="2">
        <v>0.34</v>
      </c>
      <c r="C20" s="1">
        <f t="shared" si="6"/>
        <v>0.0225</v>
      </c>
      <c r="D20" s="1">
        <f t="shared" si="5"/>
        <v>256.8563066</v>
      </c>
    </row>
    <row r="21" ht="14.25" customHeight="1">
      <c r="A21" s="2">
        <v>109.0</v>
      </c>
      <c r="B21" s="2">
        <v>0.36</v>
      </c>
      <c r="C21" s="1">
        <f t="shared" si="6"/>
        <v>0.0008</v>
      </c>
      <c r="D21" s="1">
        <f t="shared" si="5"/>
        <v>267.9130416</v>
      </c>
    </row>
    <row r="22" ht="14.25" customHeight="1">
      <c r="A22" s="2">
        <v>113.0</v>
      </c>
      <c r="B22" s="2">
        <v>0.19</v>
      </c>
      <c r="C22" s="1">
        <f t="shared" si="6"/>
        <v>-0.0425</v>
      </c>
      <c r="D22" s="1">
        <f t="shared" si="5"/>
        <v>278.8882504</v>
      </c>
    </row>
    <row r="23" ht="14.25" customHeight="1">
      <c r="A23" s="2">
        <v>136.0</v>
      </c>
      <c r="B23" s="2">
        <v>0.18</v>
      </c>
      <c r="C23" s="1">
        <f t="shared" si="6"/>
        <v>-0.0004347826087</v>
      </c>
      <c r="D23" s="1">
        <f t="shared" si="5"/>
        <v>321.9074219</v>
      </c>
    </row>
    <row r="24" ht="14.25" customHeight="1">
      <c r="A24" s="2">
        <v>141.0</v>
      </c>
      <c r="B24" s="2">
        <v>0.05</v>
      </c>
      <c r="C24" s="1">
        <f t="shared" si="6"/>
        <v>-0.026</v>
      </c>
      <c r="D24" s="1">
        <f t="shared" si="5"/>
        <v>0</v>
      </c>
    </row>
    <row r="25" ht="14.25" customHeight="1"/>
    <row r="26" ht="14.25" customHeight="1">
      <c r="A26" s="2" t="s">
        <v>33</v>
      </c>
      <c r="B26" s="2" t="s">
        <v>37</v>
      </c>
      <c r="C26" s="2" t="s">
        <v>35</v>
      </c>
      <c r="D26" s="2" t="s">
        <v>6</v>
      </c>
      <c r="E26" s="2" t="s">
        <v>12</v>
      </c>
    </row>
    <row r="27" ht="14.25" customHeight="1">
      <c r="A27" s="2">
        <v>29.0</v>
      </c>
      <c r="B27" s="1">
        <f t="shared" ref="B27:B35" si="7">C2/2.8</f>
        <v>0</v>
      </c>
      <c r="C27" s="1">
        <f t="shared" ref="C27:C35" si="8">B27/A27</f>
        <v>0</v>
      </c>
      <c r="D27" s="1">
        <f t="shared" ref="D27:D35" si="9">(2.5*980*2.8*SIN(B2*3.14/180))*0.1</f>
        <v>71.67030653</v>
      </c>
      <c r="E27" s="1" t="str">
        <f t="shared" ref="E27:E35" si="10">(D27-178.76)/C27</f>
        <v>#DIV/0!</v>
      </c>
    </row>
    <row r="28" ht="14.25" customHeight="1">
      <c r="A28" s="2">
        <v>3.0</v>
      </c>
      <c r="B28" s="1">
        <f t="shared" si="7"/>
        <v>1.071428571</v>
      </c>
      <c r="C28" s="1">
        <f t="shared" si="8"/>
        <v>0.3571428571</v>
      </c>
      <c r="D28" s="1">
        <f t="shared" si="9"/>
        <v>154.2395375</v>
      </c>
      <c r="E28" s="1">
        <f t="shared" si="10"/>
        <v>-68.65729498</v>
      </c>
    </row>
    <row r="29" ht="14.25" customHeight="1">
      <c r="A29" s="2">
        <v>8.0</v>
      </c>
      <c r="B29" s="1">
        <f t="shared" si="7"/>
        <v>3.107142857</v>
      </c>
      <c r="C29" s="1">
        <f t="shared" si="8"/>
        <v>0.3883928571</v>
      </c>
      <c r="D29" s="1">
        <f t="shared" si="9"/>
        <v>188.9938698</v>
      </c>
      <c r="E29" s="1">
        <f t="shared" si="10"/>
        <v>26.34927409</v>
      </c>
    </row>
    <row r="30" ht="14.25" customHeight="1">
      <c r="A30" s="2">
        <v>5.0</v>
      </c>
      <c r="B30" s="1">
        <f t="shared" si="7"/>
        <v>4.857142857</v>
      </c>
      <c r="C30" s="1">
        <f t="shared" si="8"/>
        <v>0.9714285714</v>
      </c>
      <c r="D30" s="1">
        <f t="shared" si="9"/>
        <v>200.4683097</v>
      </c>
      <c r="E30" s="1">
        <f t="shared" si="10"/>
        <v>22.34678936</v>
      </c>
    </row>
    <row r="31" ht="14.25" customHeight="1">
      <c r="A31" s="2">
        <v>6.0</v>
      </c>
      <c r="B31" s="1">
        <f t="shared" si="7"/>
        <v>6.214285714</v>
      </c>
      <c r="C31" s="1">
        <f t="shared" si="8"/>
        <v>1.035714286</v>
      </c>
      <c r="D31" s="1">
        <f t="shared" si="9"/>
        <v>223.2307081</v>
      </c>
      <c r="E31" s="1">
        <f t="shared" si="10"/>
        <v>42.93723541</v>
      </c>
    </row>
    <row r="32" ht="14.25" customHeight="1">
      <c r="A32" s="2">
        <v>5.0</v>
      </c>
      <c r="B32" s="1">
        <f t="shared" si="7"/>
        <v>7.178571429</v>
      </c>
      <c r="C32" s="1">
        <f t="shared" si="8"/>
        <v>1.435714286</v>
      </c>
      <c r="D32" s="1">
        <f t="shared" si="9"/>
        <v>256.8563066</v>
      </c>
      <c r="E32" s="1">
        <f t="shared" si="10"/>
        <v>54.39543742</v>
      </c>
    </row>
    <row r="33" ht="14.25" customHeight="1">
      <c r="A33" s="2">
        <v>4.0</v>
      </c>
      <c r="B33" s="1">
        <f t="shared" si="7"/>
        <v>8.071428571</v>
      </c>
      <c r="C33" s="1">
        <f t="shared" si="8"/>
        <v>2.017857143</v>
      </c>
      <c r="D33" s="1">
        <f t="shared" si="9"/>
        <v>267.9130416</v>
      </c>
      <c r="E33" s="1">
        <f t="shared" si="10"/>
        <v>44.1820383</v>
      </c>
    </row>
    <row r="34" ht="14.25" customHeight="1">
      <c r="A34" s="2">
        <v>4.0</v>
      </c>
      <c r="B34" s="1">
        <f t="shared" si="7"/>
        <v>8.357142857</v>
      </c>
      <c r="C34" s="1">
        <f t="shared" si="8"/>
        <v>2.089285714</v>
      </c>
      <c r="D34" s="1">
        <f t="shared" si="9"/>
        <v>278.8882504</v>
      </c>
      <c r="E34" s="1">
        <f t="shared" si="10"/>
        <v>47.92463266</v>
      </c>
    </row>
    <row r="35" ht="14.25" customHeight="1">
      <c r="A35" s="2">
        <v>10.0</v>
      </c>
      <c r="B35" s="1">
        <f t="shared" si="7"/>
        <v>8.357142857</v>
      </c>
      <c r="C35" s="1">
        <f t="shared" si="8"/>
        <v>0.8357142857</v>
      </c>
      <c r="D35" s="1">
        <f t="shared" si="9"/>
        <v>321.9074219</v>
      </c>
      <c r="E35" s="1">
        <f t="shared" si="10"/>
        <v>171.2875133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6.29"/>
    <col customWidth="1" min="4" max="4" width="12.57"/>
    <col customWidth="1" min="5" max="5" width="21.29"/>
    <col customWidth="1" min="6" max="6" width="21.14"/>
    <col customWidth="1" min="7" max="7" width="21.0"/>
    <col customWidth="1" min="8" max="8" width="21.86"/>
    <col customWidth="1" min="9" max="25" width="8.71"/>
  </cols>
  <sheetData>
    <row r="1" ht="14.25" customHeight="1">
      <c r="A1" s="2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7.0</v>
      </c>
      <c r="C2" s="1">
        <v>2.4</v>
      </c>
      <c r="D2" s="1">
        <v>0.0</v>
      </c>
      <c r="E2" s="1">
        <f t="shared" ref="E2:E13" si="1">((C2-D2)/27.5)*100</f>
        <v>8.727272727</v>
      </c>
      <c r="F2" s="2">
        <f t="shared" ref="F2:F13" si="2">(2.5*980*2.8*SIN(B2*3.14/180))*0.1</f>
        <v>83.56019766</v>
      </c>
      <c r="G2" s="1">
        <f t="shared" ref="G2:G13" si="3">(F2/(0.0184))*10^-6</f>
        <v>0.00454131509</v>
      </c>
      <c r="H2" s="1">
        <f t="shared" ref="H2:H13" si="4">(F2/(16.55*10^-4))*10^-6</f>
        <v>0.05048954541</v>
      </c>
    </row>
    <row r="3" ht="14.25" customHeight="1">
      <c r="A3" s="1" t="s">
        <v>16</v>
      </c>
      <c r="B3" s="1">
        <v>9.0</v>
      </c>
      <c r="C3" s="1">
        <v>2.9</v>
      </c>
      <c r="D3" s="1">
        <v>0.0</v>
      </c>
      <c r="E3" s="1">
        <f t="shared" si="1"/>
        <v>10.54545455</v>
      </c>
      <c r="F3" s="2">
        <f t="shared" si="2"/>
        <v>107.2600872</v>
      </c>
      <c r="G3" s="1">
        <f t="shared" si="3"/>
        <v>0.005829352566</v>
      </c>
      <c r="H3" s="1">
        <f t="shared" si="4"/>
        <v>0.06480972038</v>
      </c>
    </row>
    <row r="4" ht="14.25" customHeight="1">
      <c r="A4" s="1" t="s">
        <v>19</v>
      </c>
      <c r="B4" s="1">
        <v>10.5</v>
      </c>
      <c r="C4" s="1">
        <v>8.7</v>
      </c>
      <c r="D4" s="1">
        <v>0.0</v>
      </c>
      <c r="E4" s="1">
        <f t="shared" si="1"/>
        <v>31.63636364</v>
      </c>
      <c r="F4" s="2">
        <f t="shared" si="2"/>
        <v>124.9509045</v>
      </c>
      <c r="G4" s="1">
        <f t="shared" si="3"/>
        <v>0.006790810026</v>
      </c>
      <c r="H4" s="1">
        <f t="shared" si="4"/>
        <v>0.07549903593</v>
      </c>
    </row>
    <row r="5" ht="14.25" customHeight="1">
      <c r="A5" s="1" t="s">
        <v>22</v>
      </c>
      <c r="B5" s="1">
        <v>12.0</v>
      </c>
      <c r="C5" s="1">
        <v>12.3</v>
      </c>
      <c r="D5" s="1">
        <v>0.0</v>
      </c>
      <c r="E5" s="1">
        <f t="shared" si="1"/>
        <v>44.72727273</v>
      </c>
      <c r="F5" s="2">
        <f t="shared" si="2"/>
        <v>142.5561734</v>
      </c>
      <c r="G5" s="1">
        <f t="shared" si="3"/>
        <v>0.00774761812</v>
      </c>
      <c r="H5" s="1">
        <f t="shared" si="4"/>
        <v>0.08613666067</v>
      </c>
    </row>
    <row r="6" ht="14.25" customHeight="1">
      <c r="A6" s="1" t="s">
        <v>25</v>
      </c>
      <c r="B6" s="1">
        <v>13.5</v>
      </c>
      <c r="C6" s="1">
        <v>14.4</v>
      </c>
      <c r="D6" s="1">
        <v>0.0</v>
      </c>
      <c r="E6" s="1">
        <f t="shared" si="1"/>
        <v>52.36363636</v>
      </c>
      <c r="F6" s="2">
        <f t="shared" si="2"/>
        <v>160.0638405</v>
      </c>
      <c r="G6" s="1">
        <f t="shared" si="3"/>
        <v>0.008699121766</v>
      </c>
      <c r="H6" s="1">
        <f t="shared" si="4"/>
        <v>0.09671531148</v>
      </c>
    </row>
    <row r="7" ht="14.25" customHeight="1">
      <c r="A7" s="1" t="s">
        <v>26</v>
      </c>
      <c r="B7" s="1">
        <v>14.5</v>
      </c>
      <c r="C7" s="1">
        <v>16.0</v>
      </c>
      <c r="D7" s="1">
        <v>2.0</v>
      </c>
      <c r="E7" s="1">
        <f t="shared" si="1"/>
        <v>50.90909091</v>
      </c>
      <c r="F7" s="2">
        <f t="shared" si="2"/>
        <v>171.6754729</v>
      </c>
      <c r="G7" s="1">
        <f t="shared" si="3"/>
        <v>0.009330188747</v>
      </c>
      <c r="H7" s="1">
        <f t="shared" si="4"/>
        <v>0.1037314036</v>
      </c>
    </row>
    <row r="8" ht="14.25" customHeight="1">
      <c r="A8" s="1" t="s">
        <v>27</v>
      </c>
      <c r="B8" s="1">
        <v>17.0</v>
      </c>
      <c r="C8" s="1">
        <v>17.9</v>
      </c>
      <c r="D8" s="1">
        <v>5.3</v>
      </c>
      <c r="E8" s="1">
        <f t="shared" si="1"/>
        <v>45.81818182</v>
      </c>
      <c r="F8" s="2">
        <f t="shared" si="2"/>
        <v>200.4683097</v>
      </c>
      <c r="G8" s="1">
        <f t="shared" si="3"/>
        <v>0.01089501683</v>
      </c>
      <c r="H8" s="1">
        <f t="shared" si="4"/>
        <v>0.121128888</v>
      </c>
    </row>
    <row r="9" ht="14.25" customHeight="1">
      <c r="A9" s="1" t="s">
        <v>28</v>
      </c>
      <c r="B9" s="1">
        <v>17.5</v>
      </c>
      <c r="C9" s="1">
        <v>18.9</v>
      </c>
      <c r="D9" s="1">
        <v>7.6</v>
      </c>
      <c r="E9" s="1">
        <f t="shared" si="1"/>
        <v>41.09090909</v>
      </c>
      <c r="F9" s="2">
        <f t="shared" si="2"/>
        <v>206.1828711</v>
      </c>
      <c r="G9" s="1">
        <f t="shared" si="3"/>
        <v>0.01120559082</v>
      </c>
      <c r="H9" s="1">
        <f t="shared" si="4"/>
        <v>0.1245817952</v>
      </c>
    </row>
    <row r="10" ht="14.25" customHeight="1">
      <c r="A10" s="1" t="s">
        <v>29</v>
      </c>
      <c r="B10" s="1">
        <v>18.5</v>
      </c>
      <c r="C10" s="1">
        <v>20.2</v>
      </c>
      <c r="D10" s="1">
        <v>10.0</v>
      </c>
      <c r="E10" s="1">
        <f t="shared" si="1"/>
        <v>37.09090909</v>
      </c>
      <c r="F10" s="2">
        <f t="shared" si="2"/>
        <v>217.5645032</v>
      </c>
      <c r="G10" s="1">
        <f t="shared" si="3"/>
        <v>0.01182415778</v>
      </c>
      <c r="H10" s="1">
        <f t="shared" si="4"/>
        <v>0.1314589143</v>
      </c>
    </row>
    <row r="11" ht="14.25" customHeight="1">
      <c r="A11" s="1" t="s">
        <v>30</v>
      </c>
      <c r="B11" s="1">
        <v>21.0</v>
      </c>
      <c r="C11" s="1">
        <v>21.4</v>
      </c>
      <c r="D11" s="1">
        <v>14.0</v>
      </c>
      <c r="E11" s="1">
        <f t="shared" si="1"/>
        <v>26.90909091</v>
      </c>
      <c r="F11" s="2">
        <f t="shared" si="2"/>
        <v>245.72141</v>
      </c>
      <c r="G11" s="1">
        <f t="shared" si="3"/>
        <v>0.01335442445</v>
      </c>
      <c r="H11" s="1">
        <f t="shared" si="4"/>
        <v>0.148472151</v>
      </c>
    </row>
    <row r="12" ht="14.25" customHeight="1">
      <c r="A12" s="1" t="s">
        <v>39</v>
      </c>
      <c r="B12" s="1">
        <v>22.8</v>
      </c>
      <c r="C12" s="1">
        <v>22.4</v>
      </c>
      <c r="D12" s="1">
        <v>19.3</v>
      </c>
      <c r="E12" s="1">
        <f t="shared" si="1"/>
        <v>11.27272727</v>
      </c>
      <c r="F12" s="2">
        <f t="shared" si="2"/>
        <v>265.7081094</v>
      </c>
      <c r="G12" s="1">
        <f t="shared" si="3"/>
        <v>0.01444065812</v>
      </c>
      <c r="H12" s="1">
        <f t="shared" si="4"/>
        <v>0.1605487066</v>
      </c>
    </row>
    <row r="13" ht="14.25" customHeight="1">
      <c r="A13" s="1" t="s">
        <v>40</v>
      </c>
      <c r="B13" s="1">
        <v>26.0</v>
      </c>
      <c r="C13" s="1">
        <v>22.4</v>
      </c>
      <c r="D13" s="1">
        <v>26.0</v>
      </c>
      <c r="E13" s="1">
        <f t="shared" si="1"/>
        <v>-13.09090909</v>
      </c>
      <c r="F13" s="2">
        <f t="shared" si="2"/>
        <v>300.5807562</v>
      </c>
      <c r="G13" s="1">
        <f t="shared" si="3"/>
        <v>0.01633591066</v>
      </c>
      <c r="H13" s="1">
        <f t="shared" si="4"/>
        <v>0.1816197923</v>
      </c>
    </row>
    <row r="14" ht="14.25" customHeight="1"/>
    <row r="15" ht="14.25" customHeight="1"/>
    <row r="16" ht="14.25" customHeight="1"/>
    <row r="17" ht="14.25" customHeight="1">
      <c r="A17" s="2" t="s">
        <v>33</v>
      </c>
      <c r="B17" s="2" t="s">
        <v>41</v>
      </c>
    </row>
    <row r="18" ht="14.25" customHeight="1">
      <c r="A18" s="2">
        <v>0.0</v>
      </c>
      <c r="B18" s="2">
        <v>0.0</v>
      </c>
      <c r="E18" s="2">
        <v>0.0</v>
      </c>
      <c r="F18" s="2">
        <v>0.0</v>
      </c>
    </row>
    <row r="19" ht="14.25" customHeight="1">
      <c r="A19" s="2">
        <v>50.0</v>
      </c>
      <c r="B19" s="2">
        <v>0.0</v>
      </c>
      <c r="E19" s="2">
        <v>42.0</v>
      </c>
      <c r="F19" s="2">
        <v>0.0</v>
      </c>
    </row>
    <row r="20" ht="14.25" customHeight="1">
      <c r="A20" s="2">
        <v>70.0</v>
      </c>
      <c r="B20" s="2">
        <v>0.057</v>
      </c>
      <c r="E20" s="2">
        <v>60.0</v>
      </c>
      <c r="F20" s="2">
        <v>0.067</v>
      </c>
    </row>
    <row r="21" ht="14.25" customHeight="1">
      <c r="A21" s="2">
        <v>84.0</v>
      </c>
      <c r="B21" s="2">
        <v>0.098</v>
      </c>
      <c r="E21" s="2">
        <v>76.0</v>
      </c>
      <c r="F21" s="2">
        <v>0.09</v>
      </c>
    </row>
    <row r="22" ht="14.25" customHeight="1">
      <c r="A22" s="2">
        <v>88.0</v>
      </c>
      <c r="B22" s="2">
        <v>0.29</v>
      </c>
      <c r="E22" s="2">
        <v>80.0</v>
      </c>
      <c r="F22" s="2">
        <v>0.25</v>
      </c>
    </row>
    <row r="23" ht="14.25" customHeight="1">
      <c r="A23" s="2">
        <v>91.0</v>
      </c>
      <c r="B23" s="2">
        <v>0.34</v>
      </c>
      <c r="E23" s="2">
        <v>84.0</v>
      </c>
      <c r="F23" s="2">
        <v>0.34</v>
      </c>
    </row>
    <row r="24" ht="14.25" customHeight="1">
      <c r="A24" s="2">
        <v>116.0</v>
      </c>
      <c r="B24" s="2">
        <v>0.37</v>
      </c>
      <c r="E24" s="2">
        <v>109.0</v>
      </c>
      <c r="F24" s="2">
        <v>0.36</v>
      </c>
    </row>
    <row r="25" ht="14.25" customHeight="1">
      <c r="A25" s="2">
        <v>123.0</v>
      </c>
      <c r="B25" s="2">
        <v>0.17</v>
      </c>
      <c r="E25" s="2">
        <v>113.0</v>
      </c>
      <c r="F25" s="2">
        <v>0.19</v>
      </c>
    </row>
    <row r="26" ht="14.25" customHeight="1">
      <c r="A26" s="2">
        <v>147.0</v>
      </c>
      <c r="B26" s="2">
        <v>0.16</v>
      </c>
      <c r="E26" s="2">
        <v>136.0</v>
      </c>
      <c r="F26" s="2">
        <v>0.18</v>
      </c>
    </row>
    <row r="27" ht="14.25" customHeight="1">
      <c r="A27" s="2">
        <v>152.0</v>
      </c>
      <c r="B27" s="2">
        <v>0.07</v>
      </c>
      <c r="E27" s="2">
        <v>141.0</v>
      </c>
      <c r="F27" s="2">
        <v>0.05</v>
      </c>
    </row>
    <row r="28" ht="14.25" customHeight="1"/>
    <row r="29" ht="14.25" customHeight="1"/>
    <row r="30" ht="14.25" customHeight="1"/>
    <row r="31" ht="14.25" customHeight="1">
      <c r="A31" s="2" t="s">
        <v>42</v>
      </c>
      <c r="B31" s="2" t="s">
        <v>37</v>
      </c>
      <c r="C31" s="2" t="s">
        <v>35</v>
      </c>
      <c r="D31" s="2" t="s">
        <v>6</v>
      </c>
      <c r="E31" s="2" t="s">
        <v>43</v>
      </c>
    </row>
    <row r="32" ht="14.25" customHeight="1">
      <c r="A32" s="2">
        <v>20.0</v>
      </c>
      <c r="B32" s="1">
        <f t="shared" ref="B32:B43" si="5">C2/2.8</f>
        <v>0.8571428571</v>
      </c>
      <c r="C32" s="1">
        <f t="shared" ref="C32:C43" si="6">B32/A32</f>
        <v>0.04285714286</v>
      </c>
      <c r="D32" s="1">
        <f t="shared" ref="D32:D43" si="7">(2.5*980*2.8*SIN(B2*3.14/180))*0.1</f>
        <v>83.56019766</v>
      </c>
      <c r="E32" s="1">
        <f t="shared" ref="E32:E43" si="8">(D32-122.68)/C32</f>
        <v>-912.7953879</v>
      </c>
    </row>
    <row r="33" ht="14.25" customHeight="1">
      <c r="A33" s="2">
        <v>10.0</v>
      </c>
      <c r="B33" s="1">
        <f t="shared" si="5"/>
        <v>1.035714286</v>
      </c>
      <c r="C33" s="1">
        <f t="shared" si="6"/>
        <v>0.1035714286</v>
      </c>
      <c r="D33" s="1">
        <f t="shared" si="7"/>
        <v>107.2600872</v>
      </c>
      <c r="E33" s="1">
        <f t="shared" si="8"/>
        <v>-148.8819165</v>
      </c>
    </row>
    <row r="34" ht="14.25" customHeight="1">
      <c r="A34" s="2">
        <v>7.0</v>
      </c>
      <c r="B34" s="1">
        <f t="shared" si="5"/>
        <v>3.107142857</v>
      </c>
      <c r="C34" s="1">
        <f t="shared" si="6"/>
        <v>0.443877551</v>
      </c>
      <c r="D34" s="1">
        <f t="shared" si="7"/>
        <v>124.9509045</v>
      </c>
      <c r="E34" s="1">
        <f t="shared" si="8"/>
        <v>5.116060645</v>
      </c>
    </row>
    <row r="35" ht="14.25" customHeight="1">
      <c r="A35" s="2">
        <v>2.0</v>
      </c>
      <c r="B35" s="1">
        <f t="shared" si="5"/>
        <v>4.392857143</v>
      </c>
      <c r="C35" s="1">
        <f t="shared" si="6"/>
        <v>2.196428571</v>
      </c>
      <c r="D35" s="1">
        <f t="shared" si="7"/>
        <v>142.5561734</v>
      </c>
      <c r="E35" s="1">
        <f t="shared" si="8"/>
        <v>9.049314724</v>
      </c>
    </row>
    <row r="36" ht="14.25" customHeight="1">
      <c r="A36" s="2">
        <v>4.0</v>
      </c>
      <c r="B36" s="1">
        <f t="shared" si="5"/>
        <v>5.142857143</v>
      </c>
      <c r="C36" s="1">
        <f t="shared" si="6"/>
        <v>1.285714286</v>
      </c>
      <c r="D36" s="1">
        <f t="shared" si="7"/>
        <v>160.0638405</v>
      </c>
      <c r="E36" s="1">
        <f t="shared" si="8"/>
        <v>29.07632039</v>
      </c>
    </row>
    <row r="37" ht="14.25" customHeight="1">
      <c r="A37" s="2">
        <v>4.0</v>
      </c>
      <c r="B37" s="1">
        <f t="shared" si="5"/>
        <v>5.714285714</v>
      </c>
      <c r="C37" s="1">
        <f t="shared" si="6"/>
        <v>1.428571429</v>
      </c>
      <c r="D37" s="1">
        <f t="shared" si="7"/>
        <v>171.6754729</v>
      </c>
      <c r="E37" s="1">
        <f t="shared" si="8"/>
        <v>34.29683106</v>
      </c>
    </row>
    <row r="38" ht="14.25" customHeight="1">
      <c r="A38" s="2">
        <v>6.0</v>
      </c>
      <c r="B38" s="1">
        <f t="shared" si="5"/>
        <v>6.392857143</v>
      </c>
      <c r="C38" s="1">
        <f t="shared" si="6"/>
        <v>1.06547619</v>
      </c>
      <c r="D38" s="1">
        <f t="shared" si="7"/>
        <v>200.4683097</v>
      </c>
      <c r="E38" s="1">
        <f t="shared" si="8"/>
        <v>73.00802248</v>
      </c>
    </row>
    <row r="39" ht="14.25" customHeight="1">
      <c r="A39" s="2">
        <v>4.0</v>
      </c>
      <c r="B39" s="1">
        <f t="shared" si="5"/>
        <v>6.75</v>
      </c>
      <c r="C39" s="1">
        <f t="shared" si="6"/>
        <v>1.6875</v>
      </c>
      <c r="D39" s="1">
        <f t="shared" si="7"/>
        <v>206.1828711</v>
      </c>
      <c r="E39" s="1">
        <f t="shared" si="8"/>
        <v>49.48318286</v>
      </c>
    </row>
    <row r="40" ht="14.25" customHeight="1">
      <c r="A40" s="2">
        <v>2.0</v>
      </c>
      <c r="B40" s="1">
        <f t="shared" si="5"/>
        <v>7.214285714</v>
      </c>
      <c r="C40" s="1">
        <f t="shared" si="6"/>
        <v>3.607142857</v>
      </c>
      <c r="D40" s="1">
        <f t="shared" si="7"/>
        <v>217.5645032</v>
      </c>
      <c r="E40" s="1">
        <f t="shared" si="8"/>
        <v>26.30461476</v>
      </c>
    </row>
    <row r="41" ht="14.25" customHeight="1">
      <c r="A41" s="2">
        <v>3.0</v>
      </c>
      <c r="B41" s="1">
        <f t="shared" si="5"/>
        <v>7.642857143</v>
      </c>
      <c r="C41" s="1">
        <f t="shared" si="6"/>
        <v>2.547619048</v>
      </c>
      <c r="D41" s="1">
        <f t="shared" si="7"/>
        <v>245.72141</v>
      </c>
      <c r="E41" s="1">
        <f t="shared" si="8"/>
        <v>48.29662821</v>
      </c>
    </row>
    <row r="42" ht="14.25" customHeight="1">
      <c r="A42" s="2">
        <v>5.0</v>
      </c>
      <c r="B42" s="1">
        <f t="shared" si="5"/>
        <v>8</v>
      </c>
      <c r="C42" s="1">
        <f t="shared" si="6"/>
        <v>1.6</v>
      </c>
      <c r="D42" s="1">
        <f t="shared" si="7"/>
        <v>265.7081094</v>
      </c>
      <c r="E42" s="1">
        <f t="shared" si="8"/>
        <v>89.39256835</v>
      </c>
    </row>
    <row r="43" ht="14.25" customHeight="1">
      <c r="A43" s="2">
        <v>4.0</v>
      </c>
      <c r="B43" s="1">
        <f t="shared" si="5"/>
        <v>8</v>
      </c>
      <c r="C43" s="1">
        <f t="shared" si="6"/>
        <v>2</v>
      </c>
      <c r="D43" s="1">
        <f t="shared" si="7"/>
        <v>300.5807562</v>
      </c>
      <c r="E43" s="1">
        <f t="shared" si="8"/>
        <v>88.95037811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29"/>
  </cols>
  <sheetData>
    <row r="1">
      <c r="A1" s="2" t="s">
        <v>44</v>
      </c>
      <c r="B1" s="2" t="s">
        <v>45</v>
      </c>
    </row>
    <row r="2">
      <c r="A2" s="2">
        <v>5.5</v>
      </c>
      <c r="B2" s="3">
        <f t="shared" ref="B2:B8" si="1">(1.5*A2 + 4.8)</f>
        <v>13.05</v>
      </c>
      <c r="D2" s="3"/>
    </row>
    <row r="3">
      <c r="A3" s="2">
        <v>5.0</v>
      </c>
      <c r="B3" s="3">
        <f t="shared" si="1"/>
        <v>12.3</v>
      </c>
      <c r="D3" s="3">
        <f> (10^(1.5*C3 + 4.8))*10^(-7)</f>
        <v>0.006309573445</v>
      </c>
    </row>
    <row r="4">
      <c r="A4" s="2">
        <v>4.5</v>
      </c>
      <c r="B4" s="3">
        <f t="shared" si="1"/>
        <v>11.55</v>
      </c>
    </row>
    <row r="5">
      <c r="A5" s="2">
        <v>4.0</v>
      </c>
      <c r="B5" s="3">
        <f t="shared" si="1"/>
        <v>10.8</v>
      </c>
    </row>
    <row r="6">
      <c r="A6" s="2">
        <v>3.5</v>
      </c>
      <c r="B6" s="3">
        <f t="shared" si="1"/>
        <v>10.05</v>
      </c>
      <c r="D6" s="1">
        <f>B3/B5</f>
        <v>1.138888889</v>
      </c>
    </row>
    <row r="7">
      <c r="A7" s="2">
        <v>3.0</v>
      </c>
      <c r="B7" s="3">
        <f t="shared" si="1"/>
        <v>9.3</v>
      </c>
    </row>
    <row r="8">
      <c r="A8" s="2">
        <v>2.5</v>
      </c>
      <c r="B8" s="3">
        <f t="shared" si="1"/>
        <v>8.55</v>
      </c>
    </row>
    <row r="10">
      <c r="A10" s="2" t="s">
        <v>44</v>
      </c>
      <c r="B10" s="2" t="s">
        <v>45</v>
      </c>
    </row>
    <row r="11">
      <c r="A11" s="2">
        <v>5.5</v>
      </c>
      <c r="B11" s="1">
        <f t="shared" ref="B11:B17" si="2">10^((1.5*A11)+4.8)*10^-7</f>
        <v>1122018.454</v>
      </c>
    </row>
    <row r="12">
      <c r="A12" s="2">
        <v>5.0</v>
      </c>
      <c r="B12" s="1">
        <f t="shared" si="2"/>
        <v>199526.2315</v>
      </c>
    </row>
    <row r="13">
      <c r="A13" s="2">
        <v>4.5</v>
      </c>
      <c r="B13" s="1">
        <f t="shared" si="2"/>
        <v>35481.33892</v>
      </c>
    </row>
    <row r="14">
      <c r="A14" s="2">
        <v>4.0</v>
      </c>
      <c r="B14" s="1">
        <f t="shared" si="2"/>
        <v>6309.573445</v>
      </c>
    </row>
    <row r="15">
      <c r="A15" s="2">
        <v>3.5</v>
      </c>
      <c r="B15" s="1">
        <f t="shared" si="2"/>
        <v>1122.018454</v>
      </c>
    </row>
    <row r="16">
      <c r="A16" s="2">
        <v>3.0</v>
      </c>
      <c r="B16" s="1">
        <f t="shared" si="2"/>
        <v>199.5262315</v>
      </c>
    </row>
    <row r="17">
      <c r="A17" s="2">
        <v>2.5</v>
      </c>
      <c r="B17" s="1">
        <f t="shared" si="2"/>
        <v>35.48133892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3" width="16.0"/>
    <col customWidth="1" min="4" max="4" width="14.71"/>
    <col customWidth="1" min="5" max="5" width="19.14"/>
    <col customWidth="1" min="6" max="6" width="18.29"/>
    <col customWidth="1" min="7" max="7" width="18.86"/>
    <col customWidth="1" min="8" max="8" width="20.86"/>
    <col customWidth="1" min="9" max="25" width="8.71"/>
  </cols>
  <sheetData>
    <row r="1" ht="14.25" customHeight="1">
      <c r="A1" s="2" t="s">
        <v>46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6.5</v>
      </c>
      <c r="C2" s="1">
        <v>1.0</v>
      </c>
      <c r="D2" s="1">
        <v>0.0</v>
      </c>
      <c r="E2" s="1">
        <f t="shared" ref="E2:E11" si="1">((C2-D2)/28)*100</f>
        <v>3.571428571</v>
      </c>
      <c r="F2" s="2">
        <f t="shared" ref="F2:F11" si="2">(2.5*980*2.8*SIN(B2*3.14/180))*0.1</f>
        <v>77.61820456</v>
      </c>
      <c r="G2" s="1">
        <f t="shared" ref="G2:G11" si="3">(F2/(0.0184))*10^-6</f>
        <v>0.004218380683</v>
      </c>
      <c r="H2" s="1">
        <f t="shared" ref="H2:H11" si="4">(F2/(16.55*10^-4))*10^-6</f>
        <v>0.04689921726</v>
      </c>
    </row>
    <row r="3" ht="14.25" customHeight="1">
      <c r="A3" s="1" t="s">
        <v>16</v>
      </c>
      <c r="B3" s="1">
        <v>9.0</v>
      </c>
      <c r="C3" s="1">
        <v>1.9</v>
      </c>
      <c r="D3" s="1">
        <v>0.0</v>
      </c>
      <c r="E3" s="1">
        <f t="shared" si="1"/>
        <v>6.785714286</v>
      </c>
      <c r="F3" s="2">
        <f t="shared" si="2"/>
        <v>107.2600872</v>
      </c>
      <c r="G3" s="1">
        <f t="shared" si="3"/>
        <v>0.005829352566</v>
      </c>
      <c r="H3" s="1">
        <f t="shared" si="4"/>
        <v>0.06480972038</v>
      </c>
    </row>
    <row r="4" ht="14.25" customHeight="1">
      <c r="A4" s="1" t="s">
        <v>19</v>
      </c>
      <c r="B4" s="1">
        <v>10.5</v>
      </c>
      <c r="C4" s="1">
        <v>5.0</v>
      </c>
      <c r="D4" s="1">
        <v>0.0</v>
      </c>
      <c r="E4" s="1">
        <f t="shared" si="1"/>
        <v>17.85714286</v>
      </c>
      <c r="F4" s="2">
        <f t="shared" si="2"/>
        <v>124.9509045</v>
      </c>
      <c r="G4" s="1">
        <f t="shared" si="3"/>
        <v>0.006790810026</v>
      </c>
      <c r="H4" s="1">
        <f t="shared" si="4"/>
        <v>0.07549903593</v>
      </c>
    </row>
    <row r="5" ht="14.25" customHeight="1">
      <c r="A5" s="1" t="s">
        <v>22</v>
      </c>
      <c r="B5" s="1">
        <v>14.0</v>
      </c>
      <c r="C5" s="1">
        <v>12.5</v>
      </c>
      <c r="D5" s="1">
        <v>0.0</v>
      </c>
      <c r="E5" s="1">
        <f t="shared" si="1"/>
        <v>44.64285714</v>
      </c>
      <c r="F5" s="2">
        <f t="shared" si="2"/>
        <v>165.8759664</v>
      </c>
      <c r="G5" s="1">
        <f t="shared" si="3"/>
        <v>0.009014998172</v>
      </c>
      <c r="H5" s="1">
        <f t="shared" si="4"/>
        <v>0.10022717</v>
      </c>
    </row>
    <row r="6" ht="14.25" customHeight="1">
      <c r="A6" s="1" t="s">
        <v>25</v>
      </c>
      <c r="B6" s="1">
        <v>16.0</v>
      </c>
      <c r="C6" s="1">
        <v>16.5</v>
      </c>
      <c r="D6" s="1">
        <v>6.0</v>
      </c>
      <c r="E6" s="1">
        <f t="shared" si="1"/>
        <v>37.5</v>
      </c>
      <c r="F6" s="2">
        <f t="shared" si="2"/>
        <v>188.9938698</v>
      </c>
      <c r="G6" s="1">
        <f t="shared" si="3"/>
        <v>0.01027140597</v>
      </c>
      <c r="H6" s="1">
        <f t="shared" si="4"/>
        <v>0.1141956918</v>
      </c>
    </row>
    <row r="7" ht="14.25" customHeight="1">
      <c r="A7" s="1" t="s">
        <v>26</v>
      </c>
      <c r="B7" s="1">
        <v>18.0</v>
      </c>
      <c r="C7" s="1">
        <v>17.9</v>
      </c>
      <c r="D7" s="1">
        <v>11.0</v>
      </c>
      <c r="E7" s="1">
        <f t="shared" si="1"/>
        <v>24.64285714</v>
      </c>
      <c r="F7" s="2">
        <f t="shared" si="2"/>
        <v>211.8817468</v>
      </c>
      <c r="G7" s="1">
        <f t="shared" si="3"/>
        <v>0.01151531233</v>
      </c>
      <c r="H7" s="1">
        <f t="shared" si="4"/>
        <v>0.1280252246</v>
      </c>
    </row>
    <row r="8" ht="14.25" customHeight="1">
      <c r="A8" s="1" t="s">
        <v>27</v>
      </c>
      <c r="B8" s="1">
        <v>19.0</v>
      </c>
      <c r="C8" s="1">
        <v>19.4</v>
      </c>
      <c r="D8" s="1">
        <v>13.7</v>
      </c>
      <c r="E8" s="1">
        <f t="shared" si="1"/>
        <v>20.35714286</v>
      </c>
      <c r="F8" s="2">
        <f t="shared" si="2"/>
        <v>223.2307081</v>
      </c>
      <c r="G8" s="1">
        <f t="shared" si="3"/>
        <v>0.0121321037</v>
      </c>
      <c r="H8" s="1">
        <f t="shared" si="4"/>
        <v>0.1348826031</v>
      </c>
    </row>
    <row r="9" ht="14.25" customHeight="1">
      <c r="A9" s="1" t="s">
        <v>28</v>
      </c>
      <c r="B9" s="1">
        <v>22.0</v>
      </c>
      <c r="C9" s="1">
        <v>20.5</v>
      </c>
      <c r="D9" s="1">
        <v>14.9</v>
      </c>
      <c r="E9" s="1">
        <f t="shared" si="1"/>
        <v>20</v>
      </c>
      <c r="F9" s="2">
        <f t="shared" si="2"/>
        <v>256.8563066</v>
      </c>
      <c r="G9" s="1">
        <f t="shared" si="3"/>
        <v>0.01395958188</v>
      </c>
      <c r="H9" s="1">
        <f t="shared" si="4"/>
        <v>0.1552001852</v>
      </c>
    </row>
    <row r="10" ht="14.25" customHeight="1">
      <c r="A10" s="1" t="s">
        <v>29</v>
      </c>
      <c r="B10" s="1">
        <v>23.5</v>
      </c>
      <c r="C10" s="1">
        <v>21.8</v>
      </c>
      <c r="D10" s="1">
        <v>17.0</v>
      </c>
      <c r="E10" s="1">
        <f t="shared" si="1"/>
        <v>17.14285714</v>
      </c>
      <c r="F10" s="2">
        <f t="shared" si="2"/>
        <v>273.4110461</v>
      </c>
      <c r="G10" s="1">
        <f t="shared" si="3"/>
        <v>0.01485929598</v>
      </c>
      <c r="H10" s="1">
        <f t="shared" si="4"/>
        <v>0.165203049</v>
      </c>
    </row>
    <row r="11" ht="14.25" customHeight="1">
      <c r="A11" s="1" t="s">
        <v>30</v>
      </c>
      <c r="B11" s="1">
        <v>24.7</v>
      </c>
      <c r="C11" s="1">
        <v>21.9</v>
      </c>
      <c r="D11" s="1">
        <v>21.0</v>
      </c>
      <c r="E11" s="1">
        <f t="shared" si="1"/>
        <v>3.214285714</v>
      </c>
      <c r="F11" s="2">
        <f t="shared" si="2"/>
        <v>286.520599</v>
      </c>
      <c r="G11" s="1">
        <f t="shared" si="3"/>
        <v>0.01557177168</v>
      </c>
      <c r="H11" s="1">
        <f t="shared" si="4"/>
        <v>0.173124229</v>
      </c>
    </row>
    <row r="12" ht="14.25" customHeight="1"/>
    <row r="13" ht="14.25" customHeight="1"/>
    <row r="14" ht="14.25" customHeight="1">
      <c r="A14" s="2" t="s">
        <v>31</v>
      </c>
      <c r="B14" s="2" t="s">
        <v>32</v>
      </c>
      <c r="C14" s="2" t="s">
        <v>11</v>
      </c>
      <c r="D14" s="2" t="s">
        <v>6</v>
      </c>
    </row>
    <row r="15" ht="14.25" customHeight="1">
      <c r="A15" s="2">
        <v>0.0</v>
      </c>
      <c r="B15" s="2">
        <v>0.0</v>
      </c>
      <c r="C15" s="2">
        <v>0.0</v>
      </c>
      <c r="D15" s="1">
        <f t="shared" ref="D15:D24" si="5">(2.5*980*2.8*SIN(B2*3.14/180))*0.1</f>
        <v>77.61820456</v>
      </c>
    </row>
    <row r="16" ht="14.25" customHeight="1">
      <c r="A16" s="2">
        <v>42.0</v>
      </c>
      <c r="B16" s="2">
        <v>0.0</v>
      </c>
      <c r="C16" s="1">
        <f t="shared" ref="C16:C24" si="6">(B16-B15)/(A16-A15)</f>
        <v>0</v>
      </c>
      <c r="D16" s="1">
        <f t="shared" si="5"/>
        <v>107.2600872</v>
      </c>
    </row>
    <row r="17" ht="14.25" customHeight="1">
      <c r="A17" s="2">
        <v>60.0</v>
      </c>
      <c r="B17" s="2">
        <v>0.067</v>
      </c>
      <c r="C17" s="1">
        <f t="shared" si="6"/>
        <v>0.003722222222</v>
      </c>
      <c r="D17" s="1">
        <f t="shared" si="5"/>
        <v>124.9509045</v>
      </c>
    </row>
    <row r="18" ht="14.25" customHeight="1">
      <c r="A18" s="2">
        <v>76.0</v>
      </c>
      <c r="B18" s="2">
        <v>0.09</v>
      </c>
      <c r="C18" s="1">
        <f t="shared" si="6"/>
        <v>0.0014375</v>
      </c>
      <c r="D18" s="1">
        <f t="shared" si="5"/>
        <v>165.8759664</v>
      </c>
    </row>
    <row r="19" ht="14.25" customHeight="1">
      <c r="A19" s="2">
        <v>80.0</v>
      </c>
      <c r="B19" s="2">
        <v>0.25</v>
      </c>
      <c r="C19" s="1">
        <f t="shared" si="6"/>
        <v>0.04</v>
      </c>
      <c r="D19" s="1">
        <f t="shared" si="5"/>
        <v>188.9938698</v>
      </c>
    </row>
    <row r="20" ht="14.25" customHeight="1">
      <c r="A20" s="2">
        <v>84.0</v>
      </c>
      <c r="B20" s="2">
        <v>0.34</v>
      </c>
      <c r="C20" s="1">
        <f t="shared" si="6"/>
        <v>0.0225</v>
      </c>
      <c r="D20" s="1">
        <f t="shared" si="5"/>
        <v>211.8817468</v>
      </c>
    </row>
    <row r="21" ht="14.25" customHeight="1">
      <c r="A21" s="2">
        <v>109.0</v>
      </c>
      <c r="B21" s="2">
        <v>0.36</v>
      </c>
      <c r="C21" s="1">
        <f t="shared" si="6"/>
        <v>0.0008</v>
      </c>
      <c r="D21" s="1">
        <f t="shared" si="5"/>
        <v>223.2307081</v>
      </c>
    </row>
    <row r="22" ht="14.25" customHeight="1">
      <c r="A22" s="2">
        <v>113.0</v>
      </c>
      <c r="B22" s="2">
        <v>0.19</v>
      </c>
      <c r="C22" s="1">
        <f t="shared" si="6"/>
        <v>-0.0425</v>
      </c>
      <c r="D22" s="1">
        <f t="shared" si="5"/>
        <v>256.8563066</v>
      </c>
    </row>
    <row r="23" ht="14.25" customHeight="1">
      <c r="A23" s="2">
        <v>136.0</v>
      </c>
      <c r="B23" s="2">
        <v>0.18</v>
      </c>
      <c r="C23" s="1">
        <f t="shared" si="6"/>
        <v>-0.0004347826087</v>
      </c>
      <c r="D23" s="1">
        <f t="shared" si="5"/>
        <v>273.4110461</v>
      </c>
    </row>
    <row r="24" ht="14.25" customHeight="1">
      <c r="A24" s="2">
        <v>141.0</v>
      </c>
      <c r="B24" s="2">
        <v>0.05</v>
      </c>
      <c r="C24" s="1">
        <f t="shared" si="6"/>
        <v>-0.026</v>
      </c>
      <c r="D24" s="1">
        <f t="shared" si="5"/>
        <v>286.520599</v>
      </c>
    </row>
    <row r="25" ht="14.25" customHeight="1"/>
    <row r="26" ht="14.25" customHeight="1">
      <c r="E26" s="2" t="s">
        <v>47</v>
      </c>
    </row>
    <row r="27" ht="14.25" customHeight="1">
      <c r="A27" s="2" t="s">
        <v>33</v>
      </c>
      <c r="B27" s="2" t="s">
        <v>37</v>
      </c>
      <c r="C27" s="2" t="s">
        <v>48</v>
      </c>
      <c r="D27" s="2" t="s">
        <v>6</v>
      </c>
      <c r="E27" s="2" t="s">
        <v>12</v>
      </c>
    </row>
    <row r="28" ht="14.25" customHeight="1">
      <c r="A28" s="2">
        <v>22.0</v>
      </c>
      <c r="B28" s="1">
        <f t="shared" ref="B28:B37" si="7">C2/2.8</f>
        <v>0.3571428571</v>
      </c>
      <c r="C28" s="1">
        <f t="shared" ref="C28:C37" si="8">B28/A28</f>
        <v>0.01623376623</v>
      </c>
      <c r="D28" s="1">
        <f t="shared" ref="D28:D37" si="9">(2.5*980*2.8*SIN(B2*3.14/180))*0.1</f>
        <v>77.61820456</v>
      </c>
      <c r="E28" s="1">
        <f t="shared" ref="E28:E37" si="10">(D28-116.19)/C28</f>
        <v>-2376.022599</v>
      </c>
    </row>
    <row r="29" ht="14.25" customHeight="1">
      <c r="A29" s="2">
        <v>10.0</v>
      </c>
      <c r="B29" s="1">
        <f t="shared" si="7"/>
        <v>0.6785714286</v>
      </c>
      <c r="C29" s="1">
        <f t="shared" si="8"/>
        <v>0.06785714286</v>
      </c>
      <c r="D29" s="1">
        <f t="shared" si="9"/>
        <v>107.2600872</v>
      </c>
      <c r="E29" s="1">
        <f t="shared" si="10"/>
        <v>-131.5987146</v>
      </c>
    </row>
    <row r="30" ht="14.25" customHeight="1">
      <c r="A30" s="2">
        <v>2.0</v>
      </c>
      <c r="B30" s="1">
        <f t="shared" si="7"/>
        <v>1.785714286</v>
      </c>
      <c r="C30" s="1">
        <f t="shared" si="8"/>
        <v>0.8928571429</v>
      </c>
      <c r="D30" s="1">
        <f t="shared" si="9"/>
        <v>124.9509045</v>
      </c>
      <c r="E30" s="1">
        <f t="shared" si="10"/>
        <v>9.812213007</v>
      </c>
    </row>
    <row r="31" ht="14.25" customHeight="1">
      <c r="A31" s="2">
        <v>4.0</v>
      </c>
      <c r="B31" s="1">
        <f t="shared" si="7"/>
        <v>4.464285714</v>
      </c>
      <c r="C31" s="1">
        <f t="shared" si="8"/>
        <v>1.116071429</v>
      </c>
      <c r="D31" s="1">
        <f t="shared" si="9"/>
        <v>165.8759664</v>
      </c>
      <c r="E31" s="1">
        <f t="shared" si="10"/>
        <v>44.51862587</v>
      </c>
    </row>
    <row r="32" ht="14.25" customHeight="1">
      <c r="A32" s="2">
        <v>4.0</v>
      </c>
      <c r="B32" s="1">
        <f t="shared" si="7"/>
        <v>5.892857143</v>
      </c>
      <c r="C32" s="1">
        <f t="shared" si="8"/>
        <v>1.473214286</v>
      </c>
      <c r="D32" s="1">
        <f t="shared" si="9"/>
        <v>188.9938698</v>
      </c>
      <c r="E32" s="1">
        <f t="shared" si="10"/>
        <v>49.41838438</v>
      </c>
    </row>
    <row r="33" ht="14.25" customHeight="1">
      <c r="A33" s="2">
        <v>6.0</v>
      </c>
      <c r="B33" s="1">
        <f t="shared" si="7"/>
        <v>6.392857143</v>
      </c>
      <c r="C33" s="1">
        <f t="shared" si="8"/>
        <v>1.06547619</v>
      </c>
      <c r="D33" s="1">
        <f t="shared" si="9"/>
        <v>211.8817468</v>
      </c>
      <c r="E33" s="1">
        <f t="shared" si="10"/>
        <v>89.81124838</v>
      </c>
    </row>
    <row r="34" ht="14.25" customHeight="1">
      <c r="A34" s="2">
        <v>4.0</v>
      </c>
      <c r="B34" s="1">
        <f t="shared" si="7"/>
        <v>6.928571429</v>
      </c>
      <c r="C34" s="1">
        <f t="shared" si="8"/>
        <v>1.732142857</v>
      </c>
      <c r="D34" s="1">
        <f t="shared" si="9"/>
        <v>223.2307081</v>
      </c>
      <c r="E34" s="1">
        <f t="shared" si="10"/>
        <v>61.79669746</v>
      </c>
    </row>
    <row r="35" ht="14.25" customHeight="1">
      <c r="A35" s="2">
        <v>2.0</v>
      </c>
      <c r="B35" s="1">
        <f t="shared" si="7"/>
        <v>7.321428571</v>
      </c>
      <c r="C35" s="1">
        <f t="shared" si="8"/>
        <v>3.660714286</v>
      </c>
      <c r="D35" s="1">
        <f t="shared" si="9"/>
        <v>256.8563066</v>
      </c>
      <c r="E35" s="1">
        <f t="shared" si="10"/>
        <v>38.42591789</v>
      </c>
    </row>
    <row r="36" ht="14.25" customHeight="1">
      <c r="A36" s="2">
        <v>3.0</v>
      </c>
      <c r="B36" s="1">
        <f t="shared" si="7"/>
        <v>7.785714286</v>
      </c>
      <c r="C36" s="1">
        <f t="shared" si="8"/>
        <v>2.595238095</v>
      </c>
      <c r="D36" s="1">
        <f t="shared" si="9"/>
        <v>273.4110461</v>
      </c>
      <c r="E36" s="1">
        <f t="shared" si="10"/>
        <v>60.58058656</v>
      </c>
    </row>
    <row r="37" ht="14.25" customHeight="1">
      <c r="A37" s="2">
        <v>5.0</v>
      </c>
      <c r="B37" s="1">
        <f t="shared" si="7"/>
        <v>7.821428571</v>
      </c>
      <c r="C37" s="1">
        <f t="shared" si="8"/>
        <v>1.564285714</v>
      </c>
      <c r="D37" s="1">
        <f t="shared" si="9"/>
        <v>286.520599</v>
      </c>
      <c r="E37" s="1">
        <f t="shared" si="10"/>
        <v>108.8871409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15.86"/>
    <col customWidth="1" min="4" max="4" width="14.71"/>
    <col customWidth="1" min="5" max="5" width="19.86"/>
    <col customWidth="1" min="6" max="6" width="23.29"/>
    <col customWidth="1" min="7" max="7" width="21.57"/>
    <col customWidth="1" min="8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10.5</v>
      </c>
      <c r="C2" s="1">
        <v>0.2</v>
      </c>
      <c r="D2" s="1">
        <v>0.0</v>
      </c>
      <c r="E2" s="1">
        <f t="shared" ref="E2:E11" si="1">((C2-D2)/28.5)*100</f>
        <v>0.701754386</v>
      </c>
      <c r="F2" s="2">
        <f t="shared" ref="F2:F11" si="2">(2.5*980*2.8*SIN(B2*3.14/180))*0.1</f>
        <v>124.9509045</v>
      </c>
      <c r="G2" s="1">
        <f t="shared" ref="G2:G11" si="3">(F2/(0.0184))*10^-6</f>
        <v>0.006790810026</v>
      </c>
    </row>
    <row r="3" ht="14.25" customHeight="1">
      <c r="A3" s="1" t="s">
        <v>16</v>
      </c>
      <c r="B3" s="1">
        <v>13.5</v>
      </c>
      <c r="C3" s="1">
        <v>1.0</v>
      </c>
      <c r="D3" s="1">
        <v>0.0</v>
      </c>
      <c r="E3" s="1">
        <f t="shared" si="1"/>
        <v>3.50877193</v>
      </c>
      <c r="F3" s="2">
        <f t="shared" si="2"/>
        <v>160.0638405</v>
      </c>
      <c r="G3" s="1">
        <f t="shared" si="3"/>
        <v>0.008699121766</v>
      </c>
    </row>
    <row r="4" ht="14.25" customHeight="1">
      <c r="A4" s="1" t="s">
        <v>19</v>
      </c>
      <c r="B4" s="1">
        <v>17.5</v>
      </c>
      <c r="C4" s="1">
        <v>1.7</v>
      </c>
      <c r="D4" s="1">
        <v>0.0</v>
      </c>
      <c r="E4" s="1">
        <f t="shared" si="1"/>
        <v>5.964912281</v>
      </c>
      <c r="F4" s="2">
        <f t="shared" si="2"/>
        <v>206.1828711</v>
      </c>
      <c r="G4" s="1">
        <f t="shared" si="3"/>
        <v>0.01120559082</v>
      </c>
    </row>
    <row r="5" ht="14.25" customHeight="1">
      <c r="A5" s="1" t="s">
        <v>22</v>
      </c>
      <c r="B5" s="1">
        <v>21.0</v>
      </c>
      <c r="C5" s="1">
        <v>4.1</v>
      </c>
      <c r="D5" s="1">
        <v>0.0</v>
      </c>
      <c r="E5" s="1">
        <f t="shared" si="1"/>
        <v>14.38596491</v>
      </c>
      <c r="F5" s="2">
        <f t="shared" si="2"/>
        <v>245.72141</v>
      </c>
      <c r="G5" s="1">
        <f t="shared" si="3"/>
        <v>0.01335442445</v>
      </c>
    </row>
    <row r="6" ht="14.25" customHeight="1">
      <c r="A6" s="1" t="s">
        <v>25</v>
      </c>
      <c r="B6" s="1">
        <v>26.0</v>
      </c>
      <c r="C6" s="1">
        <v>8.1</v>
      </c>
      <c r="D6" s="1">
        <v>0.0</v>
      </c>
      <c r="E6" s="1">
        <f t="shared" si="1"/>
        <v>28.42105263</v>
      </c>
      <c r="F6" s="2">
        <f t="shared" si="2"/>
        <v>300.5807562</v>
      </c>
      <c r="G6" s="1">
        <f t="shared" si="3"/>
        <v>0.01633591066</v>
      </c>
    </row>
    <row r="7" ht="14.25" customHeight="1">
      <c r="A7" s="1" t="s">
        <v>26</v>
      </c>
      <c r="B7" s="1">
        <v>27.0</v>
      </c>
      <c r="C7" s="1">
        <v>12.1</v>
      </c>
      <c r="D7" s="1">
        <v>0.0</v>
      </c>
      <c r="E7" s="1">
        <f t="shared" si="1"/>
        <v>42.45614035</v>
      </c>
      <c r="F7" s="2">
        <f t="shared" si="2"/>
        <v>311.2914522</v>
      </c>
      <c r="G7" s="1">
        <f t="shared" si="3"/>
        <v>0.01691801371</v>
      </c>
    </row>
    <row r="8" ht="14.25" customHeight="1">
      <c r="A8" s="1" t="s">
        <v>27</v>
      </c>
      <c r="B8" s="1">
        <v>27.5</v>
      </c>
      <c r="C8" s="1">
        <v>13.1</v>
      </c>
      <c r="D8" s="1">
        <v>0.0</v>
      </c>
      <c r="E8" s="1">
        <f t="shared" si="1"/>
        <v>45.96491228</v>
      </c>
      <c r="F8" s="2">
        <f t="shared" si="2"/>
        <v>316.6114804</v>
      </c>
      <c r="G8" s="1">
        <f t="shared" si="3"/>
        <v>0.01720714567</v>
      </c>
    </row>
    <row r="9" ht="14.25" customHeight="1">
      <c r="A9" s="1" t="s">
        <v>28</v>
      </c>
      <c r="B9" s="1">
        <v>29.5</v>
      </c>
      <c r="C9" s="1">
        <v>13.9</v>
      </c>
      <c r="D9" s="1">
        <v>0.0</v>
      </c>
      <c r="E9" s="1">
        <f t="shared" si="1"/>
        <v>48.77192982</v>
      </c>
      <c r="F9" s="2">
        <f t="shared" si="2"/>
        <v>337.6467061</v>
      </c>
      <c r="G9" s="1">
        <f t="shared" si="3"/>
        <v>0.01835036446</v>
      </c>
    </row>
    <row r="10" ht="14.25" customHeight="1">
      <c r="A10" s="1" t="s">
        <v>29</v>
      </c>
      <c r="B10" s="1">
        <v>31.0</v>
      </c>
      <c r="C10" s="1">
        <v>14.7</v>
      </c>
      <c r="D10" s="1">
        <v>7.0</v>
      </c>
      <c r="E10" s="1">
        <f t="shared" si="1"/>
        <v>27.01754386</v>
      </c>
      <c r="F10" s="2">
        <f t="shared" si="2"/>
        <v>353.1548188</v>
      </c>
      <c r="G10" s="1">
        <f t="shared" si="3"/>
        <v>0.01919319667</v>
      </c>
    </row>
    <row r="11" ht="14.25" customHeight="1">
      <c r="A11" s="1" t="s">
        <v>30</v>
      </c>
      <c r="B11" s="1">
        <v>34.0</v>
      </c>
      <c r="C11" s="1">
        <v>14.9</v>
      </c>
      <c r="D11" s="1">
        <v>11.5</v>
      </c>
      <c r="E11" s="1">
        <f t="shared" si="1"/>
        <v>11.92982456</v>
      </c>
      <c r="F11" s="2">
        <f t="shared" si="2"/>
        <v>383.4352239</v>
      </c>
      <c r="G11" s="1">
        <f t="shared" si="3"/>
        <v>0.02083887086</v>
      </c>
    </row>
    <row r="12" ht="14.25" customHeight="1"/>
    <row r="13" ht="14.25" customHeight="1"/>
    <row r="14" ht="14.25" customHeight="1"/>
    <row r="15" ht="14.25" customHeight="1">
      <c r="A15" s="2" t="s">
        <v>31</v>
      </c>
      <c r="B15" s="2" t="s">
        <v>41</v>
      </c>
      <c r="C15" s="2" t="s">
        <v>49</v>
      </c>
      <c r="D15" s="2" t="s">
        <v>6</v>
      </c>
      <c r="E15" s="2" t="s">
        <v>12</v>
      </c>
    </row>
    <row r="16" ht="14.25" customHeight="1">
      <c r="A16" s="2">
        <v>0.0</v>
      </c>
      <c r="B16" s="2">
        <v>0.0</v>
      </c>
    </row>
    <row r="17" ht="14.25" customHeight="1">
      <c r="A17" s="2">
        <v>37.0</v>
      </c>
      <c r="B17" s="2">
        <v>0.0</v>
      </c>
      <c r="C17" s="1">
        <f t="shared" ref="C17:C28" si="4">(B17-B16)/(A17-A16)</f>
        <v>0</v>
      </c>
    </row>
    <row r="18" ht="14.25" customHeight="1">
      <c r="A18" s="2">
        <v>41.0</v>
      </c>
      <c r="B18" s="2">
        <v>0.007</v>
      </c>
      <c r="C18" s="1">
        <f t="shared" si="4"/>
        <v>0.00175</v>
      </c>
      <c r="D18" s="1">
        <f t="shared" ref="D18:D27" si="5">(2.5*980*2.8*SIN(B2*3.14/180))*0.1</f>
        <v>124.9509045</v>
      </c>
    </row>
    <row r="19" ht="14.25" customHeight="1">
      <c r="A19" s="2">
        <v>65.0</v>
      </c>
      <c r="B19" s="2">
        <v>0.024</v>
      </c>
      <c r="C19" s="1">
        <f t="shared" si="4"/>
        <v>0.0007083333333</v>
      </c>
      <c r="D19" s="1">
        <f t="shared" si="5"/>
        <v>160.0638405</v>
      </c>
    </row>
    <row r="20" ht="14.25" customHeight="1">
      <c r="A20" s="2">
        <v>114.0</v>
      </c>
      <c r="B20" s="2">
        <v>0.024</v>
      </c>
      <c r="C20" s="1">
        <f t="shared" si="4"/>
        <v>0</v>
      </c>
      <c r="D20" s="1">
        <f t="shared" si="5"/>
        <v>206.1828711</v>
      </c>
    </row>
    <row r="21" ht="14.25" customHeight="1">
      <c r="A21" s="2">
        <v>117.0</v>
      </c>
      <c r="B21" s="2">
        <v>0.08</v>
      </c>
      <c r="C21" s="1">
        <f t="shared" si="4"/>
        <v>0.01866666667</v>
      </c>
      <c r="D21" s="1">
        <f t="shared" si="5"/>
        <v>245.72141</v>
      </c>
    </row>
    <row r="22" ht="14.25" customHeight="1">
      <c r="A22" s="2">
        <v>138.0</v>
      </c>
      <c r="B22" s="2">
        <v>0.14</v>
      </c>
      <c r="C22" s="1">
        <f t="shared" si="4"/>
        <v>0.002857142857</v>
      </c>
      <c r="D22" s="1">
        <f t="shared" si="5"/>
        <v>300.5807562</v>
      </c>
      <c r="E22" s="1">
        <f t="shared" ref="E22:E28" si="6">(D22-245.72141)/C22</f>
        <v>19200.77117</v>
      </c>
    </row>
    <row r="23" ht="14.25" customHeight="1">
      <c r="A23" s="2">
        <v>145.0</v>
      </c>
      <c r="B23" s="2">
        <v>0.28</v>
      </c>
      <c r="C23" s="1">
        <f t="shared" si="4"/>
        <v>0.02</v>
      </c>
      <c r="D23" s="1">
        <f t="shared" si="5"/>
        <v>311.2914522</v>
      </c>
      <c r="E23" s="1">
        <f t="shared" si="6"/>
        <v>3278.502109</v>
      </c>
    </row>
    <row r="24" ht="14.25" customHeight="1">
      <c r="A24" s="2">
        <v>148.0</v>
      </c>
      <c r="B24" s="2">
        <v>0.42</v>
      </c>
      <c r="C24" s="1">
        <f t="shared" si="4"/>
        <v>0.04666666667</v>
      </c>
      <c r="D24" s="1">
        <f t="shared" si="5"/>
        <v>316.6114804</v>
      </c>
      <c r="E24" s="1">
        <f t="shared" si="6"/>
        <v>1519.072937</v>
      </c>
    </row>
    <row r="25" ht="14.25" customHeight="1">
      <c r="A25" s="2">
        <v>165.0</v>
      </c>
      <c r="B25" s="2">
        <v>0.45</v>
      </c>
      <c r="C25" s="1">
        <f t="shared" si="4"/>
        <v>0.001764705882</v>
      </c>
      <c r="D25" s="1">
        <f t="shared" si="5"/>
        <v>337.6467061</v>
      </c>
      <c r="E25" s="1">
        <f t="shared" si="6"/>
        <v>52091.00114</v>
      </c>
    </row>
    <row r="26" ht="14.25" customHeight="1">
      <c r="A26" s="2">
        <v>176.0</v>
      </c>
      <c r="B26" s="2">
        <v>0.46</v>
      </c>
      <c r="C26" s="1">
        <f t="shared" si="4"/>
        <v>0.0009090909091</v>
      </c>
      <c r="D26" s="1">
        <f t="shared" si="5"/>
        <v>353.1548188</v>
      </c>
      <c r="E26" s="1">
        <f t="shared" si="6"/>
        <v>118176.7497</v>
      </c>
    </row>
    <row r="27" ht="14.25" customHeight="1">
      <c r="A27" s="2">
        <v>179.0</v>
      </c>
      <c r="B27" s="2">
        <v>0.29</v>
      </c>
      <c r="C27" s="1">
        <f t="shared" si="4"/>
        <v>-0.05666666667</v>
      </c>
      <c r="D27" s="1">
        <f t="shared" si="5"/>
        <v>383.4352239</v>
      </c>
      <c r="E27" s="1">
        <f t="shared" si="6"/>
        <v>-2430.243774</v>
      </c>
    </row>
    <row r="28" ht="14.25" customHeight="1">
      <c r="A28" s="2">
        <v>205.0</v>
      </c>
      <c r="B28" s="2">
        <v>0.12</v>
      </c>
      <c r="C28" s="1">
        <f t="shared" si="4"/>
        <v>-0.006538461538</v>
      </c>
      <c r="D28" s="1">
        <f>(2.5*980*2.8*SIN(B11*3.14/180))*0.1</f>
        <v>383.4352239</v>
      </c>
      <c r="E28" s="1">
        <f t="shared" si="6"/>
        <v>-21062.11271</v>
      </c>
    </row>
    <row r="29" ht="14.25" customHeight="1"/>
    <row r="30" ht="14.25" customHeight="1">
      <c r="A30" s="2" t="s">
        <v>33</v>
      </c>
      <c r="B30" s="2" t="s">
        <v>37</v>
      </c>
      <c r="C30" s="2" t="s">
        <v>35</v>
      </c>
      <c r="D30" s="2" t="s">
        <v>6</v>
      </c>
      <c r="E30" s="2" t="s">
        <v>12</v>
      </c>
    </row>
    <row r="31" ht="14.25" customHeight="1">
      <c r="A31" s="2">
        <v>51.0</v>
      </c>
      <c r="B31" s="1">
        <f t="shared" ref="B31:B40" si="7">C2/2.8</f>
        <v>0.07142857143</v>
      </c>
      <c r="C31" s="1">
        <f t="shared" ref="C31:C40" si="8">B31/A31</f>
        <v>0.001400560224</v>
      </c>
      <c r="D31" s="1">
        <f t="shared" ref="D31:D40" si="9">(2.5*980*2.8*SIN(B2*3.14/180))*0.1</f>
        <v>124.9509045</v>
      </c>
      <c r="E31" s="1">
        <f t="shared" ref="E31:E40" si="10">(D31-211.42)/C31</f>
        <v>-61738.93421</v>
      </c>
    </row>
    <row r="32" ht="14.25" customHeight="1">
      <c r="A32" s="2">
        <v>18.0</v>
      </c>
      <c r="B32" s="1">
        <f t="shared" si="7"/>
        <v>0.3571428571</v>
      </c>
      <c r="C32" s="1">
        <f t="shared" si="8"/>
        <v>0.01984126984</v>
      </c>
      <c r="D32" s="1">
        <f t="shared" si="9"/>
        <v>160.0638405</v>
      </c>
      <c r="E32" s="1">
        <f t="shared" si="10"/>
        <v>-2588.350439</v>
      </c>
    </row>
    <row r="33" ht="14.25" customHeight="1">
      <c r="A33" s="2">
        <v>13.0</v>
      </c>
      <c r="B33" s="1">
        <f t="shared" si="7"/>
        <v>0.6071428571</v>
      </c>
      <c r="C33" s="1">
        <f t="shared" si="8"/>
        <v>0.0467032967</v>
      </c>
      <c r="D33" s="1">
        <f t="shared" si="9"/>
        <v>206.1828711</v>
      </c>
      <c r="E33" s="1">
        <f t="shared" si="10"/>
        <v>-112.1361722</v>
      </c>
    </row>
    <row r="34" ht="14.25" customHeight="1">
      <c r="A34" s="2">
        <v>13.0</v>
      </c>
      <c r="B34" s="1">
        <f t="shared" si="7"/>
        <v>1.464285714</v>
      </c>
      <c r="C34" s="1">
        <f t="shared" si="8"/>
        <v>0.1126373626</v>
      </c>
      <c r="D34" s="1">
        <f t="shared" si="9"/>
        <v>245.72141</v>
      </c>
      <c r="E34" s="1">
        <f t="shared" si="10"/>
        <v>304.5295909</v>
      </c>
    </row>
    <row r="35" ht="14.25" customHeight="1">
      <c r="A35" s="2">
        <v>13.0</v>
      </c>
      <c r="B35" s="1">
        <f t="shared" si="7"/>
        <v>2.892857143</v>
      </c>
      <c r="C35" s="1">
        <f t="shared" si="8"/>
        <v>0.2225274725</v>
      </c>
      <c r="D35" s="1">
        <f t="shared" si="9"/>
        <v>300.5807562</v>
      </c>
      <c r="E35" s="1">
        <f t="shared" si="10"/>
        <v>400.6730279</v>
      </c>
    </row>
    <row r="36" ht="14.25" customHeight="1">
      <c r="A36" s="2">
        <v>5.0</v>
      </c>
      <c r="B36" s="1">
        <f t="shared" si="7"/>
        <v>4.321428571</v>
      </c>
      <c r="C36" s="1">
        <f t="shared" si="8"/>
        <v>0.8642857143</v>
      </c>
      <c r="D36" s="1">
        <f t="shared" si="9"/>
        <v>311.2914522</v>
      </c>
      <c r="E36" s="1">
        <f t="shared" si="10"/>
        <v>115.5537463</v>
      </c>
    </row>
    <row r="37" ht="14.25" customHeight="1">
      <c r="A37" s="2">
        <v>10.0</v>
      </c>
      <c r="B37" s="1">
        <f t="shared" si="7"/>
        <v>4.678571429</v>
      </c>
      <c r="C37" s="1">
        <f t="shared" si="8"/>
        <v>0.4678571429</v>
      </c>
      <c r="D37" s="1">
        <f t="shared" si="9"/>
        <v>316.6114804</v>
      </c>
      <c r="E37" s="1">
        <f t="shared" si="10"/>
        <v>224.836752</v>
      </c>
    </row>
    <row r="38" ht="14.25" customHeight="1">
      <c r="A38" s="2">
        <v>5.0</v>
      </c>
      <c r="B38" s="1">
        <f t="shared" si="7"/>
        <v>4.964285714</v>
      </c>
      <c r="C38" s="1">
        <f t="shared" si="8"/>
        <v>0.9928571429</v>
      </c>
      <c r="D38" s="1">
        <f t="shared" si="9"/>
        <v>337.6467061</v>
      </c>
      <c r="E38" s="1">
        <f t="shared" si="10"/>
        <v>127.1348119</v>
      </c>
    </row>
    <row r="39" ht="14.25" customHeight="1">
      <c r="A39" s="2">
        <v>3.0</v>
      </c>
      <c r="B39" s="1">
        <f t="shared" si="7"/>
        <v>5.25</v>
      </c>
      <c r="C39" s="1">
        <f t="shared" si="8"/>
        <v>1.75</v>
      </c>
      <c r="D39" s="1">
        <f t="shared" si="9"/>
        <v>353.1548188</v>
      </c>
      <c r="E39" s="1">
        <f t="shared" si="10"/>
        <v>80.99132502</v>
      </c>
    </row>
    <row r="40" ht="14.25" customHeight="1">
      <c r="A40" s="2">
        <v>6.0</v>
      </c>
      <c r="B40" s="1">
        <f t="shared" si="7"/>
        <v>5.321428571</v>
      </c>
      <c r="C40" s="1">
        <f t="shared" si="8"/>
        <v>0.8869047619</v>
      </c>
      <c r="D40" s="1">
        <f t="shared" si="9"/>
        <v>383.4352239</v>
      </c>
      <c r="E40" s="1">
        <f t="shared" si="10"/>
        <v>193.9500511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16.86"/>
    <col customWidth="1" min="4" max="4" width="12.57"/>
    <col customWidth="1" min="5" max="5" width="20.86"/>
    <col customWidth="1" min="6" max="6" width="16.86"/>
    <col customWidth="1" min="7" max="7" width="26.43"/>
    <col customWidth="1" min="8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6.0</v>
      </c>
      <c r="C2" s="1">
        <v>0.0</v>
      </c>
      <c r="D2" s="1">
        <v>0.0</v>
      </c>
      <c r="E2" s="1">
        <f t="shared" ref="E2:E11" si="1">((C2-D2)/29.3)*100</f>
        <v>0</v>
      </c>
      <c r="F2" s="2">
        <f t="shared" ref="F2:F11" si="2">(2.5*980*2.8*SIN(B2*3.14/180))*0.1</f>
        <v>71.67030653</v>
      </c>
      <c r="G2" s="1">
        <f t="shared" ref="G2:G11" si="3">(F2/(0.0184))*10^-6</f>
        <v>0.003895125355</v>
      </c>
    </row>
    <row r="3" ht="14.25" customHeight="1">
      <c r="A3" s="1" t="s">
        <v>16</v>
      </c>
      <c r="B3" s="1">
        <v>8.5</v>
      </c>
      <c r="C3" s="1">
        <v>0.3</v>
      </c>
      <c r="D3" s="1">
        <v>0.0</v>
      </c>
      <c r="E3" s="1">
        <f t="shared" si="1"/>
        <v>1.023890785</v>
      </c>
      <c r="F3" s="2">
        <f t="shared" si="2"/>
        <v>101.3462293</v>
      </c>
      <c r="G3" s="1">
        <f t="shared" si="3"/>
        <v>0.005507947246</v>
      </c>
    </row>
    <row r="4" ht="14.25" customHeight="1">
      <c r="A4" s="1" t="s">
        <v>19</v>
      </c>
      <c r="B4" s="1">
        <v>15.5</v>
      </c>
      <c r="C4" s="1">
        <v>2.4</v>
      </c>
      <c r="D4" s="1">
        <v>0.0</v>
      </c>
      <c r="E4" s="1">
        <f t="shared" si="1"/>
        <v>8.19112628</v>
      </c>
      <c r="F4" s="2">
        <f t="shared" si="2"/>
        <v>183.2348644</v>
      </c>
      <c r="G4" s="1">
        <f t="shared" si="3"/>
        <v>0.009958416543</v>
      </c>
    </row>
    <row r="5" ht="14.25" customHeight="1">
      <c r="A5" s="1" t="s">
        <v>22</v>
      </c>
      <c r="B5" s="1">
        <v>20.0</v>
      </c>
      <c r="C5" s="1">
        <v>5.7</v>
      </c>
      <c r="D5" s="1">
        <v>0.0</v>
      </c>
      <c r="E5" s="1">
        <f t="shared" si="1"/>
        <v>19.45392491</v>
      </c>
      <c r="F5" s="2">
        <f t="shared" si="2"/>
        <v>234.5117401</v>
      </c>
      <c r="G5" s="1">
        <f t="shared" si="3"/>
        <v>0.01274520327</v>
      </c>
    </row>
    <row r="6" ht="14.25" customHeight="1">
      <c r="A6" s="1" t="s">
        <v>25</v>
      </c>
      <c r="B6" s="1">
        <v>26.0</v>
      </c>
      <c r="C6" s="1">
        <v>10.4</v>
      </c>
      <c r="D6" s="1">
        <v>0.0</v>
      </c>
      <c r="E6" s="1">
        <f t="shared" si="1"/>
        <v>35.49488055</v>
      </c>
      <c r="F6" s="2">
        <f t="shared" si="2"/>
        <v>300.5807562</v>
      </c>
      <c r="G6" s="1">
        <f t="shared" si="3"/>
        <v>0.01633591066</v>
      </c>
    </row>
    <row r="7" ht="14.25" customHeight="1">
      <c r="A7" s="1" t="s">
        <v>26</v>
      </c>
      <c r="B7" s="1">
        <v>28.0</v>
      </c>
      <c r="C7" s="1">
        <v>15.3</v>
      </c>
      <c r="D7" s="1">
        <v>9.0</v>
      </c>
      <c r="E7" s="1">
        <f t="shared" si="1"/>
        <v>21.50170648</v>
      </c>
      <c r="F7" s="2">
        <f t="shared" si="2"/>
        <v>321.9074219</v>
      </c>
      <c r="G7" s="1">
        <f t="shared" si="3"/>
        <v>0.01749496858</v>
      </c>
    </row>
    <row r="8" ht="14.25" customHeight="1">
      <c r="A8" s="1" t="s">
        <v>27</v>
      </c>
      <c r="B8" s="1">
        <v>32.5</v>
      </c>
      <c r="C8" s="1">
        <v>16.3</v>
      </c>
      <c r="D8" s="1">
        <v>10.4</v>
      </c>
      <c r="E8" s="1">
        <f t="shared" si="1"/>
        <v>20.13651877</v>
      </c>
      <c r="F8" s="2">
        <f t="shared" si="2"/>
        <v>368.4211421</v>
      </c>
      <c r="G8" s="1">
        <f t="shared" si="3"/>
        <v>0.02002288816</v>
      </c>
    </row>
    <row r="9" ht="14.25" customHeight="1">
      <c r="A9" s="1" t="s">
        <v>28</v>
      </c>
      <c r="B9" s="1">
        <v>33.0</v>
      </c>
      <c r="C9" s="1">
        <v>17.6</v>
      </c>
      <c r="D9" s="1">
        <v>14.0</v>
      </c>
      <c r="E9" s="1">
        <f t="shared" si="1"/>
        <v>12.28668942</v>
      </c>
      <c r="F9" s="2">
        <f t="shared" si="2"/>
        <v>373.4543741</v>
      </c>
      <c r="G9" s="1">
        <f t="shared" si="3"/>
        <v>0.02029643337</v>
      </c>
    </row>
    <row r="10" ht="14.25" customHeight="1">
      <c r="A10" s="1" t="s">
        <v>29</v>
      </c>
      <c r="B10" s="1">
        <v>33.5</v>
      </c>
      <c r="C10" s="1">
        <v>18.1</v>
      </c>
      <c r="D10" s="1">
        <v>16.4</v>
      </c>
      <c r="E10" s="1">
        <f t="shared" si="1"/>
        <v>5.802047782</v>
      </c>
      <c r="F10" s="2">
        <f t="shared" si="2"/>
        <v>378.4591949</v>
      </c>
      <c r="G10" s="1">
        <f t="shared" si="3"/>
        <v>0.02056843451</v>
      </c>
    </row>
    <row r="11" ht="14.25" customHeight="1">
      <c r="A11" s="1" t="s">
        <v>30</v>
      </c>
      <c r="B11" s="1">
        <v>40.0</v>
      </c>
      <c r="C11" s="1">
        <v>18.1</v>
      </c>
      <c r="D11" s="1">
        <v>18.5</v>
      </c>
      <c r="E11" s="1">
        <f t="shared" si="1"/>
        <v>-1.365187713</v>
      </c>
      <c r="F11" s="2">
        <f t="shared" si="2"/>
        <v>440.7662838</v>
      </c>
      <c r="G11" s="1">
        <f t="shared" si="3"/>
        <v>0.02395468934</v>
      </c>
    </row>
    <row r="12" ht="14.25" customHeight="1"/>
    <row r="13" ht="14.25" customHeight="1"/>
    <row r="14" ht="14.25" customHeight="1"/>
    <row r="15" ht="14.25" customHeight="1">
      <c r="A15" s="2" t="s">
        <v>50</v>
      </c>
      <c r="B15" s="2" t="s">
        <v>51</v>
      </c>
    </row>
    <row r="16" ht="14.25" customHeight="1">
      <c r="A16" s="2">
        <v>0.0</v>
      </c>
      <c r="B16" s="2">
        <v>0.0</v>
      </c>
    </row>
    <row r="17" ht="14.25" customHeight="1">
      <c r="A17" s="2">
        <v>42.0</v>
      </c>
      <c r="B17" s="2">
        <v>0.01</v>
      </c>
    </row>
    <row r="18" ht="14.25" customHeight="1">
      <c r="A18" s="2">
        <v>95.0</v>
      </c>
      <c r="B18" s="2">
        <v>0.07</v>
      </c>
    </row>
    <row r="19" ht="14.25" customHeight="1">
      <c r="A19" s="2">
        <v>101.0</v>
      </c>
      <c r="B19" s="2">
        <v>0.19</v>
      </c>
    </row>
    <row r="20" ht="14.25" customHeight="1">
      <c r="A20" s="2">
        <v>125.0</v>
      </c>
      <c r="B20" s="2">
        <v>0.26</v>
      </c>
    </row>
    <row r="21" ht="14.25" customHeight="1">
      <c r="A21" s="2">
        <v>127.0</v>
      </c>
      <c r="B21" s="2">
        <v>0.21</v>
      </c>
    </row>
    <row r="22" ht="14.25" customHeight="1">
      <c r="A22" s="2">
        <v>137.0</v>
      </c>
      <c r="B22" s="2">
        <v>0.2</v>
      </c>
    </row>
    <row r="23" ht="14.25" customHeight="1">
      <c r="A23" s="2">
        <v>141.0</v>
      </c>
      <c r="B23" s="2">
        <v>0.12</v>
      </c>
    </row>
    <row r="24" ht="14.25" customHeight="1">
      <c r="A24" s="2">
        <v>153.0</v>
      </c>
      <c r="B24" s="2">
        <v>0.05</v>
      </c>
    </row>
    <row r="25" ht="14.25" customHeight="1">
      <c r="A25" s="2">
        <v>167.0</v>
      </c>
      <c r="B25" s="2">
        <v>-0.01</v>
      </c>
    </row>
    <row r="26" ht="14.25" customHeight="1"/>
    <row r="27" ht="14.25" customHeight="1">
      <c r="A27" s="2" t="s">
        <v>50</v>
      </c>
      <c r="B27" s="2" t="s">
        <v>34</v>
      </c>
      <c r="C27" s="2" t="s">
        <v>52</v>
      </c>
      <c r="D27" s="2" t="s">
        <v>6</v>
      </c>
      <c r="E27" s="2" t="s">
        <v>12</v>
      </c>
    </row>
    <row r="28" ht="14.25" customHeight="1">
      <c r="A28" s="2">
        <v>26.0</v>
      </c>
      <c r="B28" s="1">
        <f t="shared" ref="B28:B37" si="4">C2/2.8</f>
        <v>0</v>
      </c>
      <c r="C28" s="1">
        <f t="shared" ref="C28:C37" si="5">B28/A28</f>
        <v>0</v>
      </c>
      <c r="D28" s="1">
        <f t="shared" ref="D28:D37" si="6">(2.5*980*2.8*SIN(B2*3.14/180))*0.1</f>
        <v>71.67030653</v>
      </c>
      <c r="E28" s="1" t="str">
        <f t="shared" ref="E28:E37" si="7">(D28-198.09)/C28</f>
        <v>#DIV/0!</v>
      </c>
    </row>
    <row r="29" ht="14.25" customHeight="1">
      <c r="A29" s="2">
        <v>17.0</v>
      </c>
      <c r="B29" s="1">
        <f t="shared" si="4"/>
        <v>0.1071428571</v>
      </c>
      <c r="C29" s="1">
        <f t="shared" si="5"/>
        <v>0.006302521008</v>
      </c>
      <c r="D29" s="1">
        <f t="shared" si="6"/>
        <v>101.3462293</v>
      </c>
      <c r="E29" s="1">
        <f t="shared" si="7"/>
        <v>-15350.01161</v>
      </c>
    </row>
    <row r="30" ht="14.25" customHeight="1">
      <c r="A30" s="2">
        <v>10.0</v>
      </c>
      <c r="B30" s="1">
        <f t="shared" si="4"/>
        <v>0.8571428571</v>
      </c>
      <c r="C30" s="1">
        <f t="shared" si="5"/>
        <v>0.08571428571</v>
      </c>
      <c r="D30" s="1">
        <f t="shared" si="6"/>
        <v>183.2348644</v>
      </c>
      <c r="E30" s="1">
        <f t="shared" si="7"/>
        <v>-173.3099155</v>
      </c>
    </row>
    <row r="31" ht="14.25" customHeight="1">
      <c r="A31" s="2">
        <v>5.0</v>
      </c>
      <c r="B31" s="1">
        <f t="shared" si="4"/>
        <v>2.035714286</v>
      </c>
      <c r="C31" s="1">
        <f t="shared" si="5"/>
        <v>0.4071428571</v>
      </c>
      <c r="D31" s="1">
        <f t="shared" si="6"/>
        <v>234.5117401</v>
      </c>
      <c r="E31" s="1">
        <f t="shared" si="7"/>
        <v>89.45690552</v>
      </c>
    </row>
    <row r="32" ht="14.25" customHeight="1">
      <c r="A32" s="2">
        <v>2.0</v>
      </c>
      <c r="B32" s="1">
        <f t="shared" si="4"/>
        <v>3.714285714</v>
      </c>
      <c r="C32" s="1">
        <f t="shared" si="5"/>
        <v>1.857142857</v>
      </c>
      <c r="D32" s="1">
        <f t="shared" si="6"/>
        <v>300.5807562</v>
      </c>
      <c r="E32" s="1">
        <f t="shared" si="7"/>
        <v>55.18733027</v>
      </c>
    </row>
    <row r="33" ht="14.25" customHeight="1">
      <c r="A33" s="2">
        <v>6.0</v>
      </c>
      <c r="B33" s="1">
        <f t="shared" si="4"/>
        <v>5.464285714</v>
      </c>
      <c r="C33" s="1">
        <f t="shared" si="5"/>
        <v>0.9107142857</v>
      </c>
      <c r="D33" s="1">
        <f t="shared" si="6"/>
        <v>321.9074219</v>
      </c>
      <c r="E33" s="1">
        <f t="shared" si="7"/>
        <v>135.9563848</v>
      </c>
    </row>
    <row r="34" ht="14.25" customHeight="1">
      <c r="A34" s="2">
        <v>6.0</v>
      </c>
      <c r="B34" s="1">
        <f t="shared" si="4"/>
        <v>5.821428571</v>
      </c>
      <c r="C34" s="1">
        <f t="shared" si="5"/>
        <v>0.9702380952</v>
      </c>
      <c r="D34" s="1">
        <f t="shared" si="6"/>
        <v>368.4211421</v>
      </c>
      <c r="E34" s="1">
        <f t="shared" si="7"/>
        <v>175.5560237</v>
      </c>
    </row>
    <row r="35" ht="14.25" customHeight="1">
      <c r="A35" s="2">
        <v>7.0</v>
      </c>
      <c r="B35" s="1">
        <f t="shared" si="4"/>
        <v>6.285714286</v>
      </c>
      <c r="C35" s="1">
        <f t="shared" si="5"/>
        <v>0.8979591837</v>
      </c>
      <c r="D35" s="1">
        <f t="shared" si="6"/>
        <v>373.4543741</v>
      </c>
      <c r="E35" s="1">
        <f t="shared" si="7"/>
        <v>195.2921439</v>
      </c>
    </row>
    <row r="36" ht="14.25" customHeight="1">
      <c r="A36" s="2">
        <v>3.0</v>
      </c>
      <c r="B36" s="1">
        <f t="shared" si="4"/>
        <v>6.464285714</v>
      </c>
      <c r="C36" s="1">
        <f t="shared" si="5"/>
        <v>2.154761905</v>
      </c>
      <c r="D36" s="1">
        <f t="shared" si="6"/>
        <v>378.4591949</v>
      </c>
      <c r="E36" s="1">
        <f t="shared" si="7"/>
        <v>83.70725069</v>
      </c>
    </row>
    <row r="37" ht="14.25" customHeight="1">
      <c r="A37" s="2">
        <v>5.0</v>
      </c>
      <c r="B37" s="1">
        <f t="shared" si="4"/>
        <v>6.464285714</v>
      </c>
      <c r="C37" s="1">
        <f t="shared" si="5"/>
        <v>1.292857143</v>
      </c>
      <c r="D37" s="1">
        <f t="shared" si="6"/>
        <v>440.7662838</v>
      </c>
      <c r="E37" s="1">
        <f t="shared" si="7"/>
        <v>187.7054129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4.57"/>
    <col customWidth="1" min="3" max="3" width="16.14"/>
    <col customWidth="1" min="4" max="4" width="12.14"/>
    <col customWidth="1" min="5" max="5" width="18.86"/>
    <col customWidth="1" min="6" max="6" width="17.71"/>
    <col customWidth="1" min="7" max="7" width="19.29"/>
    <col customWidth="1" min="8" max="8" width="8.71"/>
    <col customWidth="1" min="9" max="9" width="16.71"/>
    <col customWidth="1" min="10" max="12" width="8.71"/>
    <col customWidth="1" min="13" max="13" width="10.0"/>
    <col customWidth="1" min="14" max="14" width="9.71"/>
    <col customWidth="1" min="15" max="15" width="14.29"/>
    <col customWidth="1" min="16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</row>
    <row r="2" ht="14.25" customHeight="1">
      <c r="A2" s="1" t="s">
        <v>13</v>
      </c>
      <c r="B2" s="1">
        <v>7.0</v>
      </c>
      <c r="C2" s="1">
        <v>0.4</v>
      </c>
      <c r="D2" s="1">
        <v>0.0</v>
      </c>
      <c r="E2" s="1">
        <f t="shared" ref="E2:E12" si="1">((C2-D2)/29.5)*100</f>
        <v>1.355932203</v>
      </c>
      <c r="F2" s="2">
        <f t="shared" ref="F2:F12" si="2">(2.5*980*2.8*SIN(B2*3.14/180))*0.1</f>
        <v>83.56019766</v>
      </c>
      <c r="G2" s="1">
        <f t="shared" ref="G2:G12" si="3">(F2/(0.0184))*10^-6</f>
        <v>0.00454131509</v>
      </c>
    </row>
    <row r="3" ht="14.25" customHeight="1">
      <c r="A3" s="1" t="s">
        <v>16</v>
      </c>
      <c r="B3" s="1">
        <v>11.0</v>
      </c>
      <c r="C3" s="1">
        <v>0.5</v>
      </c>
      <c r="D3" s="1">
        <v>0.0</v>
      </c>
      <c r="E3" s="1">
        <f t="shared" si="1"/>
        <v>1.694915254</v>
      </c>
      <c r="F3" s="2">
        <f t="shared" si="2"/>
        <v>130.8294293</v>
      </c>
      <c r="G3" s="1">
        <f t="shared" si="3"/>
        <v>0.007110295073</v>
      </c>
    </row>
    <row r="4" ht="14.25" customHeight="1">
      <c r="A4" s="1" t="s">
        <v>19</v>
      </c>
      <c r="B4" s="1">
        <v>14.0</v>
      </c>
      <c r="C4" s="1">
        <v>1.5</v>
      </c>
      <c r="D4" s="1">
        <v>0.0</v>
      </c>
      <c r="E4" s="1">
        <f t="shared" si="1"/>
        <v>5.084745763</v>
      </c>
      <c r="F4" s="2">
        <f t="shared" si="2"/>
        <v>165.8759664</v>
      </c>
      <c r="G4" s="1">
        <f t="shared" si="3"/>
        <v>0.009014998172</v>
      </c>
    </row>
    <row r="5" ht="14.25" customHeight="1">
      <c r="A5" s="1" t="s">
        <v>22</v>
      </c>
      <c r="B5" s="1">
        <v>18.5</v>
      </c>
      <c r="C5" s="1">
        <v>4.2</v>
      </c>
      <c r="D5" s="1">
        <v>0.0</v>
      </c>
      <c r="E5" s="1">
        <f t="shared" si="1"/>
        <v>14.23728814</v>
      </c>
      <c r="F5" s="2">
        <f t="shared" si="2"/>
        <v>217.5645032</v>
      </c>
      <c r="G5" s="1">
        <f t="shared" si="3"/>
        <v>0.01182415778</v>
      </c>
    </row>
    <row r="6" ht="14.25" customHeight="1">
      <c r="A6" s="1" t="s">
        <v>25</v>
      </c>
      <c r="B6" s="1">
        <v>21.0</v>
      </c>
      <c r="C6" s="1">
        <v>6.9</v>
      </c>
      <c r="D6" s="1">
        <v>0.0</v>
      </c>
      <c r="E6" s="1">
        <f t="shared" si="1"/>
        <v>23.38983051</v>
      </c>
      <c r="F6" s="2">
        <f t="shared" si="2"/>
        <v>245.72141</v>
      </c>
      <c r="G6" s="1">
        <f t="shared" si="3"/>
        <v>0.01335442445</v>
      </c>
    </row>
    <row r="7" ht="14.25" customHeight="1">
      <c r="A7" s="1" t="s">
        <v>26</v>
      </c>
      <c r="B7" s="1">
        <v>26.0</v>
      </c>
      <c r="C7" s="1">
        <v>12.9</v>
      </c>
      <c r="D7" s="1">
        <v>3.7</v>
      </c>
      <c r="E7" s="1">
        <f t="shared" si="1"/>
        <v>31.18644068</v>
      </c>
      <c r="F7" s="2">
        <f t="shared" si="2"/>
        <v>300.5807562</v>
      </c>
      <c r="G7" s="1">
        <f t="shared" si="3"/>
        <v>0.01633591066</v>
      </c>
    </row>
    <row r="8" ht="14.25" customHeight="1">
      <c r="A8" s="1" t="s">
        <v>27</v>
      </c>
      <c r="B8" s="1">
        <v>28.5</v>
      </c>
      <c r="C8" s="1">
        <v>14.9</v>
      </c>
      <c r="D8" s="1">
        <v>5.5</v>
      </c>
      <c r="E8" s="1">
        <f t="shared" si="1"/>
        <v>31.86440678</v>
      </c>
      <c r="F8" s="2">
        <f t="shared" si="2"/>
        <v>327.1788737</v>
      </c>
      <c r="G8" s="1">
        <f t="shared" si="3"/>
        <v>0.01778146053</v>
      </c>
    </row>
    <row r="9" ht="14.25" customHeight="1">
      <c r="A9" s="1" t="s">
        <v>28</v>
      </c>
      <c r="B9" s="1">
        <v>30.0</v>
      </c>
      <c r="C9" s="1">
        <v>14.9</v>
      </c>
      <c r="D9" s="1">
        <v>10.3</v>
      </c>
      <c r="E9" s="1">
        <f t="shared" si="1"/>
        <v>15.59322034</v>
      </c>
      <c r="F9" s="2">
        <f t="shared" si="2"/>
        <v>342.8422904</v>
      </c>
      <c r="G9" s="1">
        <f t="shared" si="3"/>
        <v>0.01863273317</v>
      </c>
    </row>
    <row r="10" ht="14.25" customHeight="1">
      <c r="A10" s="1" t="s">
        <v>29</v>
      </c>
      <c r="B10" s="1">
        <v>33.8</v>
      </c>
      <c r="C10" s="1">
        <v>16.7</v>
      </c>
      <c r="D10" s="1">
        <v>15.4</v>
      </c>
      <c r="E10" s="1">
        <f t="shared" si="1"/>
        <v>4.406779661</v>
      </c>
      <c r="F10" s="2">
        <f t="shared" si="2"/>
        <v>381.4482916</v>
      </c>
      <c r="G10" s="1">
        <f t="shared" si="3"/>
        <v>0.02073088541</v>
      </c>
    </row>
    <row r="11" ht="14.25" customHeight="1">
      <c r="A11" s="1" t="s">
        <v>30</v>
      </c>
      <c r="B11" s="1">
        <v>35.6</v>
      </c>
      <c r="C11" s="1">
        <v>17.6</v>
      </c>
      <c r="D11" s="1">
        <v>18.3</v>
      </c>
      <c r="E11" s="1">
        <f t="shared" si="1"/>
        <v>-2.372881356</v>
      </c>
      <c r="F11" s="2">
        <f t="shared" si="2"/>
        <v>399.1606395</v>
      </c>
      <c r="G11" s="1">
        <f t="shared" si="3"/>
        <v>0.02169351302</v>
      </c>
    </row>
    <row r="12" ht="14.25" customHeight="1">
      <c r="A12" s="1" t="s">
        <v>39</v>
      </c>
      <c r="B12" s="1">
        <v>38.9</v>
      </c>
      <c r="C12" s="1">
        <v>17.9</v>
      </c>
      <c r="D12" s="1">
        <v>20.0</v>
      </c>
      <c r="E12" s="1">
        <f t="shared" si="1"/>
        <v>-7.118644068</v>
      </c>
      <c r="F12" s="2">
        <f t="shared" si="2"/>
        <v>430.5988776</v>
      </c>
      <c r="G12" s="1">
        <f t="shared" si="3"/>
        <v>0.02340211291</v>
      </c>
    </row>
    <row r="13" ht="14.25" customHeight="1"/>
    <row r="14" ht="14.25" customHeight="1"/>
    <row r="15" ht="14.25" customHeight="1">
      <c r="A15" s="2" t="s">
        <v>50</v>
      </c>
      <c r="B15" s="2" t="s">
        <v>51</v>
      </c>
    </row>
    <row r="16" ht="14.25" customHeight="1">
      <c r="A16" s="2">
        <v>0.0</v>
      </c>
      <c r="B16" s="2">
        <v>0.0</v>
      </c>
      <c r="O16" s="1">
        <v>0.4</v>
      </c>
    </row>
    <row r="17" ht="14.25" customHeight="1">
      <c r="A17" s="2">
        <v>37.0</v>
      </c>
      <c r="B17" s="2">
        <v>0.013</v>
      </c>
      <c r="O17" s="1">
        <v>0.5</v>
      </c>
    </row>
    <row r="18" ht="14.25" customHeight="1">
      <c r="A18" s="2">
        <v>52.0</v>
      </c>
      <c r="B18" s="2">
        <v>0.016</v>
      </c>
      <c r="O18" s="1">
        <v>1.5</v>
      </c>
    </row>
    <row r="19" ht="14.25" customHeight="1">
      <c r="A19" s="2">
        <v>55.0</v>
      </c>
      <c r="B19" s="2">
        <v>0.05</v>
      </c>
      <c r="O19" s="1">
        <v>4.2</v>
      </c>
    </row>
    <row r="20" ht="14.25" customHeight="1">
      <c r="A20" s="2">
        <v>58.0</v>
      </c>
      <c r="B20" s="2">
        <v>0.142</v>
      </c>
      <c r="O20" s="1">
        <v>6.9</v>
      </c>
    </row>
    <row r="21" ht="14.25" customHeight="1">
      <c r="A21" s="2">
        <v>64.0</v>
      </c>
      <c r="B21" s="2">
        <v>0.23</v>
      </c>
      <c r="O21" s="1">
        <v>12.9</v>
      </c>
    </row>
    <row r="22" ht="14.25" customHeight="1">
      <c r="A22" s="2">
        <v>70.0</v>
      </c>
      <c r="B22" s="2">
        <v>0.2301</v>
      </c>
      <c r="O22" s="1">
        <v>14.9</v>
      </c>
    </row>
    <row r="23" ht="14.25" customHeight="1">
      <c r="A23" s="2">
        <v>72.0</v>
      </c>
      <c r="B23" s="2">
        <v>0.31</v>
      </c>
      <c r="O23" s="1">
        <v>14.9</v>
      </c>
    </row>
    <row r="24" ht="14.25" customHeight="1">
      <c r="A24" s="2">
        <v>86.0</v>
      </c>
      <c r="B24" s="2">
        <v>0.318</v>
      </c>
      <c r="O24" s="1">
        <v>16.7</v>
      </c>
    </row>
    <row r="25" ht="14.25" customHeight="1">
      <c r="A25" s="2">
        <v>91.0</v>
      </c>
      <c r="B25" s="2">
        <v>0.15</v>
      </c>
      <c r="O25" s="1">
        <v>17.6</v>
      </c>
    </row>
    <row r="26" ht="14.25" customHeight="1">
      <c r="A26" s="2">
        <v>113.0</v>
      </c>
      <c r="B26" s="2">
        <v>0.044</v>
      </c>
      <c r="O26" s="1">
        <v>17.9</v>
      </c>
    </row>
    <row r="27" ht="14.25" customHeight="1">
      <c r="A27" s="2">
        <v>144.0</v>
      </c>
      <c r="B27" s="2">
        <v>-0.023</v>
      </c>
    </row>
    <row r="28" ht="14.25" customHeight="1">
      <c r="A28" s="2">
        <v>147.0</v>
      </c>
      <c r="B28" s="2">
        <v>-0.07</v>
      </c>
    </row>
    <row r="29" ht="14.25" customHeight="1"/>
    <row r="30" ht="14.25" customHeight="1">
      <c r="A30" s="2" t="s">
        <v>31</v>
      </c>
      <c r="B30" s="2" t="s">
        <v>37</v>
      </c>
      <c r="C30" s="2" t="s">
        <v>48</v>
      </c>
      <c r="D30" s="2" t="s">
        <v>6</v>
      </c>
      <c r="E30" s="2" t="s">
        <v>12</v>
      </c>
    </row>
    <row r="31" ht="14.25" customHeight="1">
      <c r="A31" s="2">
        <v>21.0</v>
      </c>
      <c r="B31" s="1">
        <f t="shared" ref="B31:B41" si="4">C2/2.8</f>
        <v>0.1428571429</v>
      </c>
      <c r="C31" s="1">
        <f t="shared" ref="C31:C41" si="5">B31/A31</f>
        <v>0.006802721088</v>
      </c>
      <c r="D31" s="1">
        <f t="shared" ref="D31:D41" si="6">(2.5*980*2.8*SIN(B2*3.14/180))*0.1</f>
        <v>83.56019766</v>
      </c>
      <c r="E31" s="1">
        <f t="shared" ref="E31:E41" si="7">(D31-150.62)/C31</f>
        <v>-9857.790944</v>
      </c>
    </row>
    <row r="32" ht="14.25" customHeight="1">
      <c r="A32" s="2">
        <v>8.0</v>
      </c>
      <c r="B32" s="1">
        <f t="shared" si="4"/>
        <v>0.1785714286</v>
      </c>
      <c r="C32" s="1">
        <f t="shared" si="5"/>
        <v>0.02232142857</v>
      </c>
      <c r="D32" s="1">
        <f t="shared" si="6"/>
        <v>130.8294293</v>
      </c>
      <c r="E32" s="1">
        <f t="shared" si="7"/>
        <v>-886.6175656</v>
      </c>
    </row>
    <row r="33" ht="14.25" customHeight="1">
      <c r="A33" s="2">
        <v>9.0</v>
      </c>
      <c r="B33" s="1">
        <f t="shared" si="4"/>
        <v>0.5357142857</v>
      </c>
      <c r="C33" s="1">
        <f t="shared" si="5"/>
        <v>0.05952380952</v>
      </c>
      <c r="D33" s="1">
        <f t="shared" si="6"/>
        <v>165.8759664</v>
      </c>
      <c r="E33" s="1">
        <f t="shared" si="7"/>
        <v>256.300235</v>
      </c>
    </row>
    <row r="34" ht="14.25" customHeight="1">
      <c r="A34" s="2">
        <v>5.0</v>
      </c>
      <c r="B34" s="1">
        <f t="shared" si="4"/>
        <v>1.5</v>
      </c>
      <c r="C34" s="1">
        <f t="shared" si="5"/>
        <v>0.3</v>
      </c>
      <c r="D34" s="1">
        <f t="shared" si="6"/>
        <v>217.5645032</v>
      </c>
      <c r="E34" s="1">
        <f t="shared" si="7"/>
        <v>223.1483441</v>
      </c>
    </row>
    <row r="35" ht="14.25" customHeight="1">
      <c r="A35" s="2">
        <v>5.0</v>
      </c>
      <c r="B35" s="1">
        <f t="shared" si="4"/>
        <v>2.464285714</v>
      </c>
      <c r="C35" s="1">
        <f t="shared" si="5"/>
        <v>0.4928571429</v>
      </c>
      <c r="D35" s="1">
        <f t="shared" si="6"/>
        <v>245.72141</v>
      </c>
      <c r="E35" s="1">
        <f t="shared" si="7"/>
        <v>192.9593825</v>
      </c>
    </row>
    <row r="36" ht="14.25" customHeight="1">
      <c r="A36" s="2">
        <v>5.0</v>
      </c>
      <c r="B36" s="1">
        <f t="shared" si="4"/>
        <v>4.607142857</v>
      </c>
      <c r="C36" s="1">
        <f t="shared" si="5"/>
        <v>0.9214285714</v>
      </c>
      <c r="D36" s="1">
        <f t="shared" si="6"/>
        <v>300.5807562</v>
      </c>
      <c r="E36" s="1">
        <f t="shared" si="7"/>
        <v>162.7481075</v>
      </c>
    </row>
    <row r="37" ht="14.25" customHeight="1">
      <c r="A37" s="2">
        <v>9.0</v>
      </c>
      <c r="B37" s="1">
        <f t="shared" si="4"/>
        <v>5.321428571</v>
      </c>
      <c r="C37" s="1">
        <f t="shared" si="5"/>
        <v>0.5912698413</v>
      </c>
      <c r="D37" s="1">
        <f t="shared" si="6"/>
        <v>327.1788737</v>
      </c>
      <c r="E37" s="1">
        <f t="shared" si="7"/>
        <v>298.6096387</v>
      </c>
    </row>
    <row r="38" ht="14.25" customHeight="1">
      <c r="A38" s="2">
        <v>4.0</v>
      </c>
      <c r="B38" s="1">
        <f t="shared" si="4"/>
        <v>5.321428571</v>
      </c>
      <c r="C38" s="1">
        <f t="shared" si="5"/>
        <v>1.330357143</v>
      </c>
      <c r="D38" s="1">
        <f t="shared" si="6"/>
        <v>342.8422904</v>
      </c>
      <c r="E38" s="1">
        <f t="shared" si="7"/>
        <v>144.4892384</v>
      </c>
    </row>
    <row r="39" ht="14.25" customHeight="1">
      <c r="A39" s="2">
        <v>4.0</v>
      </c>
      <c r="B39" s="1">
        <f t="shared" si="4"/>
        <v>5.964285714</v>
      </c>
      <c r="C39" s="1">
        <f t="shared" si="5"/>
        <v>1.491071429</v>
      </c>
      <c r="D39" s="1">
        <f t="shared" si="6"/>
        <v>381.4482916</v>
      </c>
      <c r="E39" s="1">
        <f t="shared" si="7"/>
        <v>154.806998</v>
      </c>
    </row>
    <row r="40" ht="14.25" customHeight="1">
      <c r="A40" s="2">
        <v>8.0</v>
      </c>
      <c r="B40" s="1">
        <f t="shared" si="4"/>
        <v>6.285714286</v>
      </c>
      <c r="C40" s="1">
        <f t="shared" si="5"/>
        <v>0.7857142857</v>
      </c>
      <c r="D40" s="1">
        <f t="shared" si="6"/>
        <v>399.1606395</v>
      </c>
      <c r="E40" s="1">
        <f t="shared" si="7"/>
        <v>316.3244503</v>
      </c>
    </row>
    <row r="41" ht="14.25" customHeight="1">
      <c r="A41" s="2">
        <v>5.0</v>
      </c>
      <c r="B41" s="1">
        <f t="shared" si="4"/>
        <v>6.392857143</v>
      </c>
      <c r="C41" s="1">
        <f t="shared" si="5"/>
        <v>1.278571429</v>
      </c>
      <c r="D41" s="1">
        <f t="shared" si="6"/>
        <v>430.5988776</v>
      </c>
      <c r="E41" s="1">
        <f t="shared" si="7"/>
        <v>218.9778931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2024-11-06T07:18:20Z</dcterms:created>
  <dc:creator>R B Nithyasri</dc:creator>
</cp:coreProperties>
</file>