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bded36de9b30a4/Desktop/CARL-VIRT-DATA-PT-04-2023-U-LOLC/01-Excel/Module 1 Challange/Starter_Code/Starter_Code/"/>
    </mc:Choice>
  </mc:AlternateContent>
  <xr:revisionPtr revIDLastSave="936" documentId="13_ncr:40009_{11C9D2FE-BDF6-5C46-B9DE-A4DF0C4A6734}" xr6:coauthVersionLast="47" xr6:coauthVersionMax="47" xr10:uidLastSave="{8B4F4A65-A926-41B4-82A9-7E4F7D550DFC}"/>
  <bookViews>
    <workbookView xWindow="390" yWindow="390" windowWidth="18690" windowHeight="10680" firstSheet="5" activeTab="7" xr2:uid="{00000000-000D-0000-FFFF-FFFF00000000}"/>
  </bookViews>
  <sheets>
    <sheet name="Instructions" sheetId="19" r:id="rId1"/>
    <sheet name="Crowdfunding - Org" sheetId="1" r:id="rId2"/>
    <sheet name="Crowdfunding - Mod" sheetId="2" r:id="rId3"/>
    <sheet name="Crowdfunding Pvt - Category" sheetId="3" r:id="rId4"/>
    <sheet name="Crowdfunding Pvt - SubCategory" sheetId="4" r:id="rId5"/>
    <sheet name="Crowdfunding Pvt - ByMonth" sheetId="12" r:id="rId6"/>
    <sheet name="Goal Analysis" sheetId="13" r:id="rId7"/>
    <sheet name="Statistical Analysis" sheetId="16" r:id="rId8"/>
  </sheets>
  <definedNames>
    <definedName name="_xlnm._FilterDatabase" localSheetId="2" hidden="1">'Crowdfunding - Mod'!$A$1:$T$1001</definedName>
    <definedName name="Average_Donation" localSheetId="7">'Statistical Analysis'!#REF!</definedName>
    <definedName name="Average_Donation">'Crowdfunding - Mod'!$1:$1048576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6" l="1"/>
  <c r="I6" i="16"/>
  <c r="I7" i="16"/>
  <c r="H7" i="16"/>
  <c r="I5" i="16"/>
  <c r="H5" i="16"/>
  <c r="I4" i="16"/>
  <c r="H4" i="16"/>
  <c r="I3" i="16"/>
  <c r="H3" i="16"/>
  <c r="I2" i="16"/>
  <c r="H2" i="16"/>
  <c r="E366" i="16"/>
  <c r="B567" i="16"/>
  <c r="D13" i="13"/>
  <c r="D12" i="13"/>
  <c r="D11" i="13"/>
  <c r="D10" i="13"/>
  <c r="D9" i="13"/>
  <c r="D8" i="13"/>
  <c r="D7" i="13"/>
  <c r="C6" i="13"/>
  <c r="D6" i="13"/>
  <c r="D5" i="13"/>
  <c r="C13" i="13"/>
  <c r="C12" i="13"/>
  <c r="C11" i="13"/>
  <c r="C10" i="13"/>
  <c r="C9" i="13"/>
  <c r="C8" i="13"/>
  <c r="C7" i="13"/>
  <c r="C5" i="13"/>
  <c r="B13" i="13"/>
  <c r="B12" i="13"/>
  <c r="B11" i="13"/>
  <c r="B10" i="13"/>
  <c r="B9" i="13"/>
  <c r="B8" i="13"/>
  <c r="B7" i="13"/>
  <c r="B6" i="13"/>
  <c r="B5" i="13"/>
  <c r="D4" i="13"/>
  <c r="C4" i="13"/>
  <c r="B4" i="13"/>
  <c r="D3" i="13"/>
  <c r="C3" i="13"/>
  <c r="B3" i="13"/>
  <c r="D2" i="13"/>
  <c r="C2" i="13"/>
  <c r="B2" i="13"/>
  <c r="N7" i="2"/>
  <c r="N2" i="2"/>
  <c r="O2" i="2"/>
  <c r="S2" i="2" a="1"/>
  <c r="S2" i="2" s="1"/>
  <c r="N3" i="2"/>
  <c r="N4" i="2"/>
  <c r="N5" i="2"/>
  <c r="N6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 s="1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 s="1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 s="1"/>
  <c r="S356" i="2" a="1"/>
  <c r="S356" i="2" s="1"/>
  <c r="S357" i="2" a="1"/>
  <c r="S357" i="2" s="1"/>
  <c r="S358" i="2" a="1"/>
  <c r="S358" i="2" s="1"/>
  <c r="S359" i="2" a="1"/>
  <c r="S359" i="2" s="1"/>
  <c r="S360" i="2" a="1"/>
  <c r="S360" i="2" s="1"/>
  <c r="S361" i="2" a="1"/>
  <c r="S361" i="2" s="1"/>
  <c r="S362" i="2" a="1"/>
  <c r="S362" i="2" s="1"/>
  <c r="S363" i="2" a="1"/>
  <c r="S363" i="2" s="1"/>
  <c r="S364" i="2" a="1"/>
  <c r="S364" i="2" s="1"/>
  <c r="S365" i="2" a="1"/>
  <c r="S365" i="2" s="1"/>
  <c r="S366" i="2" a="1"/>
  <c r="S366" i="2" s="1"/>
  <c r="S367" i="2" a="1"/>
  <c r="S367" i="2" s="1"/>
  <c r="S368" i="2" a="1"/>
  <c r="S368" i="2" s="1"/>
  <c r="S369" i="2" a="1"/>
  <c r="S369" i="2" s="1"/>
  <c r="S370" i="2" a="1"/>
  <c r="S370" i="2" s="1"/>
  <c r="S371" i="2" a="1"/>
  <c r="S371" i="2" s="1"/>
  <c r="S372" i="2" a="1"/>
  <c r="S372" i="2" s="1"/>
  <c r="S373" i="2" a="1"/>
  <c r="S373" i="2" s="1"/>
  <c r="S374" i="2" a="1"/>
  <c r="S374" i="2" s="1"/>
  <c r="S375" i="2" a="1"/>
  <c r="S375" i="2" s="1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 s="1"/>
  <c r="S387" i="2" a="1"/>
  <c r="S387" i="2" s="1"/>
  <c r="S388" i="2" a="1"/>
  <c r="S388" i="2" s="1"/>
  <c r="S389" i="2" a="1"/>
  <c r="S389" i="2" s="1"/>
  <c r="S390" i="2" a="1"/>
  <c r="S390" i="2" s="1"/>
  <c r="S391" i="2" a="1"/>
  <c r="S391" i="2" s="1"/>
  <c r="S392" i="2" a="1"/>
  <c r="S392" i="2" s="1"/>
  <c r="S393" i="2" a="1"/>
  <c r="S393" i="2" s="1"/>
  <c r="S394" i="2" a="1"/>
  <c r="S394" i="2" s="1"/>
  <c r="S395" i="2" a="1"/>
  <c r="S395" i="2" s="1"/>
  <c r="S396" i="2" a="1"/>
  <c r="S396" i="2" s="1"/>
  <c r="S397" i="2" a="1"/>
  <c r="S397" i="2" s="1"/>
  <c r="S398" i="2" a="1"/>
  <c r="S398" i="2" s="1"/>
  <c r="S399" i="2" a="1"/>
  <c r="S399" i="2" s="1"/>
  <c r="S400" i="2" a="1"/>
  <c r="S400" i="2" s="1"/>
  <c r="S401" i="2" a="1"/>
  <c r="S401" i="2" s="1"/>
  <c r="S402" i="2" a="1"/>
  <c r="S402" i="2" s="1"/>
  <c r="S403" i="2" a="1"/>
  <c r="S403" i="2" s="1"/>
  <c r="S404" i="2" a="1"/>
  <c r="S404" i="2" s="1"/>
  <c r="S405" i="2" a="1"/>
  <c r="S405" i="2" s="1"/>
  <c r="S406" i="2" a="1"/>
  <c r="S406" i="2" s="1"/>
  <c r="S407" i="2" a="1"/>
  <c r="S407" i="2" s="1"/>
  <c r="S408" i="2" a="1"/>
  <c r="S408" i="2" s="1"/>
  <c r="S409" i="2" a="1"/>
  <c r="S409" i="2" s="1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 s="1"/>
  <c r="S420" i="2" a="1"/>
  <c r="S420" i="2" s="1"/>
  <c r="S421" i="2" a="1"/>
  <c r="S421" i="2" s="1"/>
  <c r="S422" i="2" a="1"/>
  <c r="S422" i="2" s="1"/>
  <c r="S423" i="2" a="1"/>
  <c r="S423" i="2" s="1"/>
  <c r="S424" i="2" a="1"/>
  <c r="S424" i="2" s="1"/>
  <c r="S425" i="2" a="1"/>
  <c r="S425" i="2" s="1"/>
  <c r="S426" i="2" a="1"/>
  <c r="S426" i="2" s="1"/>
  <c r="S427" i="2" a="1"/>
  <c r="S427" i="2" s="1"/>
  <c r="S428" i="2" a="1"/>
  <c r="S428" i="2" s="1"/>
  <c r="S429" i="2" a="1"/>
  <c r="S429" i="2" s="1"/>
  <c r="S430" i="2" a="1"/>
  <c r="S430" i="2" s="1"/>
  <c r="S431" i="2" a="1"/>
  <c r="S431" i="2" s="1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 s="1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 s="1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 s="1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 s="1"/>
  <c r="S468" i="2" a="1"/>
  <c r="S468" i="2" s="1"/>
  <c r="S469" i="2" a="1"/>
  <c r="S469" i="2" s="1"/>
  <c r="S470" i="2" a="1"/>
  <c r="S470" i="2" s="1"/>
  <c r="S471" i="2" a="1"/>
  <c r="S471" i="2" s="1"/>
  <c r="S472" i="2" a="1"/>
  <c r="S472" i="2" s="1"/>
  <c r="S473" i="2" a="1"/>
  <c r="S473" i="2" s="1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 s="1"/>
  <c r="S482" i="2" a="1"/>
  <c r="S482" i="2" s="1"/>
  <c r="S483" i="2" a="1"/>
  <c r="S483" i="2" s="1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 s="1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 s="1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 s="1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 s="1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 s="1"/>
  <c r="S536" i="2" a="1"/>
  <c r="S536" i="2" s="1"/>
  <c r="S537" i="2" a="1"/>
  <c r="S537" i="2" s="1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 s="1"/>
  <c r="S546" i="2" a="1"/>
  <c r="S546" i="2" s="1"/>
  <c r="S547" i="2" a="1"/>
  <c r="S547" i="2" s="1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 s="1"/>
  <c r="S556" i="2" a="1"/>
  <c r="S556" i="2" s="1"/>
  <c r="S557" i="2" a="1"/>
  <c r="S557" i="2" s="1"/>
  <c r="S558" i="2" a="1"/>
  <c r="S558" i="2" s="1"/>
  <c r="S559" i="2" a="1"/>
  <c r="S559" i="2" s="1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 s="1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 s="1"/>
  <c r="S578" i="2" a="1"/>
  <c r="S578" i="2" s="1"/>
  <c r="S579" i="2" a="1"/>
  <c r="S579" i="2" s="1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 s="1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 s="1"/>
  <c r="S610" i="2" a="1"/>
  <c r="S610" i="2" s="1"/>
  <c r="S611" i="2" a="1"/>
  <c r="S611" i="2" s="1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 s="1"/>
  <c r="S620" i="2" a="1"/>
  <c r="S620" i="2" s="1"/>
  <c r="S621" i="2" a="1"/>
  <c r="S621" i="2" s="1"/>
  <c r="S622" i="2" a="1"/>
  <c r="S622" i="2" s="1"/>
  <c r="S623" i="2" a="1"/>
  <c r="S623" i="2" s="1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 s="1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 s="1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 s="1"/>
  <c r="S652" i="2" a="1"/>
  <c r="S652" i="2" s="1"/>
  <c r="S653" i="2" a="1"/>
  <c r="S653" i="2" s="1"/>
  <c r="S654" i="2" a="1"/>
  <c r="S654" i="2" s="1"/>
  <c r="S655" i="2" a="1"/>
  <c r="S655" i="2" s="1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 s="1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 s="1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 s="1"/>
  <c r="S680" i="2" a="1"/>
  <c r="S680" i="2" s="1"/>
  <c r="S681" i="2" a="1"/>
  <c r="S681" i="2" s="1"/>
  <c r="S682" i="2" a="1"/>
  <c r="S682" i="2" s="1"/>
  <c r="S683" i="2" a="1"/>
  <c r="S683" i="2" s="1"/>
  <c r="S684" i="2" a="1"/>
  <c r="S684" i="2" s="1"/>
  <c r="S685" i="2" a="1"/>
  <c r="S685" i="2" s="1"/>
  <c r="S686" i="2" a="1"/>
  <c r="S686" i="2" s="1"/>
  <c r="S687" i="2" a="1"/>
  <c r="S687" i="2" s="1"/>
  <c r="S688" i="2" a="1"/>
  <c r="S688" i="2" s="1"/>
  <c r="S689" i="2" a="1"/>
  <c r="S689" i="2" s="1"/>
  <c r="S690" i="2" a="1"/>
  <c r="S690" i="2" s="1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 s="1"/>
  <c r="S697" i="2" a="1"/>
  <c r="S697" i="2" s="1"/>
  <c r="S698" i="2" a="1"/>
  <c r="S698" i="2" s="1"/>
  <c r="S699" i="2" a="1"/>
  <c r="S699" i="2" s="1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 s="1"/>
  <c r="S708" i="2" a="1"/>
  <c r="S708" i="2" s="1"/>
  <c r="S709" i="2" a="1"/>
  <c r="S709" i="2" s="1"/>
  <c r="S710" i="2" a="1"/>
  <c r="S710" i="2" s="1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 s="1"/>
  <c r="S717" i="2" a="1"/>
  <c r="S717" i="2" s="1"/>
  <c r="S718" i="2" a="1"/>
  <c r="S718" i="2" s="1"/>
  <c r="S719" i="2" a="1"/>
  <c r="S719" i="2" s="1"/>
  <c r="S720" i="2" a="1"/>
  <c r="S720" i="2" s="1"/>
  <c r="S721" i="2" a="1"/>
  <c r="S721" i="2" s="1"/>
  <c r="S722" i="2" a="1"/>
  <c r="S722" i="2" s="1"/>
  <c r="S723" i="2" a="1"/>
  <c r="S723" i="2" s="1"/>
  <c r="S724" i="2" a="1"/>
  <c r="S724" i="2" s="1"/>
  <c r="S725" i="2" a="1"/>
  <c r="S725" i="2" s="1"/>
  <c r="S726" i="2" a="1"/>
  <c r="S726" i="2" s="1"/>
  <c r="S727" i="2" a="1"/>
  <c r="S727" i="2" s="1"/>
  <c r="S728" i="2" a="1"/>
  <c r="S728" i="2" s="1"/>
  <c r="S729" i="2" a="1"/>
  <c r="S729" i="2" s="1"/>
  <c r="S730" i="2" a="1"/>
  <c r="S730" i="2" s="1"/>
  <c r="S731" i="2" a="1"/>
  <c r="S731" i="2" s="1"/>
  <c r="S732" i="2" a="1"/>
  <c r="S732" i="2" s="1"/>
  <c r="S733" i="2" a="1"/>
  <c r="S733" i="2" s="1"/>
  <c r="S734" i="2" a="1"/>
  <c r="S734" i="2" s="1"/>
  <c r="S735" i="2" a="1"/>
  <c r="S735" i="2" s="1"/>
  <c r="S736" i="2" a="1"/>
  <c r="S736" i="2" s="1"/>
  <c r="S737" i="2" a="1"/>
  <c r="S737" i="2" s="1"/>
  <c r="S738" i="2" a="1"/>
  <c r="S738" i="2" s="1"/>
  <c r="S739" i="2" a="1"/>
  <c r="S739" i="2" s="1"/>
  <c r="S740" i="2" a="1"/>
  <c r="S740" i="2" s="1"/>
  <c r="S741" i="2" a="1"/>
  <c r="S741" i="2" s="1"/>
  <c r="S742" i="2" a="1"/>
  <c r="S742" i="2" s="1"/>
  <c r="S743" i="2" a="1"/>
  <c r="S743" i="2" s="1"/>
  <c r="S744" i="2" a="1"/>
  <c r="S744" i="2" s="1"/>
  <c r="S745" i="2" a="1"/>
  <c r="S745" i="2" s="1"/>
  <c r="S746" i="2" a="1"/>
  <c r="S746" i="2" s="1"/>
  <c r="S747" i="2" a="1"/>
  <c r="S747" i="2" s="1"/>
  <c r="S748" i="2" a="1"/>
  <c r="S748" i="2" s="1"/>
  <c r="S749" i="2" a="1"/>
  <c r="S749" i="2" s="1"/>
  <c r="S750" i="2" a="1"/>
  <c r="S750" i="2" s="1"/>
  <c r="S751" i="2" a="1"/>
  <c r="S751" i="2" s="1"/>
  <c r="S752" i="2" a="1"/>
  <c r="S752" i="2" s="1"/>
  <c r="S753" i="2" a="1"/>
  <c r="S753" i="2" s="1"/>
  <c r="S754" i="2" a="1"/>
  <c r="S754" i="2" s="1"/>
  <c r="S755" i="2" a="1"/>
  <c r="S755" i="2" s="1"/>
  <c r="S756" i="2" a="1"/>
  <c r="S756" i="2" s="1"/>
  <c r="S757" i="2" a="1"/>
  <c r="S757" i="2" s="1"/>
  <c r="S758" i="2" a="1"/>
  <c r="S758" i="2" s="1"/>
  <c r="S759" i="2" a="1"/>
  <c r="S759" i="2" s="1"/>
  <c r="S760" i="2" a="1"/>
  <c r="S760" i="2" s="1"/>
  <c r="S761" i="2" a="1"/>
  <c r="S761" i="2" s="1"/>
  <c r="S762" i="2" a="1"/>
  <c r="S762" i="2" s="1"/>
  <c r="S763" i="2" a="1"/>
  <c r="S763" i="2" s="1"/>
  <c r="S764" i="2" a="1"/>
  <c r="S764" i="2" s="1"/>
  <c r="S765" i="2" a="1"/>
  <c r="S765" i="2" s="1"/>
  <c r="S766" i="2" a="1"/>
  <c r="S766" i="2" s="1"/>
  <c r="S767" i="2" a="1"/>
  <c r="S767" i="2" s="1"/>
  <c r="S768" i="2" a="1"/>
  <c r="S768" i="2" s="1"/>
  <c r="S769" i="2" a="1"/>
  <c r="S769" i="2" s="1"/>
  <c r="S770" i="2" a="1"/>
  <c r="S770" i="2" s="1"/>
  <c r="S771" i="2" a="1"/>
  <c r="S771" i="2" s="1"/>
  <c r="S772" i="2" a="1"/>
  <c r="S772" i="2" s="1"/>
  <c r="S773" i="2" a="1"/>
  <c r="S773" i="2" s="1"/>
  <c r="S774" i="2" a="1"/>
  <c r="S774" i="2" s="1"/>
  <c r="S775" i="2" a="1"/>
  <c r="S775" i="2" s="1"/>
  <c r="S776" i="2" a="1"/>
  <c r="S776" i="2" s="1"/>
  <c r="S777" i="2" a="1"/>
  <c r="S777" i="2" s="1"/>
  <c r="S778" i="2" a="1"/>
  <c r="S778" i="2" s="1"/>
  <c r="S779" i="2" a="1"/>
  <c r="S779" i="2" s="1"/>
  <c r="S780" i="2" a="1"/>
  <c r="S780" i="2" s="1"/>
  <c r="S781" i="2" a="1"/>
  <c r="S781" i="2" s="1"/>
  <c r="S782" i="2" a="1"/>
  <c r="S782" i="2" s="1"/>
  <c r="S783" i="2" a="1"/>
  <c r="S783" i="2" s="1"/>
  <c r="S784" i="2" a="1"/>
  <c r="S784" i="2" s="1"/>
  <c r="S785" i="2" a="1"/>
  <c r="S785" i="2" s="1"/>
  <c r="S786" i="2" a="1"/>
  <c r="S786" i="2" s="1"/>
  <c r="S787" i="2" a="1"/>
  <c r="S787" i="2" s="1"/>
  <c r="S788" i="2" a="1"/>
  <c r="S788" i="2" s="1"/>
  <c r="S789" i="2" a="1"/>
  <c r="S789" i="2" s="1"/>
  <c r="S790" i="2" a="1"/>
  <c r="S790" i="2" s="1"/>
  <c r="S791" i="2" a="1"/>
  <c r="S791" i="2" s="1"/>
  <c r="S792" i="2" a="1"/>
  <c r="S792" i="2" s="1"/>
  <c r="S793" i="2" a="1"/>
  <c r="S793" i="2" s="1"/>
  <c r="S794" i="2" a="1"/>
  <c r="S794" i="2" s="1"/>
  <c r="S795" i="2" a="1"/>
  <c r="S795" i="2" s="1"/>
  <c r="S796" i="2" a="1"/>
  <c r="S796" i="2" s="1"/>
  <c r="S797" i="2" a="1"/>
  <c r="S797" i="2" s="1"/>
  <c r="S798" i="2" a="1"/>
  <c r="S798" i="2" s="1"/>
  <c r="S799" i="2" a="1"/>
  <c r="S799" i="2" s="1"/>
  <c r="S800" i="2" a="1"/>
  <c r="S800" i="2" s="1"/>
  <c r="S801" i="2" a="1"/>
  <c r="S801" i="2" s="1"/>
  <c r="S802" i="2" a="1"/>
  <c r="S802" i="2" s="1"/>
  <c r="S803" i="2" a="1"/>
  <c r="S803" i="2" s="1"/>
  <c r="S804" i="2" a="1"/>
  <c r="S804" i="2" s="1"/>
  <c r="S805" i="2" a="1"/>
  <c r="S805" i="2" s="1"/>
  <c r="S806" i="2" a="1"/>
  <c r="S806" i="2" s="1"/>
  <c r="S807" i="2" a="1"/>
  <c r="S807" i="2" s="1"/>
  <c r="S808" i="2" a="1"/>
  <c r="S808" i="2" s="1"/>
  <c r="S809" i="2" a="1"/>
  <c r="S809" i="2" s="1"/>
  <c r="S810" i="2" a="1"/>
  <c r="S810" i="2" s="1"/>
  <c r="S811" i="2" a="1"/>
  <c r="S811" i="2" s="1"/>
  <c r="S812" i="2" a="1"/>
  <c r="S812" i="2" s="1"/>
  <c r="S813" i="2" a="1"/>
  <c r="S813" i="2" s="1"/>
  <c r="S814" i="2" a="1"/>
  <c r="S814" i="2" s="1"/>
  <c r="S815" i="2" a="1"/>
  <c r="S815" i="2" s="1"/>
  <c r="S816" i="2" a="1"/>
  <c r="S816" i="2" s="1"/>
  <c r="S817" i="2" a="1"/>
  <c r="S817" i="2" s="1"/>
  <c r="S818" i="2" a="1"/>
  <c r="S818" i="2" s="1"/>
  <c r="S819" i="2" a="1"/>
  <c r="S819" i="2" s="1"/>
  <c r="S820" i="2" a="1"/>
  <c r="S820" i="2" s="1"/>
  <c r="S821" i="2" a="1"/>
  <c r="S821" i="2" s="1"/>
  <c r="S822" i="2" a="1"/>
  <c r="S822" i="2" s="1"/>
  <c r="S823" i="2" a="1"/>
  <c r="S823" i="2" s="1"/>
  <c r="S824" i="2" a="1"/>
  <c r="S824" i="2" s="1"/>
  <c r="S825" i="2" a="1"/>
  <c r="S825" i="2" s="1"/>
  <c r="S826" i="2" a="1"/>
  <c r="S826" i="2" s="1"/>
  <c r="S827" i="2" a="1"/>
  <c r="S827" i="2" s="1"/>
  <c r="S828" i="2" a="1"/>
  <c r="S828" i="2" s="1"/>
  <c r="S829" i="2" a="1"/>
  <c r="S829" i="2" s="1"/>
  <c r="S830" i="2" a="1"/>
  <c r="S830" i="2" s="1"/>
  <c r="S831" i="2" a="1"/>
  <c r="S831" i="2" s="1"/>
  <c r="S832" i="2" a="1"/>
  <c r="S832" i="2" s="1"/>
  <c r="S833" i="2" a="1"/>
  <c r="S833" i="2" s="1"/>
  <c r="S834" i="2" a="1"/>
  <c r="S834" i="2" s="1"/>
  <c r="S835" i="2" a="1"/>
  <c r="S835" i="2" s="1"/>
  <c r="S836" i="2" a="1"/>
  <c r="S836" i="2" s="1"/>
  <c r="S837" i="2" a="1"/>
  <c r="S837" i="2" s="1"/>
  <c r="S838" i="2" a="1"/>
  <c r="S838" i="2" s="1"/>
  <c r="S839" i="2" a="1"/>
  <c r="S839" i="2" s="1"/>
  <c r="S840" i="2" a="1"/>
  <c r="S840" i="2" s="1"/>
  <c r="S841" i="2" a="1"/>
  <c r="S841" i="2" s="1"/>
  <c r="S842" i="2" a="1"/>
  <c r="S842" i="2" s="1"/>
  <c r="S843" i="2" a="1"/>
  <c r="S843" i="2" s="1"/>
  <c r="S844" i="2" a="1"/>
  <c r="S844" i="2" s="1"/>
  <c r="S845" i="2" a="1"/>
  <c r="S845" i="2" s="1"/>
  <c r="S846" i="2" a="1"/>
  <c r="S846" i="2" s="1"/>
  <c r="S847" i="2" a="1"/>
  <c r="S847" i="2" s="1"/>
  <c r="S848" i="2" a="1"/>
  <c r="S848" i="2" s="1"/>
  <c r="S849" i="2" a="1"/>
  <c r="S849" i="2" s="1"/>
  <c r="S850" i="2" a="1"/>
  <c r="S850" i="2" s="1"/>
  <c r="S851" i="2" a="1"/>
  <c r="S851" i="2" s="1"/>
  <c r="S852" i="2" a="1"/>
  <c r="S852" i="2" s="1"/>
  <c r="S853" i="2" a="1"/>
  <c r="S853" i="2" s="1"/>
  <c r="S854" i="2" a="1"/>
  <c r="S854" i="2" s="1"/>
  <c r="S855" i="2" a="1"/>
  <c r="S855" i="2" s="1"/>
  <c r="S856" i="2" a="1"/>
  <c r="S856" i="2" s="1"/>
  <c r="S857" i="2" a="1"/>
  <c r="S857" i="2" s="1"/>
  <c r="S858" i="2" a="1"/>
  <c r="S858" i="2" s="1"/>
  <c r="S859" i="2" a="1"/>
  <c r="S859" i="2" s="1"/>
  <c r="S860" i="2" a="1"/>
  <c r="S860" i="2" s="1"/>
  <c r="S861" i="2" a="1"/>
  <c r="S861" i="2" s="1"/>
  <c r="S862" i="2" a="1"/>
  <c r="S862" i="2" s="1"/>
  <c r="S863" i="2" a="1"/>
  <c r="S863" i="2" s="1"/>
  <c r="S864" i="2" a="1"/>
  <c r="S864" i="2" s="1"/>
  <c r="S865" i="2" a="1"/>
  <c r="S865" i="2" s="1"/>
  <c r="S866" i="2" a="1"/>
  <c r="S866" i="2" s="1"/>
  <c r="S867" i="2" a="1"/>
  <c r="S867" i="2" s="1"/>
  <c r="S868" i="2" a="1"/>
  <c r="S868" i="2" s="1"/>
  <c r="S869" i="2" a="1"/>
  <c r="S869" i="2" s="1"/>
  <c r="S870" i="2" a="1"/>
  <c r="S870" i="2" s="1"/>
  <c r="S871" i="2" a="1"/>
  <c r="S871" i="2" s="1"/>
  <c r="S872" i="2" a="1"/>
  <c r="S872" i="2" s="1"/>
  <c r="S873" i="2" a="1"/>
  <c r="S873" i="2" s="1"/>
  <c r="S874" i="2" a="1"/>
  <c r="S874" i="2" s="1"/>
  <c r="S875" i="2" a="1"/>
  <c r="S875" i="2" s="1"/>
  <c r="S876" i="2" a="1"/>
  <c r="S876" i="2" s="1"/>
  <c r="S877" i="2" a="1"/>
  <c r="S877" i="2" s="1"/>
  <c r="S878" i="2" a="1"/>
  <c r="S878" i="2" s="1"/>
  <c r="S879" i="2" a="1"/>
  <c r="S879" i="2" s="1"/>
  <c r="S880" i="2" a="1"/>
  <c r="S880" i="2" s="1"/>
  <c r="S881" i="2" a="1"/>
  <c r="S881" i="2" s="1"/>
  <c r="S882" i="2" a="1"/>
  <c r="S882" i="2" s="1"/>
  <c r="S883" i="2" a="1"/>
  <c r="S883" i="2" s="1"/>
  <c r="S884" i="2" a="1"/>
  <c r="S884" i="2" s="1"/>
  <c r="S885" i="2" a="1"/>
  <c r="S885" i="2" s="1"/>
  <c r="S886" i="2" a="1"/>
  <c r="S886" i="2" s="1"/>
  <c r="S887" i="2" a="1"/>
  <c r="S887" i="2" s="1"/>
  <c r="S888" i="2" a="1"/>
  <c r="S888" i="2" s="1"/>
  <c r="S889" i="2" a="1"/>
  <c r="S889" i="2" s="1"/>
  <c r="S890" i="2" a="1"/>
  <c r="S890" i="2" s="1"/>
  <c r="S891" i="2" a="1"/>
  <c r="S891" i="2" s="1"/>
  <c r="S892" i="2" a="1"/>
  <c r="S892" i="2" s="1"/>
  <c r="S893" i="2" a="1"/>
  <c r="S893" i="2" s="1"/>
  <c r="S894" i="2" a="1"/>
  <c r="S894" i="2" s="1"/>
  <c r="S895" i="2" a="1"/>
  <c r="S895" i="2" s="1"/>
  <c r="S896" i="2" a="1"/>
  <c r="S896" i="2" s="1"/>
  <c r="S897" i="2" a="1"/>
  <c r="S897" i="2" s="1"/>
  <c r="S898" i="2" a="1"/>
  <c r="S898" i="2" s="1"/>
  <c r="S899" i="2" a="1"/>
  <c r="S899" i="2" s="1"/>
  <c r="S900" i="2" a="1"/>
  <c r="S900" i="2" s="1"/>
  <c r="S901" i="2" a="1"/>
  <c r="S901" i="2" s="1"/>
  <c r="S902" i="2" a="1"/>
  <c r="S902" i="2" s="1"/>
  <c r="S903" i="2" a="1"/>
  <c r="S903" i="2" s="1"/>
  <c r="S904" i="2" a="1"/>
  <c r="S904" i="2" s="1"/>
  <c r="S905" i="2" a="1"/>
  <c r="S905" i="2" s="1"/>
  <c r="S906" i="2" a="1"/>
  <c r="S906" i="2" s="1"/>
  <c r="S907" i="2" a="1"/>
  <c r="S907" i="2" s="1"/>
  <c r="S908" i="2" a="1"/>
  <c r="S908" i="2" s="1"/>
  <c r="S909" i="2" a="1"/>
  <c r="S909" i="2" s="1"/>
  <c r="S910" i="2" a="1"/>
  <c r="S910" i="2" s="1"/>
  <c r="S911" i="2" a="1"/>
  <c r="S911" i="2" s="1"/>
  <c r="S912" i="2" a="1"/>
  <c r="S912" i="2" s="1"/>
  <c r="S913" i="2" a="1"/>
  <c r="S913" i="2" s="1"/>
  <c r="S914" i="2" a="1"/>
  <c r="S914" i="2" s="1"/>
  <c r="S915" i="2" a="1"/>
  <c r="S915" i="2" s="1"/>
  <c r="S916" i="2" a="1"/>
  <c r="S916" i="2" s="1"/>
  <c r="S917" i="2" a="1"/>
  <c r="S917" i="2" s="1"/>
  <c r="S918" i="2" a="1"/>
  <c r="S918" i="2" s="1"/>
  <c r="S919" i="2" a="1"/>
  <c r="S919" i="2" s="1"/>
  <c r="S920" i="2" a="1"/>
  <c r="S920" i="2" s="1"/>
  <c r="S921" i="2" a="1"/>
  <c r="S921" i="2" s="1"/>
  <c r="S922" i="2" a="1"/>
  <c r="S922" i="2" s="1"/>
  <c r="S923" i="2" a="1"/>
  <c r="S923" i="2" s="1"/>
  <c r="S924" i="2" a="1"/>
  <c r="S924" i="2" s="1"/>
  <c r="S925" i="2" a="1"/>
  <c r="S925" i="2" s="1"/>
  <c r="S926" i="2" a="1"/>
  <c r="S926" i="2" s="1"/>
  <c r="S927" i="2" a="1"/>
  <c r="S927" i="2" s="1"/>
  <c r="S928" i="2" a="1"/>
  <c r="S928" i="2" s="1"/>
  <c r="S929" i="2" a="1"/>
  <c r="S929" i="2" s="1"/>
  <c r="S930" i="2" a="1"/>
  <c r="S930" i="2" s="1"/>
  <c r="S931" i="2" a="1"/>
  <c r="S931" i="2" s="1"/>
  <c r="S932" i="2" a="1"/>
  <c r="S932" i="2" s="1"/>
  <c r="S933" i="2" a="1"/>
  <c r="S933" i="2" s="1"/>
  <c r="S934" i="2" a="1"/>
  <c r="S934" i="2" s="1"/>
  <c r="S935" i="2" a="1"/>
  <c r="S935" i="2" s="1"/>
  <c r="S936" i="2" a="1"/>
  <c r="S936" i="2" s="1"/>
  <c r="S937" i="2" a="1"/>
  <c r="S937" i="2" s="1"/>
  <c r="S938" i="2" a="1"/>
  <c r="S938" i="2" s="1"/>
  <c r="S939" i="2" a="1"/>
  <c r="S939" i="2" s="1"/>
  <c r="S940" i="2" a="1"/>
  <c r="S940" i="2" s="1"/>
  <c r="S941" i="2" a="1"/>
  <c r="S941" i="2" s="1"/>
  <c r="S942" i="2" a="1"/>
  <c r="S942" i="2" s="1"/>
  <c r="S943" i="2" a="1"/>
  <c r="S943" i="2" s="1"/>
  <c r="S944" i="2" a="1"/>
  <c r="S944" i="2" s="1"/>
  <c r="S945" i="2" a="1"/>
  <c r="S945" i="2" s="1"/>
  <c r="S946" i="2" a="1"/>
  <c r="S946" i="2" s="1"/>
  <c r="S947" i="2" a="1"/>
  <c r="S947" i="2" s="1"/>
  <c r="S948" i="2" a="1"/>
  <c r="S948" i="2" s="1"/>
  <c r="S949" i="2" a="1"/>
  <c r="S949" i="2" s="1"/>
  <c r="S950" i="2" a="1"/>
  <c r="S950" i="2" s="1"/>
  <c r="S951" i="2" a="1"/>
  <c r="S951" i="2" s="1"/>
  <c r="S952" i="2" a="1"/>
  <c r="S952" i="2" s="1"/>
  <c r="S953" i="2" a="1"/>
  <c r="S953" i="2" s="1"/>
  <c r="S954" i="2" a="1"/>
  <c r="S954" i="2" s="1"/>
  <c r="S955" i="2" a="1"/>
  <c r="S955" i="2" s="1"/>
  <c r="S956" i="2" a="1"/>
  <c r="S956" i="2" s="1"/>
  <c r="S957" i="2" a="1"/>
  <c r="S957" i="2" s="1"/>
  <c r="S958" i="2" a="1"/>
  <c r="S958" i="2" s="1"/>
  <c r="S959" i="2" a="1"/>
  <c r="S959" i="2" s="1"/>
  <c r="S960" i="2" a="1"/>
  <c r="S960" i="2" s="1"/>
  <c r="S961" i="2" a="1"/>
  <c r="S961" i="2" s="1"/>
  <c r="S962" i="2" a="1"/>
  <c r="S962" i="2" s="1"/>
  <c r="S963" i="2" a="1"/>
  <c r="S963" i="2" s="1"/>
  <c r="S964" i="2" a="1"/>
  <c r="S964" i="2" s="1"/>
  <c r="S965" i="2" a="1"/>
  <c r="S965" i="2" s="1"/>
  <c r="S966" i="2" a="1"/>
  <c r="S966" i="2" s="1"/>
  <c r="S967" i="2" a="1"/>
  <c r="S967" i="2" s="1"/>
  <c r="S968" i="2" a="1"/>
  <c r="S968" i="2" s="1"/>
  <c r="S969" i="2" a="1"/>
  <c r="S969" i="2" s="1"/>
  <c r="S970" i="2" a="1"/>
  <c r="S970" i="2" s="1"/>
  <c r="S971" i="2" a="1"/>
  <c r="S971" i="2" s="1"/>
  <c r="S972" i="2" a="1"/>
  <c r="S972" i="2" s="1"/>
  <c r="S973" i="2" a="1"/>
  <c r="S973" i="2" s="1"/>
  <c r="S974" i="2" a="1"/>
  <c r="S974" i="2" s="1"/>
  <c r="S975" i="2" a="1"/>
  <c r="S975" i="2" s="1"/>
  <c r="S976" i="2" a="1"/>
  <c r="S976" i="2" s="1"/>
  <c r="S977" i="2" a="1"/>
  <c r="S977" i="2" s="1"/>
  <c r="S978" i="2" a="1"/>
  <c r="S978" i="2" s="1"/>
  <c r="S979" i="2" a="1"/>
  <c r="S979" i="2" s="1"/>
  <c r="S980" i="2" a="1"/>
  <c r="S980" i="2" s="1"/>
  <c r="S981" i="2" a="1"/>
  <c r="S981" i="2" s="1"/>
  <c r="S982" i="2" a="1"/>
  <c r="S982" i="2" s="1"/>
  <c r="S983" i="2" a="1"/>
  <c r="S983" i="2" s="1"/>
  <c r="S984" i="2" a="1"/>
  <c r="S984" i="2" s="1"/>
  <c r="S985" i="2" a="1"/>
  <c r="S985" i="2" s="1"/>
  <c r="S986" i="2" a="1"/>
  <c r="S986" i="2" s="1"/>
  <c r="S987" i="2" a="1"/>
  <c r="S987" i="2" s="1"/>
  <c r="S988" i="2" a="1"/>
  <c r="S988" i="2" s="1"/>
  <c r="S989" i="2" a="1"/>
  <c r="S989" i="2" s="1"/>
  <c r="S990" i="2" a="1"/>
  <c r="S990" i="2" s="1"/>
  <c r="S991" i="2" a="1"/>
  <c r="S991" i="2" s="1"/>
  <c r="S992" i="2" a="1"/>
  <c r="S992" i="2" s="1"/>
  <c r="S993" i="2" a="1"/>
  <c r="S993" i="2" s="1"/>
  <c r="S994" i="2" a="1"/>
  <c r="S994" i="2" s="1"/>
  <c r="S995" i="2" a="1"/>
  <c r="S995" i="2" s="1"/>
  <c r="S996" i="2" a="1"/>
  <c r="S996" i="2" s="1"/>
  <c r="S997" i="2" a="1"/>
  <c r="S997" i="2" s="1"/>
  <c r="S998" i="2" a="1"/>
  <c r="S998" i="2" s="1"/>
  <c r="S999" i="2" a="1"/>
  <c r="S999" i="2" s="1"/>
  <c r="S1000" i="2" a="1"/>
  <c r="S1000" i="2" s="1"/>
  <c r="S1001" i="2" a="1"/>
  <c r="S1001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4" i="2"/>
  <c r="I2" i="2"/>
  <c r="F2" i="2"/>
  <c r="I3" i="2"/>
  <c r="F999" i="2"/>
  <c r="F1000" i="2"/>
  <c r="F100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E3" i="13" l="1"/>
  <c r="F3" i="13" s="1"/>
  <c r="E5" i="13"/>
  <c r="H5" i="13" s="1"/>
  <c r="E13" i="13"/>
  <c r="F13" i="13" s="1"/>
  <c r="E4" i="13"/>
  <c r="F4" i="13" s="1"/>
  <c r="E2" i="13"/>
  <c r="G2" i="13" s="1"/>
  <c r="E11" i="13"/>
  <c r="F11" i="13" s="1"/>
  <c r="E7" i="13"/>
  <c r="H7" i="13" s="1"/>
  <c r="E10" i="13"/>
  <c r="H10" i="13" s="1"/>
  <c r="E6" i="13"/>
  <c r="H6" i="13" s="1"/>
  <c r="E9" i="13"/>
  <c r="F9" i="13" s="1"/>
  <c r="E12" i="13"/>
  <c r="G12" i="13" s="1"/>
  <c r="E8" i="13"/>
  <c r="G8" i="13" s="1"/>
  <c r="F5" i="13" l="1"/>
  <c r="G5" i="13"/>
  <c r="G3" i="13"/>
  <c r="H3" i="13"/>
  <c r="G4" i="13"/>
  <c r="F2" i="13"/>
  <c r="H13" i="13"/>
  <c r="G13" i="13"/>
  <c r="F10" i="13"/>
  <c r="F8" i="13"/>
  <c r="H4" i="13"/>
  <c r="F7" i="13"/>
  <c r="F12" i="13"/>
  <c r="G6" i="13"/>
  <c r="H9" i="13"/>
  <c r="H12" i="13"/>
  <c r="F6" i="13"/>
  <c r="G11" i="13"/>
  <c r="G10" i="13"/>
  <c r="G9" i="13"/>
  <c r="H8" i="13"/>
  <c r="H2" i="13"/>
  <c r="H11" i="13"/>
  <c r="G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<sst xmlns="http://schemas.openxmlformats.org/spreadsheetml/2006/main" count="13131" uniqueCount="2149">
  <si>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</si>
  <si>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</si>
  <si>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</si>
  <si>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</si>
  <si>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</si>
  <si>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</si>
  <si>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</si>
  <si>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</si>
  <si>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</si>
  <si>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</si>
  <si>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</si>
  <si>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</si>
  <si>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</si>
  <si>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</si>
  <si>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</si>
  <si>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</si>
  <si>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</si>
  <si>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</si>
  <si>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</si>
  <si>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</si>
  <si>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</si>
  <si>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</si>
  <si>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</si>
  <si>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</si>
  <si>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</si>
  <si>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</si>
  <si>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</si>
  <si>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</si>
  <si>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</si>
  <si>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</si>
  <si>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</si>
  <si>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</si>
  <si>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</si>
  <si>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</si>
  <si>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</si>
  <si>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</si>
  <si>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</si>
  <si>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</si>
  <si>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</si>
  <si>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</si>
  <si>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</si>
  <si>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</si>
  <si>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</si>
  <si>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</si>
  <si>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</si>
  <si>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</si>
  <si>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</si>
  <si>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</si>
  <si>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</si>
  <si>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</si>
  <si>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</si>
  <si>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</si>
  <si>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</si>
  <si>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</si>
  <si>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</si>
  <si>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</si>
  <si>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</si>
  <si>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</si>
  <si>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</si>
  <si>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</si>
  <si>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</si>
  <si>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</si>
  <si>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</si>
  <si>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</si>
  <si>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</si>
  <si>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</si>
  <si>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</si>
  <si>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</si>
  <si>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</si>
  <si>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</si>
  <si>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</si>
  <si>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</si>
  <si>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</si>
  <si>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</si>
  <si>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</si>
  <si>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</si>
  <si>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</si>
  <si>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</si>
  <si>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</si>
  <si>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</si>
  <si>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</si>
  <si>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</si>
  <si>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</si>
  <si>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</si>
  <si>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</si>
  <si>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</si>
  <si>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</si>
  <si>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</si>
  <si>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</si>
  <si>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</si>
  <si>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</si>
  <si>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</si>
  <si>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</si>
  <si>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</si>
  <si>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</si>
  <si>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</si>
  <si>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</si>
  <si>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</si>
  <si>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</si>
  <si>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</si>
  <si>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</si>
  <si>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</si>
  <si>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</si>
  <si>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</si>
  <si>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</si>
  <si>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</si>
  <si>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</si>
  <si>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</si>
  <si>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</si>
  <si>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</si>
  <si>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</si>
  <si>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</si>
  <si>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</si>
  <si>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</si>
  <si>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</si>
  <si>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</si>
  <si>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</si>
  <si>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</si>
  <si>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</si>
  <si>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</si>
  <si>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</si>
  <si>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</si>
  <si>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</si>
  <si>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</si>
  <si>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</si>
  <si>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</si>
  <si>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</si>
  <si>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</si>
  <si>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</si>
  <si>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</si>
  <si>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</si>
  <si>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</si>
  <si>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</si>
  <si>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</si>
  <si>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</si>
  <si>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</si>
  <si>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</si>
  <si>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</si>
  <si>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</si>
  <si>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</si>
  <si>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</si>
  <si>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</si>
  <si>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</si>
  <si>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</si>
  <si>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</si>
  <si>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</si>
  <si>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</si>
  <si>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</si>
  <si>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</si>
  <si>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</si>
  <si>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</si>
  <si>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</si>
  <si>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</si>
  <si>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</si>
  <si>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</si>
  <si>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</si>
  <si>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</si>
  <si>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</si>
  <si>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</si>
  <si>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</si>
  <si>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</si>
  <si>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</si>
  <si>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</si>
  <si>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</si>
  <si>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</si>
  <si>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</si>
  <si>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</si>
  <si>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</si>
  <si>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</si>
  <si>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</si>
  <si>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</si>
  <si>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</si>
  <si>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</si>
  <si>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</si>
  <si>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</si>
  <si>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</si>
  <si>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</si>
  <si>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</si>
  <si>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</si>
  <si>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</si>
  <si>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</si>
  <si>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</si>
  <si>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</si>
  <si>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</si>
  <si>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</si>
  <si>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</si>
  <si>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</si>
  <si>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</si>
  <si>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</si>
  <si>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</si>
  <si>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</si>
  <si>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</si>
  <si>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</si>
  <si>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</si>
  <si>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</si>
  <si>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</si>
  <si>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</si>
  <si>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</si>
  <si>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</si>
  <si>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</si>
  <si>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</si>
  <si>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</si>
  <si>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</si>
  <si>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</si>
  <si>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</si>
  <si>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</si>
  <si>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</si>
  <si>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</si>
  <si>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</si>
  <si>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</si>
  <si>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</si>
  <si>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</si>
  <si>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</si>
  <si>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</si>
  <si>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</si>
  <si>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</si>
  <si>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</si>
  <si>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</si>
  <si>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</si>
  <si>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</si>
  <si>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</si>
  <si>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</si>
  <si>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</si>
  <si>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</si>
  <si>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</si>
  <si>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</si>
  <si>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</si>
  <si>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</si>
  <si>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</si>
  <si>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</si>
  <si>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</si>
  <si>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</si>
  <si>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</si>
  <si>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</si>
  <si>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</si>
  <si>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</si>
  <si>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</si>
  <si>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</si>
  <si>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</si>
  <si>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</si>
  <si>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</si>
  <si>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</si>
  <si>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</si>
  <si>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</si>
  <si>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</si>
  <si>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</si>
  <si>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</si>
  <si>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</si>
  <si>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</si>
  <si>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</si>
  <si>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</si>
  <si>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</si>
  <si>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</si>
  <si>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</si>
  <si>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</si>
  <si>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</si>
  <si>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</si>
  <si>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</si>
  <si>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</si>
  <si>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</si>
  <si>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</si>
  <si>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</si>
  <si>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</si>
  <si>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</si>
  <si>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</si>
  <si>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</si>
  <si>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</si>
  <si>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</si>
  <si>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</si>
  <si>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</si>
  <si>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</si>
  <si>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</si>
  <si>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</si>
  <si>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</si>
  <si>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</si>
  <si>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</si>
  <si>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</si>
  <si>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</si>
  <si>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</si>
  <si>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</si>
  <si>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</si>
  <si>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</si>
  <si>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</si>
  <si>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</si>
  <si>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</si>
  <si>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</si>
  <si>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</si>
  <si>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</si>
  <si>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</si>
  <si>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</si>
  <si>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</si>
  <si>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</si>
  <si>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</si>
  <si>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</si>
  <si>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</si>
  <si>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</si>
  <si>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</si>
  <si>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</si>
  <si>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</si>
  <si>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</si>
  <si>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</si>
  <si>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</si>
  <si>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</si>
  <si>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</si>
  <si>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</si>
  <si>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</si>
  <si>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</si>
  <si>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</si>
  <si>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</si>
  <si>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</si>
  <si>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</si>
  <si>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</si>
  <si>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</si>
  <si>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</si>
  <si>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</si>
  <si>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</si>
  <si>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</si>
  <si>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</si>
  <si>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</si>
  <si>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</si>
  <si>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</si>
  <si>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</si>
  <si>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</si>
  <si>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</si>
  <si>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</si>
  <si>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</si>
  <si>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</si>
  <si>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</si>
  <si>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</si>
  <si>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</si>
  <si>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</si>
  <si>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</si>
  <si>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</si>
  <si>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</si>
  <si>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</si>
  <si>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</si>
  <si>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</si>
  <si>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</si>
  <si>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</si>
  <si>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</si>
  <si>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</si>
  <si>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</si>
  <si>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</si>
  <si>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</si>
  <si>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</si>
  <si>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</si>
  <si>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</si>
  <si>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</si>
  <si>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</si>
  <si>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</si>
  <si>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</si>
  <si>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</si>
  <si>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</si>
  <si>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</si>
  <si>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</si>
  <si>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</si>
  <si>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</si>
  <si>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</si>
  <si>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</si>
  <si>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</si>
  <si>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</si>
  <si>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</si>
  <si>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</si>
  <si>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</si>
  <si>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</si>
  <si>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</si>
  <si>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</si>
  <si>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</si>
  <si>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</si>
  <si>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</si>
  <si>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</si>
  <si>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</si>
  <si>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</si>
  <si>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</si>
  <si>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</si>
  <si>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</si>
  <si>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</si>
  <si>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</si>
  <si>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</si>
  <si>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</si>
  <si>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</si>
  <si>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</si>
  <si>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</si>
  <si>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</si>
  <si>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</si>
  <si>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</si>
  <si>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</si>
  <si>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</si>
  <si>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</si>
  <si>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</si>
  <si>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</si>
  <si>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</si>
  <si>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</si>
  <si>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</si>
  <si>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</si>
  <si>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</si>
  <si>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</si>
  <si>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</si>
  <si>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</si>
  <si>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</si>
  <si>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</si>
  <si>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</si>
  <si>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</si>
  <si>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</si>
  <si>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</si>
  <si>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</si>
  <si>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</si>
  <si>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</si>
  <si>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</si>
  <si>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</si>
  <si>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</si>
  <si>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</si>
  <si>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</si>
  <si>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</si>
  <si>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</si>
  <si>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</si>
  <si>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</si>
  <si>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</si>
  <si>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</si>
  <si>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</si>
  <si>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</si>
  <si>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</si>
  <si>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</si>
  <si>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</si>
  <si>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</si>
  <si>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</si>
  <si>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</si>
  <si>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</si>
  <si>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</si>
  <si>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</si>
  <si>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</si>
  <si>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</si>
  <si>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</si>
  <si>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</si>
  <si>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</si>
  <si>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</si>
  <si>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</si>
  <si>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</si>
  <si>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</si>
  <si>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</si>
  <si>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</si>
  <si>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</si>
  <si>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</si>
  <si>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</si>
  <si>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</si>
  <si>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</si>
  <si>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</si>
  <si>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</si>
  <si>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</si>
  <si>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</si>
  <si>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</si>
  <si>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</si>
  <si>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</si>
  <si>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</si>
  <si>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</si>
  <si>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</si>
  <si>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</si>
  <si>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</si>
  <si>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</si>
  <si>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</si>
  <si>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</si>
  <si>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</si>
  <si>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</si>
  <si>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</si>
  <si>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</si>
  <si>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</si>
  <si>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</si>
  <si>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</si>
  <si>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</si>
  <si>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</si>
  <si>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</si>
  <si>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</si>
  <si>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</si>
  <si>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</si>
  <si>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</si>
  <si>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</si>
  <si>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</si>
  <si>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</si>
  <si>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</si>
  <si>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</si>
  <si>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</si>
  <si>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</si>
  <si>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</si>
  <si>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</si>
  <si>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</si>
  <si>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</si>
  <si>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</si>
  <si>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</si>
  <si>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</si>
  <si>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</si>
  <si>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</si>
  <si>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</si>
  <si>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</si>
  <si>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</si>
  <si>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</si>
  <si>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</si>
  <si>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</si>
  <si>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</si>
  <si>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</si>
  <si>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</si>
  <si>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</si>
  <si>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</si>
  <si>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</si>
  <si>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</si>
  <si>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</si>
  <si>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</si>
  <si>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</si>
  <si>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</si>
  <si>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</si>
  <si>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</si>
  <si>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</si>
  <si>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</si>
  <si>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</si>
  <si>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</si>
  <si>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</si>
  <si>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</si>
  <si>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</si>
  <si>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</si>
  <si>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</si>
  <si>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</si>
  <si>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</si>
  <si>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</si>
  <si>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</si>
  <si>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</si>
  <si>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</si>
  <si>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</si>
  <si>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</si>
  <si>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</si>
  <si>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</si>
  <si>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</si>
  <si>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</si>
  <si>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</si>
  <si>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</si>
  <si>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</si>
  <si>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</si>
  <si>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</si>
  <si>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</si>
  <si>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</si>
  <si>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</si>
  <si>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</si>
  <si>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</si>
  <si>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</si>
  <si>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</si>
  <si>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</si>
  <si>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</si>
  <si>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</si>
  <si>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</si>
  <si>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</si>
  <si>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</si>
  <si>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</si>
  <si>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</si>
  <si>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</si>
  <si>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</si>
  <si>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</si>
  <si>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</si>
  <si>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</si>
  <si>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</si>
  <si>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</si>
  <si>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</si>
  <si>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</si>
  <si>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</si>
  <si>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</si>
  <si>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</si>
  <si>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</si>
  <si>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</si>
  <si>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</si>
  <si>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</si>
  <si>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</si>
  <si>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</si>
  <si>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</si>
  <si>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</si>
  <si>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</si>
  <si>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</si>
  <si>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</si>
  <si>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</si>
  <si>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</si>
  <si>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</si>
  <si>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</si>
  <si>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</si>
  <si>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</si>
  <si>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</si>
  <si>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</si>
  <si>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</si>
  <si>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</si>
  <si>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</si>
  <si>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</si>
  <si>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</si>
  <si>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</si>
  <si>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</si>
  <si>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</si>
  <si>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</si>
  <si>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</si>
  <si>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</si>
  <si>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</si>
  <si>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</si>
  <si>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</si>
  <si>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</si>
  <si>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</si>
  <si>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</si>
  <si>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</si>
  <si>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</si>
  <si>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</si>
  <si>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</si>
  <si>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</si>
  <si>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</si>
  <si>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</si>
  <si>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</si>
  <si>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</si>
  <si>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</si>
  <si>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</si>
  <si>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</si>
  <si>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</si>
  <si>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</si>
  <si>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</si>
  <si>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</si>
  <si>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</si>
  <si>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</si>
  <si>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</si>
  <si>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</si>
  <si>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</si>
  <si>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</si>
  <si>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</si>
  <si>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</si>
  <si>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</si>
  <si>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</si>
  <si>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</si>
  <si>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</si>
  <si>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</si>
  <si>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</si>
  <si>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</si>
  <si>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</si>
  <si>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</si>
  <si>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</si>
  <si>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</si>
  <si>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</si>
  <si>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</si>
  <si>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</si>
  <si>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</si>
  <si>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</si>
  <si>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</si>
  <si>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</si>
  <si>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</si>
  <si>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</si>
  <si>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</si>
  <si>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</si>
  <si>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</si>
  <si>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</si>
  <si>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</si>
  <si>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</si>
  <si>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</si>
  <si>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</si>
  <si>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</si>
  <si>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</si>
  <si>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</si>
  <si>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</si>
  <si>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</si>
  <si>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</si>
  <si>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</si>
  <si>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</si>
  <si>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</si>
  <si>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</si>
  <si>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</si>
  <si>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</si>
  <si>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</si>
  <si>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</si>
  <si>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</si>
  <si>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</si>
  <si>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</si>
  <si>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</si>
  <si>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</si>
  <si>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</si>
  <si>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</si>
  <si>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</si>
  <si>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</si>
  <si>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</si>
  <si>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</si>
  <si>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</si>
  <si>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</si>
  <si>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</si>
  <si>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</si>
  <si>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</si>
  <si>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</si>
  <si>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</si>
  <si>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</si>
  <si>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</si>
  <si>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</si>
  <si>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</si>
  <si>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</si>
  <si>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</si>
  <si>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</si>
  <si>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</si>
  <si>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</si>
  <si>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</si>
  <si>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</si>
  <si>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</si>
  <si>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</si>
  <si>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</si>
  <si>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</si>
  <si>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</si>
  <si>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</si>
  <si>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</si>
  <si>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</si>
  <si>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</si>
  <si>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</si>
  <si>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</si>
  <si>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</si>
  <si>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</si>
  <si>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</si>
  <si>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</si>
  <si>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</si>
  <si>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</si>
  <si>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</si>
  <si>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</si>
  <si>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</si>
  <si>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</si>
  <si>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</si>
  <si>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</si>
  <si>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</si>
  <si>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</si>
  <si>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</si>
  <si>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</si>
  <si>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</si>
  <si>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</si>
  <si>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</si>
  <si>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</si>
  <si>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</si>
  <si>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</si>
  <si>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</si>
  <si>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</si>
  <si>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</si>
  <si>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</si>
  <si>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</si>
  <si>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</si>
  <si>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</si>
  <si>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</si>
  <si>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</si>
  <si>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</si>
  <si>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</si>
  <si>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</si>
  <si>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</si>
  <si>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</si>
  <si>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</si>
  <si>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</si>
  <si>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</si>
  <si>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</si>
  <si>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</si>
  <si>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</si>
  <si>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</si>
  <si>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</si>
  <si>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</si>
  <si>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</si>
  <si>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</si>
  <si>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</si>
  <si>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</si>
  <si>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</si>
  <si>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</si>
  <si>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</si>
  <si>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</si>
  <si>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</si>
  <si>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</si>
  <si>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</si>
  <si>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</si>
  <si>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</si>
  <si>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</si>
  <si>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</si>
  <si>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</si>
  <si>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</si>
  <si>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</si>
  <si>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</si>
  <si>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</si>
  <si>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</si>
  <si>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</si>
  <si>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</si>
  <si>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</si>
  <si>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</si>
  <si>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</si>
  <si>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</si>
  <si>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</si>
  <si>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</si>
  <si>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</si>
  <si>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</si>
  <si>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</si>
  <si>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</si>
  <si>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</si>
  <si>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</si>
  <si>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</si>
  <si>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</si>
  <si>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</si>
  <si>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</si>
  <si>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</si>
  <si>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</si>
  <si>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</si>
  <si>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</si>
  <si>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</si>
  <si>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</si>
  <si>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</si>
  <si>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</si>
  <si>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</si>
  <si>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</si>
  <si>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</si>
  <si>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</si>
  <si>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</si>
  <si>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</si>
  <si>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</si>
  <si>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</si>
  <si>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</si>
  <si>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</si>
  <si>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</si>
  <si>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</si>
  <si>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</si>
  <si>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</si>
  <si>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</si>
  <si>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</si>
  <si>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</si>
  <si>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</si>
  <si>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</si>
  <si>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</si>
  <si>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</si>
  <si>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</si>
  <si>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</si>
  <si>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</si>
  <si>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</si>
  <si>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</si>
  <si>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</si>
  <si>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</si>
  <si>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</si>
  <si>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</si>
  <si>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</si>
  <si>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</si>
  <si>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</si>
  <si>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</si>
  <si>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</si>
  <si>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</si>
  <si>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</si>
  <si>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</si>
  <si>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</si>
  <si>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</si>
  <si>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</si>
  <si>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</si>
  <si>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</si>
  <si>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</si>
  <si>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</si>
  <si>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</si>
  <si>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</si>
  <si>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</si>
  <si>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</si>
  <si>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</si>
  <si>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</si>
  <si>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</si>
  <si>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</si>
  <si>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</si>
  <si>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</si>
  <si>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</si>
  <si>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</si>
  <si>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</si>
  <si>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</si>
  <si>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</si>
  <si>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</si>
  <si>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</si>
  <si>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</si>
  <si>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</si>
  <si>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</si>
  <si>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</si>
  <si>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</si>
  <si>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</si>
  <si>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</si>
  <si>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</si>
  <si>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</si>
  <si>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</si>
  <si>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</si>
  <si>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</si>
  <si>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</si>
  <si>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</si>
  <si>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</si>
  <si>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</si>
  <si>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</si>
  <si>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</si>
  <si>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</si>
  <si>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</si>
  <si>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</si>
  <si>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</si>
  <si>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</si>
  <si>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</si>
  <si>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</si>
  <si>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</si>
  <si>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</si>
  <si>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</si>
  <si>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</si>
  <si>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</si>
  <si>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</si>
  <si>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</si>
  <si>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</si>
  <si>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</si>
  <si>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</si>
  <si>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</si>
  <si>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</si>
  <si>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</si>
  <si>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</si>
  <si>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</si>
  <si>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</si>
  <si>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</si>
  <si>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</si>
  <si>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</si>
  <si>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</si>
  <si>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</si>
  <si>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</si>
  <si>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</si>
  <si>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</si>
  <si>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</si>
  <si>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</si>
  <si>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</si>
  <si>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</si>
  <si>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</si>
  <si>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</si>
  <si>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</si>
  <si>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</si>
  <si>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</si>
  <si>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</si>
  <si>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</si>
  <si>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</si>
  <si>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</si>
  <si>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</si>
  <si>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</si>
  <si>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</si>
  <si>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</si>
  <si>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</si>
  <si>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</si>
  <si>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</si>
  <si>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</si>
  <si>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</si>
  <si>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</si>
  <si>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</si>
  <si>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</si>
  <si>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</si>
  <si>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</si>
  <si>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</si>
  <si>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</si>
  <si>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</si>
  <si>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</si>
  <si>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</si>
  <si>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</si>
  <si>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</si>
  <si>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</si>
  <si>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</si>
  <si>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</si>
  <si>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</si>
  <si>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</si>
  <si>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</si>
  <si>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</si>
  <si>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</si>
  <si>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</si>
  <si>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</si>
  <si>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</si>
  <si>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</si>
  <si>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</si>
  <si>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</si>
  <si>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</si>
  <si>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</si>
  <si>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</si>
  <si>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</si>
  <si>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</si>
  <si>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</si>
  <si>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</si>
  <si>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</si>
  <si>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</si>
  <si>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</si>
  <si>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</si>
  <si>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</si>
  <si>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</si>
  <si>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</si>
  <si>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</si>
  <si>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</si>
  <si>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</si>
  <si>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</si>
  <si>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</si>
  <si>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</si>
  <si>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</si>
  <si>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</si>
  <si>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</si>
  <si>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</si>
  <si>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</si>
  <si>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</si>
  <si>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</si>
  <si>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</si>
  <si>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</si>
  <si>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</si>
  <si>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</si>
  <si>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</si>
  <si>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</si>
  <si>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</si>
  <si>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</si>
  <si>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</si>
  <si>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</si>
  <si>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</si>
  <si>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</si>
  <si>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</si>
  <si>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</si>
  <si>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</si>
  <si>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</si>
  <si>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</si>
  <si>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</si>
  <si>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</si>
  <si>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</si>
  <si>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</si>
  <si>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</si>
  <si>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</si>
  <si>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</si>
  <si>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</si>
  <si>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</si>
  <si>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</si>
  <si>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</si>
  <si>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</si>
  <si>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</si>
  <si>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</si>
  <si>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</si>
  <si>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</si>
  <si>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</si>
  <si>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</si>
  <si>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</si>
  <si>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</si>
  <si>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</si>
  <si>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</si>
  <si>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</si>
  <si>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</si>
  <si>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</si>
  <si>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</si>
  <si>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</si>
  <si>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</si>
  <si>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</si>
  <si>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</si>
  <si>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</si>
  <si>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</si>
  <si>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</si>
  <si>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</si>
  <si>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</si>
  <si>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</si>
  <si>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</si>
  <si>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</si>
  <si>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</si>
  <si>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</si>
  <si>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</si>
  <si>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</si>
  <si>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</si>
  <si>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</si>
  <si>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</si>
  <si>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</si>
  <si>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</si>
  <si>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</si>
  <si>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</si>
  <si>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</si>
  <si>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</si>
  <si>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</si>
  <si>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</si>
  <si>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</si>
  <si>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</si>
  <si>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</si>
  <si>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</si>
  <si>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</si>
  <si>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</si>
  <si>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</si>
  <si>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</si>
  <si>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</si>
  <si>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</si>
  <si>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</si>
  <si>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</si>
  <si>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</si>
  <si>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</si>
  <si>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</si>
  <si>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</si>
  <si>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</si>
  <si>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</si>
  <si>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</si>
  <si>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</si>
  <si>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</si>
  <si>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</si>
  <si>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</si>
  <si>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</si>
  <si>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</si>
  <si>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</si>
  <si>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</si>
  <si>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</si>
  <si>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</si>
  <si>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</si>
  <si>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</si>
  <si>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</si>
  <si>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</si>
  <si>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</si>
  <si>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</si>
  <si>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</si>
  <si>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</si>
  <si>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</si>
  <si>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</si>
  <si>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</si>
  <si>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</si>
  <si>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</si>
  <si>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</si>
  <si>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</si>
  <si>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</si>
  <si>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</si>
  <si>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</si>
  <si>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</si>
  <si>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</si>
  <si>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</si>
  <si>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</si>
  <si>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</si>
  <si>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</si>
  <si>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</si>
  <si>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</si>
  <si>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</si>
  <si>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</si>
  <si>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</si>
  <si>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</si>
  <si>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</si>
  <si>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</si>
  <si>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</si>
  <si>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</si>
  <si>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</si>
  <si>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</si>
  <si>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</si>
  <si>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</si>
  <si>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</si>
  <si>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</si>
  <si>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</si>
  <si>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</si>
  <si>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</si>
  <si>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</si>
  <si>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</si>
  <si>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</si>
  <si>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</si>
  <si>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</si>
  <si>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</si>
  <si>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</si>
  <si>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</si>
  <si>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</si>
  <si>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</si>
  <si>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</si>
  <si>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</si>
  <si>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</si>
  <si>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</si>
  <si>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</si>
  <si>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</si>
  <si>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</si>
  <si>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</si>
  <si>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</si>
  <si>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</si>
  <si>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</si>
  <si>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</si>
  <si>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</si>
  <si>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</si>
  <si>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</si>
  <si>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</si>
  <si>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</si>
  <si>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</si>
  <si>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</si>
  <si>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</si>
  <si>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</si>
  <si>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</si>
  <si>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</si>
  <si>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</si>
  <si>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</si>
  <si>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</si>
  <si>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</si>
  <si>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</si>
  <si>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</si>
  <si>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</si>
  <si>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</si>
  <si>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</si>
  <si>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</si>
  <si>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</si>
  <si>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</si>
  <si>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</si>
  <si>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</si>
  <si>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</si>
  <si>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</si>
  <si>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</si>
  <si>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</si>
  <si>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</si>
  <si>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</si>
  <si>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</si>
  <si>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</si>
  <si>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</si>
  <si>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</si>
  <si>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</si>
  <si>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</si>
  <si>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</si>
  <si>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</si>
  <si>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</si>
  <si>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</si>
  <si>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</si>
  <si>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</si>
  <si>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</si>
  <si>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</si>
  <si>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</si>
  <si>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</si>
  <si>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</si>
  <si>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</si>
  <si>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</si>
  <si>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</si>
  <si>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</si>
  <si>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</si>
  <si>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</si>
  <si>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</si>
  <si>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</si>
  <si>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</si>
  <si>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</si>
  <si>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</si>
  <si>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</si>
  <si>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</si>
  <si>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</si>
  <si>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</si>
  <si>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</si>
  <si>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</si>
  <si>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</si>
  <si>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</si>
  <si>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</si>
  <si>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</si>
  <si>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</si>
  <si>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</si>
  <si>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</si>
  <si>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</si>
  <si>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</si>
  <si>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</si>
  <si>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</si>
  <si>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</si>
  <si>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</si>
  <si>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</si>
  <si>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</si>
  <si>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</si>
  <si>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</si>
  <si>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</si>
  <si>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</si>
  <si>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</si>
  <si>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</si>
  <si>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</si>
  <si>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</si>
  <si>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</si>
  <si>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</si>
  <si>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</si>
  <si>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</si>
  <si>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</si>
  <si>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</si>
  <si>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</si>
  <si>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</si>
  <si>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</si>
  <si>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</si>
  <si>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</si>
  <si>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</si>
  <si>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</si>
  <si>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</si>
  <si>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</si>
  <si>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</si>
  <si>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</si>
  <si>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</si>
  <si>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</si>
  <si>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</si>
  <si>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</si>
  <si>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</si>
  <si>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</si>
  <si>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</si>
  <si>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</si>
  <si>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</si>
  <si>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</si>
  <si>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</si>
  <si>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</si>
  <si>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</si>
  <si>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</si>
  <si>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</si>
  <si>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</si>
  <si>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</si>
  <si>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</si>
  <si>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</si>
  <si>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</si>
  <si>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</si>
  <si>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</si>
  <si>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</si>
  <si>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</si>
  <si>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</si>
  <si>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</si>
  <si>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</si>
  <si>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</si>
  <si>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</si>
  <si>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</si>
  <si>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</si>
  <si>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</si>
  <si>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</si>
  <si>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</si>
  <si>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</si>
  <si>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</si>
  <si>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</si>
  <si>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</si>
  <si>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</si>
  <si>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</si>
  <si>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</si>
  <si>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</si>
  <si>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</si>
  <si>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</si>
  <si>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</si>
  <si>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</si>
  <si>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</si>
  <si>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</si>
  <si>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</si>
  <si>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</si>
  <si>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</si>
  <si>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</si>
  <si>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</si>
  <si>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</si>
  <si>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</si>
  <si>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</si>
  <si>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</si>
  <si>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</si>
  <si>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</si>
  <si>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</si>
  <si>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</si>
  <si>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</si>
  <si>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</si>
  <si>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</si>
  <si>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</si>
  <si>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</si>
  <si>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</si>
  <si>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</si>
  <si>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</si>
  <si>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</si>
  <si>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</si>
  <si>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</si>
  <si>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</si>
  <si>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</si>
  <si>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</si>
  <si>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</si>
  <si>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</si>
  <si>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</si>
  <si>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</si>
  <si>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</si>
  <si>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</si>
  <si>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</si>
  <si>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</si>
  <si>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</si>
  <si>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</si>
  <si>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</si>
  <si>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</si>
  <si>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</si>
  <si>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</si>
  <si>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</si>
  <si>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</si>
  <si>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</si>
  <si>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</si>
  <si>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</si>
  <si>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</si>
  <si>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</si>
  <si>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</si>
  <si>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</si>
  <si>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</si>
  <si>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</si>
  <si>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</si>
  <si>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</si>
  <si>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</si>
  <si>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</si>
  <si>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</si>
  <si>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</si>
  <si>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</si>
  <si>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</si>
  <si>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</si>
  <si>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</si>
  <si>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</si>
  <si>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</si>
  <si>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</si>
  <si>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</si>
  <si>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</si>
  <si>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</si>
  <si>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</si>
  <si>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</si>
  <si>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</si>
  <si>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</si>
  <si>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</si>
  <si>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</si>
  <si>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</si>
  <si>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</si>
  <si>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</si>
  <si>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</si>
  <si>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</si>
  <si>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</si>
  <si>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</si>
  <si>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</si>
  <si>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</si>
  <si>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</si>
  <si>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</si>
  <si>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</si>
  <si>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</si>
  <si>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</si>
  <si>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</si>
  <si>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</si>
  <si>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</si>
  <si>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</si>
  <si>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</si>
  <si>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</si>
  <si>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</si>
  <si>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</si>
  <si>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</si>
  <si>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</si>
  <si>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</si>
  <si>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</si>
  <si>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</si>
  <si>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</si>
  <si>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</si>
  <si>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</si>
  <si>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</si>
  <si>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</si>
  <si>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</si>
  <si>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</si>
  <si>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</si>
  <si>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</si>
  <si>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</si>
  <si>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</si>
  <si>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</si>
  <si>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</si>
  <si>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</si>
  <si>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</si>
  <si>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</si>
  <si>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</si>
  <si>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</si>
  <si>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</si>
  <si>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</si>
  <si>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</si>
  <si>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</si>
  <si>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</si>
  <si>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</si>
  <si>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</si>
  <si>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</si>
  <si>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</si>
  <si>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</si>
  <si>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</si>
  <si>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</si>
  <si>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</si>
  <si>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</si>
  <si>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</si>
  <si>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</si>
  <si>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</si>
  <si>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</si>
  <si>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</si>
  <si>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</si>
  <si>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</si>
  <si>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</si>
  <si>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</si>
  <si>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</si>
  <si>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</si>
  <si>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</si>
  <si>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</si>
  <si>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</si>
  <si>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</si>
  <si>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</si>
  <si>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</si>
  <si>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</si>
  <si>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</si>
  <si>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</si>
  <si>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</si>
  <si>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</si>
  <si>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</si>
  <si>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</si>
  <si>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</si>
  <si>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</si>
  <si>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</si>
  <si>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</si>
  <si>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</si>
  <si>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</si>
  <si>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</si>
  <si>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</si>
  <si>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</si>
  <si>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</si>
  <si>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</si>
  <si>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</si>
  <si>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</si>
  <si>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</si>
  <si>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</si>
  <si>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</si>
  <si>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</si>
  <si>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</si>
  <si>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</si>
  <si>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</si>
  <si>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</si>
  <si>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</si>
  <si>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</si>
  <si>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</si>
  <si>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</si>
  <si>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</si>
  <si>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</si>
  <si>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</si>
  <si>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</si>
  <si>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</si>
  <si>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</si>
  <si>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</si>
  <si>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</si>
  <si>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</si>
  <si>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</si>
  <si>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</si>
  <si>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</si>
  <si>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</si>
  <si>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</si>
  <si>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</si>
  <si>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</si>
  <si>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</si>
  <si>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</si>
  <si>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</si>
  <si>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</si>
  <si>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</si>
  <si>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</si>
  <si>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</si>
  <si>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</si>
  <si>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</si>
  <si>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</si>
  <si>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</si>
  <si>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</si>
  <si>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</si>
  <si>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</si>
  <si>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</si>
  <si>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</si>
  <si>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</si>
  <si>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</si>
  <si>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</si>
  <si>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</si>
  <si>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</si>
  <si>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</si>
  <si>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</si>
  <si>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</si>
  <si>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</si>
  <si>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</si>
  <si>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</si>
  <si>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</si>
  <si>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</si>
  <si>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</si>
  <si>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</si>
  <si>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</si>
  <si>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</si>
  <si>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</si>
  <si>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</si>
  <si>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</si>
  <si>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</si>
  <si>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</si>
  <si>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</si>
  <si>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</si>
  <si>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</si>
  <si>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</si>
  <si>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</si>
  <si>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</si>
  <si>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</si>
  <si>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</si>
  <si>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</si>
  <si>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</si>
  <si>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</si>
  <si>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</si>
  <si>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</si>
  <si>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</si>
  <si>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</si>
  <si>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</si>
  <si>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</si>
  <si>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</si>
  <si>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</si>
  <si>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</si>
  <si>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</si>
  <si>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</si>
  <si>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</si>
  <si>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</si>
  <si>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</si>
  <si>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</si>
  <si>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</si>
  <si>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</si>
  <si>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</si>
  <si>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</si>
  <si>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</si>
  <si>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</si>
  <si>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</si>
  <si>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</si>
  <si>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</si>
  <si>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</si>
  <si>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</si>
  <si>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</si>
  <si>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</si>
  <si>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</si>
  <si>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</si>
  <si>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</si>
  <si>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</si>
  <si>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</si>
  <si>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</si>
  <si>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</si>
  <si>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</si>
  <si>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</si>
  <si>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</si>
  <si>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</si>
  <si>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</si>
  <si>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</si>
  <si>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</si>
  <si>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</si>
  <si>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</si>
  <si>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</si>
  <si>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</si>
  <si>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</si>
  <si>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</si>
  <si>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</si>
  <si>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</si>
  <si>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</si>
  <si>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</si>
  <si>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</si>
  <si>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</si>
  <si>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</si>
  <si>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</si>
  <si>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</si>
  <si>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</si>
  <si>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</si>
  <si>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</si>
  <si>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</si>
  <si>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</si>
  <si>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</si>
  <si>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</si>
  <si>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</si>
  <si>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</si>
  <si>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</si>
  <si>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</si>
  <si>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</si>
  <si>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</si>
  <si>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</si>
  <si>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</si>
  <si>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</si>
  <si>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</si>
  <si>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</si>
  <si>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</si>
  <si>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</si>
  <si>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</si>
  <si>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</si>
  <si>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</si>
  <si>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</si>
  <si>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</si>
  <si>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</si>
  <si>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</si>
  <si>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</si>
  <si>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</si>
  <si>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</si>
  <si>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</si>
  <si>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</si>
  <si>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</si>
  <si>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</si>
  <si>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</si>
  <si>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</si>
  <si>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</si>
  <si>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</si>
  <si>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</si>
  <si>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</si>
  <si>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</si>
  <si>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</si>
  <si>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</si>
  <si>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</si>
  <si>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</si>
  <si>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</si>
  <si>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</si>
  <si>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</si>
  <si>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</si>
  <si>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</si>
  <si>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</si>
  <si>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</si>
  <si>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</si>
  <si>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</si>
  <si>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</si>
  <si>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</si>
  <si>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</si>
  <si>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</si>
  <si>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</si>
  <si>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</si>
  <si>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</si>
  <si>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</si>
  <si>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</si>
  <si>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</si>
  <si>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</si>
  <si>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</si>
  <si>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</si>
  <si>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</si>
  <si>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</si>
  <si>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</si>
  <si>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</si>
  <si>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</si>
  <si>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</si>
  <si>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</si>
  <si>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</si>
  <si>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</si>
  <si>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</si>
  <si>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</si>
  <si>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</si>
  <si>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</si>
  <si>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</si>
  <si>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</si>
  <si>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</si>
  <si>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</si>
  <si>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</si>
  <si>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</si>
  <si>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</si>
  <si>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</si>
  <si>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</si>
  <si>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</si>
  <si>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</si>
  <si>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</si>
  <si>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</si>
  <si>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</si>
  <si>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</si>
  <si>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</si>
  <si>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</si>
  <si>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</si>
  <si>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</si>
  <si>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</si>
  <si>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</si>
  <si>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</si>
  <si>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</si>
  <si>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</si>
  <si>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</si>
  <si>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</si>
  <si>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</si>
  <si>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</si>
  <si>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</si>
  <si>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</si>
  <si>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</si>
  <si>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</si>
  <si>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</si>
  <si>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</si>
  <si>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</si>
  <si>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</si>
  <si>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</si>
  <si>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</si>
  <si>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</si>
  <si>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</si>
  <si>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</si>
  <si>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</si>
  <si>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</si>
  <si>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</si>
  <si>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</si>
  <si>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</si>
  <si>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</si>
  <si>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</si>
  <si>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</si>
  <si>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</si>
  <si>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</si>
  <si>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</si>
  <si>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</si>
  <si>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</si>
  <si>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</si>
  <si>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</si>
  <si>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</si>
  <si>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</si>
  <si>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</si>
  <si>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</si>
  <si>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</si>
  <si>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</si>
  <si>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</si>
  <si>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</si>
  <si>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</si>
  <si>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</si>
  <si>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</si>
  <si>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</si>
  <si>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</si>
  <si>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</si>
  <si>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</si>
  <si>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</si>
  <si>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</si>
  <si>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</si>
  <si>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</si>
  <si>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</si>
  <si>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</si>
  <si>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</si>
  <si>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</si>
  <si>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</si>
  <si>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</si>
  <si>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</si>
  <si>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</si>
  <si>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</si>
  <si>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</si>
  <si>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</si>
  <si>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</si>
  <si>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</si>
  <si>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</si>
  <si>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</si>
  <si>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</si>
  <si>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</si>
  <si>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</si>
  <si>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</si>
  <si>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</si>
  <si>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</si>
  <si>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</si>
  <si>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</si>
  <si>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</si>
  <si>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</si>
  <si>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</si>
  <si>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</si>
  <si>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</si>
  <si>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</si>
  <si>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</si>
  <si>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</si>
  <si>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</si>
  <si>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</si>
  <si>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</si>
  <si>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</si>
  <si>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</si>
  <si>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</si>
  <si>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</si>
  <si>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</si>
  <si>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</si>
  <si>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</si>
  <si>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</si>
  <si>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</si>
  <si>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</si>
  <si>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</si>
  <si>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</si>
  <si>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</si>
  <si>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</si>
  <si>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</si>
  <si>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</si>
  <si>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</si>
  <si>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</si>
  <si>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</si>
  <si>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</si>
  <si>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</si>
  <si>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</si>
  <si>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</si>
  <si>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</si>
  <si>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</si>
  <si>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</si>
  <si>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</si>
  <si>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</si>
  <si>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</si>
  <si>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</si>
  <si>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</si>
  <si>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</si>
  <si>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</si>
  <si>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</si>
  <si>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</si>
  <si>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</si>
  <si>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</si>
  <si>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</si>
  <si>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</si>
  <si>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</si>
  <si>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</si>
  <si>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</si>
  <si>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</si>
  <si>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</si>
  <si>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</si>
  <si>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</si>
  <si>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</si>
  <si>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</si>
  <si>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</si>
  <si>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</si>
  <si>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</si>
  <si>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</si>
  <si>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</si>
  <si>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</si>
  <si>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</si>
  <si>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</si>
  <si>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</si>
  <si>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</si>
  <si>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</si>
  <si>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</si>
  <si>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</si>
  <si>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</si>
  <si>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</si>
  <si>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</si>
  <si>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</si>
  <si>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</si>
  <si>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</si>
  <si>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</si>
  <si>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</si>
  <si>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</si>
  <si>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</si>
  <si>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</si>
  <si>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</si>
  <si>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</si>
  <si>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</si>
  <si>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</si>
  <si>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</si>
  <si>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</si>
  <si>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</si>
  <si>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</si>
  <si>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</si>
  <si>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</si>
  <si>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</si>
  <si>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</si>
  <si>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</si>
  <si>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</si>
  <si>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</si>
  <si>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</si>
  <si>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</si>
  <si>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</si>
  <si>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</si>
  <si>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</si>
  <si>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</si>
  <si>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</si>
  <si>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</si>
  <si>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</si>
  <si>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</si>
  <si>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</si>
  <si>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</si>
  <si>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</si>
  <si>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</si>
  <si>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</si>
  <si>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</si>
  <si>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</si>
  <si>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</si>
  <si>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</si>
  <si>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</si>
  <si>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</si>
  <si>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</si>
  <si>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</si>
  <si>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</si>
  <si>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</si>
  <si>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</si>
  <si>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</si>
  <si>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</si>
  <si>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</si>
  <si>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</si>
  <si>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</si>
  <si>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</si>
  <si>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</si>
  <si>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</si>
  <si>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</si>
  <si>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</si>
  <si>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</si>
  <si>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</si>
  <si>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</si>
  <si>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</si>
  <si>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</si>
  <si>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</si>
  <si>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</si>
  <si>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</si>
  <si>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</si>
  <si>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</si>
  <si>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</si>
  <si>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</si>
  <si>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</si>
  <si>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</si>
  <si>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</si>
  <si>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</si>
  <si>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</si>
  <si>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</si>
  <si>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</si>
  <si>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</si>
  <si>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</si>
  <si>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</si>
  <si>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</si>
  <si>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</si>
  <si>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</si>
  <si>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</si>
  <si>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</si>
  <si>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</si>
  <si>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</si>
  <si>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</si>
  <si>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</si>
  <si>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</si>
  <si>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</si>
  <si>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</si>
  <si>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</si>
  <si>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</si>
  <si>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</si>
  <si>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</si>
  <si>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</si>
  <si>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</si>
  <si>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</si>
  <si>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</si>
  <si>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</si>
  <si>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</si>
  <si>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</si>
  <si>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</si>
  <si>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</si>
  <si>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</si>
  <si>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</si>
  <si>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</si>
  <si>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</si>
  <si>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</si>
  <si>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</si>
  <si>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</si>
  <si>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</si>
  <si>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</si>
  <si>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</si>
  <si>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</si>
  <si>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</si>
  <si>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</si>
  <si>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</si>
  <si>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</si>
  <si>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</si>
  <si>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</si>
  <si>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</si>
  <si>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</si>
  <si>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</si>
  <si>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</si>
  <si>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</si>
  <si>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</si>
  <si>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</si>
  <si>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</si>
  <si>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</si>
  <si>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</si>
  <si>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</si>
  <si>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</si>
  <si>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</si>
  <si>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</si>
  <si>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</si>
  <si>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</si>
  <si>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</si>
  <si>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</si>
  <si>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</si>
  <si>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</si>
  <si>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</si>
  <si>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</si>
  <si>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</si>
  <si>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</si>
  <si>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</si>
  <si>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</si>
  <si>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</si>
  <si>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</si>
  <si>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</si>
  <si>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</si>
  <si>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</si>
  <si>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</si>
  <si>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</si>
  <si>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</si>
  <si>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</si>
  <si>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</si>
  <si>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</si>
  <si>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</si>
  <si>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</si>
  <si>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</si>
  <si>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</si>
  <si>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</si>
  <si>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</si>
  <si>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</si>
  <si>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</si>
  <si>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</si>
  <si>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</si>
  <si>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</si>
  <si>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</si>
  <si>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</si>
  <si>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Outcome</t>
  </si>
  <si>
    <t>Backers Count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</si>
  <si>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</si>
  <si>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</si>
  <si>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</si>
  <si>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</si>
  <si>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</si>
  <si>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</si>
  <si>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</si>
  <si>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</si>
  <si>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</si>
  <si>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</si>
  <si>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</si>
  <si>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</si>
  <si>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</si>
  <si>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</si>
  <si>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</si>
  <si>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Column Labels</t>
  </si>
  <si>
    <t>Count of Outcome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</si>
  <si>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</si>
  <si>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</si>
  <si>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</si>
  <si>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</si>
  <si>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</si>
  <si>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</si>
  <si>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</si>
  <si>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</si>
  <si>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</si>
  <si>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</si>
  <si>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</si>
  <si>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</si>
  <si>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wearables</t>
  </si>
  <si>
    <t>web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</si>
  <si>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</si>
  <si>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</si>
  <si>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</si>
  <si>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</si>
  <si>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</si>
  <si>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</si>
  <si>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</si>
  <si>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</si>
  <si>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</si>
  <si>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</si>
  <si>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</si>
  <si>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</si>
  <si>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</si>
  <si>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</si>
  <si>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Castle</t>
  </si>
  <si>
    <t>Knight</t>
  </si>
  <si>
    <t>Bishop</t>
  </si>
  <si>
    <t>Queen</t>
  </si>
  <si>
    <t>King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</si>
  <si>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</si>
  <si>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</si>
  <si>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</si>
  <si>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</si>
  <si>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</si>
  <si>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</si>
  <si>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</si>
  <si>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</si>
  <si>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</si>
  <si>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</si>
  <si>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</si>
  <si>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</si>
  <si>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</si>
  <si>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</si>
  <si>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</si>
  <si>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</si>
  <si>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</si>
  <si>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</si>
  <si>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</si>
  <si>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</si>
  <si>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</si>
  <si>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</si>
  <si>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</si>
  <si>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</si>
  <si>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</si>
  <si>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</si>
  <si>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</t>
  </si>
  <si>
    <t>Failed</t>
  </si>
  <si>
    <t>Conditional Formatting (10 points)</t>
  </si>
  <si>
    <t>Conditional formatting is applied appropriately to the outcome column (5 points)</t>
  </si>
  <si>
    <t>Conditional formatting is applied appropriately to the percent funded column (5 points)</t>
  </si>
  <si>
    <t>Column Creation (10 points)</t>
  </si>
  <si>
    <t>Six new columns were correctly created for:</t>
  </si>
  <si>
    <t>percent funded</t>
  </si>
  <si>
    <t>average donation</t>
  </si>
  <si>
    <t>category</t>
  </si>
  <si>
    <t>sub-category</t>
  </si>
  <si>
    <t>Pivot Tables and Stacked Column Charts (15 points)</t>
  </si>
  <si>
    <t>Correctly created a pivot table that counts how many campaigns were "successful," "failed," "canceled," or are currently "live" per category (7.5 points)</t>
  </si>
  <si>
    <t>Correctly created a stacked column pivot chart that can be filtered by country (7.5 points)</t>
  </si>
  <si>
    <t>Pivot Tables and Line Graphs (15 points)</t>
  </si>
  <si>
    <t>Correctly created a pivot table with a column of outcome, rows of Date Created Conversion, values based on the count of outcome, and filters based on parent category and Years (7.5 points)</t>
  </si>
  <si>
    <t>Correctly created apivot chart line graph (7.5 points)</t>
  </si>
  <si>
    <t>Written Report (20 points)</t>
  </si>
  <si>
    <t>Presents a cohesive written analysis that:</t>
  </si>
  <si>
    <t>Draws three conclusions from the data (10 points)</t>
  </si>
  <si>
    <t>States limitations of the dataset and suggestions for additional tables of graph (10 points)</t>
  </si>
  <si>
    <t>Crowfunding Goal Analysis (10 points)</t>
  </si>
  <si>
    <t>Computed calculations of percentages for projects that were successful, failed, or were canceled per goal range (5 points)</t>
  </si>
  <si>
    <t>Created a line chart showing the relationship between the goal’s amount and its chances at success, failure, or cancellation (5 points)</t>
  </si>
  <si>
    <t>Statistical Analysis (20 points)</t>
  </si>
  <si>
    <t>Computed calculations of the mean, median, min, max, variance, and stdev using Excel formulas (15 points)</t>
  </si>
  <si>
    <t>A brief and compelling justification of whether the mean or median better summarizes the data (5 points)</t>
  </si>
  <si>
    <t>Task</t>
  </si>
  <si>
    <t>Completed</t>
  </si>
  <si>
    <t>audio</t>
  </si>
  <si>
    <t>electric music</t>
  </si>
  <si>
    <t>metal</t>
  </si>
  <si>
    <t>mobile games</t>
  </si>
  <si>
    <t>radio &amp; podcasts</t>
  </si>
  <si>
    <t>science fiction</t>
  </si>
  <si>
    <t>television</t>
  </si>
  <si>
    <t>translations</t>
  </si>
  <si>
    <t>video games</t>
  </si>
  <si>
    <t>world music</t>
  </si>
  <si>
    <t>Y</t>
  </si>
  <si>
    <t>Answer:
The Median is a more accurate measurement as the standard deviation is very large for this dataset.  With a large standard deviation, the median represents more accurately the “average” distribution of the dataset than the mean.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</si>
</sst>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b/>
      <sz val="12"/>
      <color rgb="FF2B2B2B"/>
      <name val="Calibri"/>
      <family val="2"/>
      <scheme val="minor"/>
    </font>
    <font>
      <b/>
      <sz val="10"/>
      <color theme="1"/>
      <name val="Roboto"/>
    </font>
    <font>
      <sz val="10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1"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9" fillId="0" borderId="0" xfId="0" applyFont="1" applyAlignment="1">
      <alignment horizontal="left" vertical="center" wrapText="1"/>
    </xf>
    <xf numFmtId="1" fontId="17" fillId="0" borderId="0" xfId="0" applyNumberFormat="1" applyFont="1" applyAlignment="1">
      <alignment horizontal="center"/>
    </xf>
    <xf numFmtId="9" fontId="0" fillId="0" borderId="0" xfId="0" applyNumberFormat="1"/>
    <xf numFmtId="0" fontId="20" fillId="0" borderId="0" xfId="0" applyFont="1" applyAlignment="1">
      <alignment horizontal="center" vertical="center" wrapText="1"/>
    </xf>
    <xf numFmtId="0" fontId="0" fillId="0" borderId="10" xfId="0" applyBorder="1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 indent="1"/>
    </xf>
    <xf numFmtId="0" fontId="22" fillId="0" borderId="0" xfId="0" applyFont="1" applyAlignment="1">
      <alignment horizontal="left" vertical="center" wrapText="1" indent="2"/>
    </xf>
    <xf numFmtId="0" fontId="17" fillId="0" borderId="10" xfId="0" applyFont="1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6565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6565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6565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6565"/>
      <color rgb="FFFF5757"/>
      <color rgb="FFFF4F4F"/>
      <color rgb="FFFF2F2F"/>
      <color rgb="FFB7D9AB"/>
      <color rgb="FFABDBA9"/>
      <color rgb="FFA9DB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 Pvt -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Funding Outcome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'Crowdfunding Pvt 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'Crowdfunding Pvt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Pvt 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A-4BBA-A06A-D06C7F8E9678}"/>
            </c:ext>
          </c:extLst>
        </c:ser>
        <c:ser>
          <c:idx val="1"/>
          <c:order val="1"/>
          <c:tx>
            <c:strRef>
              <c:f>'Crowdfunding Pvt 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'Crowdfunding Pvt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Pvt 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5A-4BBA-A06A-D06C7F8E9678}"/>
            </c:ext>
          </c:extLst>
        </c:ser>
        <c:ser>
          <c:idx val="2"/>
          <c:order val="2"/>
          <c:tx>
            <c:strRef>
              <c:f>'Crowdfunding Pvt 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'Crowdfunding Pvt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Pvt -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5A-4BBA-A06A-D06C7F8E9678}"/>
            </c:ext>
          </c:extLst>
        </c:ser>
        <c:ser>
          <c:idx val="3"/>
          <c:order val="3"/>
          <c:tx>
            <c:strRef>
              <c:f>'Crowdfunding Pvt 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'Crowdfunding Pvt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Pvt 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5A-4BBA-A06A-D06C7F8E9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958015"/>
        <c:axId val="1157501039"/>
      </c:barChart>
      <c:catAx>
        <c:axId val="665958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501039"/>
        <c:crosses val="autoZero"/>
        <c:auto val="1"/>
        <c:lblAlgn val="ctr"/>
        <c:lblOffset val="100"/>
        <c:noMultiLvlLbl val="0"/>
      </c:catAx>
      <c:valAx>
        <c:axId val="115750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 of Funding 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5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 Pvt - SubCategory!PivotTable4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'Crowdfunding Pvt -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'Crowdfunding Pvt 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'Crowdfunding Pvt -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8-4340-B2BA-602C50247A81}"/>
            </c:ext>
          </c:extLst>
        </c:ser>
        <c:ser>
          <c:idx val="1"/>
          <c:order val="1"/>
          <c:tx>
            <c:strRef>
              <c:f>'Crowdfunding Pvt -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'Crowdfunding Pvt 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'Crowdfunding Pvt -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88-4340-B2BA-602C50247A81}"/>
            </c:ext>
          </c:extLst>
        </c:ser>
        <c:ser>
          <c:idx val="2"/>
          <c:order val="2"/>
          <c:tx>
            <c:strRef>
              <c:f>'Crowdfunding Pvt -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'Crowdfunding Pvt 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'Crowdfunding Pvt -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88-4340-B2BA-602C50247A81}"/>
            </c:ext>
          </c:extLst>
        </c:ser>
        <c:ser>
          <c:idx val="3"/>
          <c:order val="3"/>
          <c:tx>
            <c:strRef>
              <c:f>'Crowdfunding Pvt -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'Crowdfunding Pvt 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'Crowdfunding Pvt -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88-4340-B2BA-602C50247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6550895"/>
        <c:axId val="494956047"/>
      </c:barChart>
      <c:catAx>
        <c:axId val="66655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56047"/>
        <c:crosses val="autoZero"/>
        <c:auto val="1"/>
        <c:lblAlgn val="ctr"/>
        <c:lblOffset val="100"/>
        <c:noMultiLvlLbl val="0"/>
      </c:catAx>
      <c:valAx>
        <c:axId val="49495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55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 Pvt - ByMonth!PivotTable2</c:name>
    <c:fmtId val="1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'Crowdfunding Pvt - ByMonth'!$B$4:$B$5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'Crowdfunding Pvt - ByMonth'!$A$6:$A$18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Pvt - ByMonth'!$B$6:$B$18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6-4F3F-9634-657BC0721519}"/>
            </c:ext>
          </c:extLst>
        </c:ser>
        <c:ser>
          <c:idx val="1"/>
          <c:order val="1"/>
          <c:tx>
            <c:strRef>
              <c:f>'Crowdfunding Pvt - ByMonth'!$C$4:$C$5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Pvt - ByMonth'!$A$6:$A$18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Pvt - ByMonth'!$C$6:$C$18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6-4F3F-9634-657BC0721519}"/>
            </c:ext>
          </c:extLst>
        </c:ser>
        <c:ser>
          <c:idx val="2"/>
          <c:order val="2"/>
          <c:tx>
            <c:strRef>
              <c:f>'Crowdfunding Pvt - ByMonth'!$D$4:$D$5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Pvt - ByMonth'!$A$6:$A$18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Pvt - ByMonth'!$D$6:$D$18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86-4F3F-9634-657BC0721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122047"/>
        <c:axId val="1598230751"/>
      </c:lineChart>
      <c:catAx>
        <c:axId val="200712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230751"/>
        <c:crosses val="autoZero"/>
        <c:auto val="1"/>
        <c:lblAlgn val="ctr"/>
        <c:lblOffset val="100"/>
        <c:noMultiLvlLbl val="0"/>
      </c:catAx>
      <c:valAx>
        <c:axId val="159823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12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E0-4C12-9219-94929368F9B0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E0-4C12-9219-94929368F9B0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E0-4C12-9219-94929368F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9954159"/>
        <c:axId val="1287051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1E0-4C12-9219-94929368F9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1E0-4C12-9219-94929368F9B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1E0-4C12-9219-94929368F9B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1E0-4C12-9219-94929368F9B0}"/>
                  </c:ext>
                </c:extLst>
              </c15:ser>
            </c15:filteredLineSeries>
          </c:ext>
        </c:extLst>
      </c:lineChart>
      <c:catAx>
        <c:axId val="176995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051759"/>
        <c:crosses val="autoZero"/>
        <c:auto val="1"/>
        <c:lblAlgn val="ctr"/>
        <c:lblOffset val="100"/>
        <c:noMultiLvlLbl val="0"/>
      </c:catAx>
      <c:valAx>
        <c:axId val="128705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95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85726</xdr:rowOff>
    </xdr:from>
    <xdr:to>
      <xdr:col>17</xdr:col>
      <xdr:colOff>557211</xdr:colOff>
      <xdr:row>18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888877-906F-DC5E-75AE-EF7C7E1DB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90487</xdr:colOff>
      <xdr:row>4</xdr:row>
      <xdr:rowOff>123824</xdr:rowOff>
    </xdr:from>
    <xdr:to>
      <xdr:col>15</xdr:col>
      <xdr:colOff>85725</xdr:colOff>
      <xdr:row>23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20270-C3BB-C5C4-74F9-5A76F6B14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</xdr:row>
      <xdr:rowOff>190500</xdr:rowOff>
    </xdr:from>
    <xdr:to>
      <xdr:col>11</xdr:col>
      <xdr:colOff>76200</xdr:colOff>
      <xdr:row>20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270374-B469-7623-B7DC-EE40EDF7B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14</xdr:row>
      <xdr:rowOff>95250</xdr:rowOff>
    </xdr:from>
    <xdr:to>
      <xdr:col>7</xdr:col>
      <xdr:colOff>1419225</xdr:colOff>
      <xdr:row>28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1777A0-FABB-22DF-F548-C5061EAC3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n Brennan" refreshedDate="45033.764831597226" createdVersion="8" refreshedVersion="8" minRefreshableVersion="3" recordCount="1001" xr:uid="{A6F93C64-9EBF-42C5-ADD9-039C72401699}">
  <cacheSource type="worksheet">
    <worksheetSource ref="A1:T1048576" sheet="Crowdfunding - Mod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 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ACCF5-4D39-4424-B88E-F46257C3FBB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 sumSubtotal="1">
      <items count="6">
        <item x="3"/>
        <item x="0"/>
        <item x="2"/>
        <item x="1"/>
        <item h="1" x="4"/>
        <item t="sum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F866A5-1627-4311-8C20-EC72A883B4E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8E67D-7D10-4F66-95C8-9864F24D70E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18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5FD9-FA13-4DD4-9721-28B6B34661F5}">
  <dimension ref="A1:B28"/>
  <sheetViews>
    <sheetView topLeftCell="A4" workbookViewId="0">
      <selection activeCell="B29" sqref="B29"/>
    </sheetView>
  </sheetViews>
  <sheetFormatPr defaultRowHeight="15.75" x14ac:dyDescent="0.25"/>
  <cols>
    <col min="1" max="1" width="46.375" customWidth="1"/>
    <col min="2" max="2" width="10.125" bestFit="1" customWidth="1"/>
  </cols>
  <sheetData>
    <row r="1" spans="1:2" x14ac:dyDescent="0.25">
      <c r="A1" s="18" t="s">
        <v>2135</v>
      </c>
      <c r="B1" s="18" t="s">
        <v>2136</v>
      </c>
    </row>
    <row r="2" spans="1:2" x14ac:dyDescent="0.25">
      <c r="A2" s="15" t="s">
        <v>2110</v>
      </c>
    </row>
    <row r="3" spans="1:2" ht="25.5" x14ac:dyDescent="0.25">
      <c r="A3" s="16" t="s">
        <v>2111</v>
      </c>
      <c r="B3" s="14" t="s">
        <v>2147</v>
      </c>
    </row>
    <row r="4" spans="1:2" ht="25.5" x14ac:dyDescent="0.25">
      <c r="A4" s="16" t="s">
        <v>2112</v>
      </c>
      <c r="B4" s="14" t="s">
        <v>2147</v>
      </c>
    </row>
    <row r="5" spans="1:2" x14ac:dyDescent="0.25">
      <c r="A5" s="15" t="s">
        <v>2113</v>
      </c>
    </row>
    <row r="6" spans="1:2" x14ac:dyDescent="0.25">
      <c r="A6" s="16" t="s">
        <v>2114</v>
      </c>
    </row>
    <row r="7" spans="1:2" x14ac:dyDescent="0.25">
      <c r="A7" s="17" t="s">
        <v>2115</v>
      </c>
      <c r="B7" s="14" t="s">
        <v>2147</v>
      </c>
    </row>
    <row r="8" spans="1:2" x14ac:dyDescent="0.25">
      <c r="A8" s="17" t="s">
        <v>2116</v>
      </c>
      <c r="B8" s="14" t="s">
        <v>2147</v>
      </c>
    </row>
    <row r="9" spans="1:2" x14ac:dyDescent="0.25">
      <c r="A9" s="17" t="s">
        <v>2117</v>
      </c>
      <c r="B9" s="14" t="s">
        <v>2147</v>
      </c>
    </row>
    <row r="10" spans="1:2" x14ac:dyDescent="0.25">
      <c r="A10" s="17" t="s">
        <v>2118</v>
      </c>
      <c r="B10" s="14" t="s">
        <v>2147</v>
      </c>
    </row>
    <row r="11" spans="1:2" x14ac:dyDescent="0.25">
      <c r="A11" s="17" t="s">
        <v>2063</v>
      </c>
      <c r="B11" s="14" t="s">
        <v>2147</v>
      </c>
    </row>
    <row r="12" spans="1:2" x14ac:dyDescent="0.25">
      <c r="A12" s="17" t="s">
        <v>2064</v>
      </c>
      <c r="B12" s="14" t="s">
        <v>2147</v>
      </c>
    </row>
    <row r="13" spans="1:2" x14ac:dyDescent="0.25">
      <c r="A13" s="15" t="s">
        <v>2119</v>
      </c>
    </row>
    <row r="14" spans="1:2" ht="38.25" x14ac:dyDescent="0.25">
      <c r="A14" s="16" t="s">
        <v>2120</v>
      </c>
      <c r="B14" s="14" t="s">
        <v>2147</v>
      </c>
    </row>
    <row r="15" spans="1:2" ht="25.5" x14ac:dyDescent="0.25">
      <c r="A15" s="16" t="s">
        <v>2121</v>
      </c>
      <c r="B15" s="14" t="s">
        <v>2147</v>
      </c>
    </row>
    <row r="16" spans="1:2" x14ac:dyDescent="0.25">
      <c r="A16" s="15" t="s">
        <v>2122</v>
      </c>
    </row>
    <row r="17" spans="1:2" ht="51" x14ac:dyDescent="0.25">
      <c r="A17" s="16" t="s">
        <v>2123</v>
      </c>
      <c r="B17" s="14" t="s">
        <v>2147</v>
      </c>
    </row>
    <row r="18" spans="1:2" x14ac:dyDescent="0.25">
      <c r="A18" s="16" t="s">
        <v>2124</v>
      </c>
      <c r="B18" s="14" t="s">
        <v>2147</v>
      </c>
    </row>
    <row r="19" spans="1:2" x14ac:dyDescent="0.25">
      <c r="A19" s="15" t="s">
        <v>2125</v>
      </c>
    </row>
    <row r="20" spans="1:2" x14ac:dyDescent="0.25">
      <c r="A20" s="16" t="s">
        <v>2126</v>
      </c>
      <c r="B20" s="14" t="s">
        <v>2147</v>
      </c>
    </row>
    <row r="21" spans="1:2" x14ac:dyDescent="0.25">
      <c r="A21" s="17" t="s">
        <v>2127</v>
      </c>
      <c r="B21" s="14" t="s">
        <v>2147</v>
      </c>
    </row>
    <row r="22" spans="1:2" ht="25.5" x14ac:dyDescent="0.25">
      <c r="A22" s="17" t="s">
        <v>2128</v>
      </c>
      <c r="B22" s="14" t="s">
        <v>2147</v>
      </c>
    </row>
    <row r="23" spans="1:2" x14ac:dyDescent="0.25">
      <c r="A23" s="15" t="s">
        <v>2129</v>
      </c>
    </row>
    <row r="24" spans="1:2" ht="38.25" x14ac:dyDescent="0.25">
      <c r="A24" s="16" t="s">
        <v>2130</v>
      </c>
      <c r="B24" s="14" t="s">
        <v>2147</v>
      </c>
    </row>
    <row r="25" spans="1:2" ht="38.25" x14ac:dyDescent="0.25">
      <c r="A25" s="16" t="s">
        <v>2131</v>
      </c>
      <c r="B25" s="14" t="s">
        <v>2147</v>
      </c>
    </row>
    <row r="26" spans="1:2" x14ac:dyDescent="0.25">
      <c r="A26" s="15" t="s">
        <v>2132</v>
      </c>
    </row>
    <row r="27" spans="1:2" ht="25.5" x14ac:dyDescent="0.25">
      <c r="A27" s="16" t="s">
        <v>2133</v>
      </c>
      <c r="B27" s="14" t="s">
        <v>2147</v>
      </c>
    </row>
    <row r="28" spans="1:2" ht="25.5" x14ac:dyDescent="0.25">
      <c r="A28" s="16" t="s">
        <v>2134</v>
      </c>
      <c r="B28" s="14" t="s">
        <v>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1"/>
  <sheetViews>
    <sheetView topLeftCell="A2" workbookViewId="0">
      <selection activeCell="N2" sqref="N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733B-5B2E-4E0D-A38F-DA3CF3DDBC74}">
  <sheetPr codeName="Sheet3"/>
  <dimension ref="A1:T1001"/>
  <sheetViews>
    <sheetView workbookViewId="0">
      <selection activeCell="G1" sqref="G1"/>
    </sheetView>
  </sheetViews>
  <sheetFormatPr defaultColWidth="11" defaultRowHeight="15.75" x14ac:dyDescent="0.25"/>
  <cols>
    <col min="1" max="1" width="6.5" bestFit="1" customWidth="1"/>
    <col min="2" max="2" width="30.375" bestFit="1" customWidth="1"/>
    <col min="3" max="3" width="33.625" style="3" bestFit="1" customWidth="1"/>
    <col min="4" max="4" width="8.5" style="4" bestFit="1" customWidth="1"/>
    <col min="5" max="5" width="11.75" style="4" bestFit="1" customWidth="1"/>
    <col min="6" max="6" width="18.5" bestFit="1" customWidth="1"/>
    <col min="7" max="7" width="12.75" bestFit="1" customWidth="1"/>
    <col min="8" max="8" width="17.125" bestFit="1" customWidth="1"/>
    <col min="9" max="9" width="20.5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12.25" bestFit="1" customWidth="1"/>
    <col min="14" max="14" width="26.375" bestFit="1" customWidth="1"/>
    <col min="15" max="15" width="25" bestFit="1" customWidth="1"/>
    <col min="16" max="16" width="13.125" bestFit="1" customWidth="1"/>
    <col min="17" max="17" width="12.5" bestFit="1" customWidth="1"/>
    <col min="18" max="18" width="27.625" bestFit="1" customWidth="1"/>
    <col min="19" max="19" width="18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0" t="s">
        <v>2</v>
      </c>
      <c r="E1" s="10" t="s">
        <v>3</v>
      </c>
      <c r="F1" s="1" t="s">
        <v>2029</v>
      </c>
      <c r="G1" s="1" t="s">
        <v>2030</v>
      </c>
      <c r="H1" s="1" t="s">
        <v>2031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2063</v>
      </c>
      <c r="O1" s="1" t="s">
        <v>2064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</row>
    <row r="2" spans="1:20" x14ac:dyDescent="0.25">
      <c r="A2">
        <v>0</v>
      </c>
      <c r="B2" t="s">
        <v>12</v>
      </c>
      <c r="C2" s="3" t="s">
        <v>13</v>
      </c>
      <c r="D2" s="4">
        <v>100</v>
      </c>
      <c r="E2" s="4">
        <v>0</v>
      </c>
      <c r="F2" s="4">
        <f t="shared" ref="F2:F65" si="0">IFERROR(((E2/D2)*100),0)</f>
        <v>0</v>
      </c>
      <c r="G2" t="s">
        <v>14</v>
      </c>
      <c r="H2">
        <v>0</v>
      </c>
      <c r="I2">
        <f>IFERROR(((H2/E2)*100),0)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 t="shared" ref="N2:N65" si="1">(((L2/60)/60)/24)+DATE(1970,1,1)</f>
        <v>42336.25</v>
      </c>
      <c r="O2" s="8">
        <f t="shared" ref="O2:O65" si="2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 s="4">
        <v>1400</v>
      </c>
      <c r="E3" s="4">
        <v>14560</v>
      </c>
      <c r="F3" s="4">
        <f t="shared" si="0"/>
        <v>1040</v>
      </c>
      <c r="G3" t="s">
        <v>20</v>
      </c>
      <c r="H3">
        <v>158</v>
      </c>
      <c r="I3" s="5">
        <f t="shared" ref="I3:I66" si="3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si="1"/>
        <v>41870.208333333336</v>
      </c>
      <c r="O3" s="8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 s="4">
        <v>108400</v>
      </c>
      <c r="E4" s="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3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 s="4">
        <v>4200</v>
      </c>
      <c r="E5" s="4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 s="4">
        <v>7600</v>
      </c>
      <c r="E6" s="4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 s="4">
        <v>7600</v>
      </c>
      <c r="E7" s="4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 s="4">
        <v>5200</v>
      </c>
      <c r="E8" s="4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 s="4">
        <v>4500</v>
      </c>
      <c r="E9" s="4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 s="4">
        <v>110100</v>
      </c>
      <c r="E10" s="4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 s="4">
        <v>6200</v>
      </c>
      <c r="E11" s="4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 s="4">
        <v>5200</v>
      </c>
      <c r="E12" s="4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 s="4">
        <v>6300</v>
      </c>
      <c r="E13" s="4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 s="4">
        <v>6300</v>
      </c>
      <c r="E14" s="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 s="4">
        <v>4200</v>
      </c>
      <c r="E15" s="4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 s="4">
        <v>28200</v>
      </c>
      <c r="E16" s="4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 s="4">
        <v>81200</v>
      </c>
      <c r="E17" s="4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 s="4">
        <v>1700</v>
      </c>
      <c r="E18" s="4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 s="4">
        <v>84600</v>
      </c>
      <c r="E19" s="4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 s="4">
        <v>9100</v>
      </c>
      <c r="E20" s="4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 s="4">
        <v>62500</v>
      </c>
      <c r="E21" s="4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 s="4">
        <v>131800</v>
      </c>
      <c r="E22" s="4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 s="4">
        <v>94000</v>
      </c>
      <c r="E23" s="4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 s="4">
        <v>59100</v>
      </c>
      <c r="E24" s="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 s="4">
        <v>4500</v>
      </c>
      <c r="E25" s="4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 s="4">
        <v>92400</v>
      </c>
      <c r="E26" s="4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 s="4">
        <v>5500</v>
      </c>
      <c r="E27" s="4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 s="4">
        <v>107500</v>
      </c>
      <c r="E28" s="4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 s="4">
        <v>2000</v>
      </c>
      <c r="E29" s="4">
        <v>1599</v>
      </c>
      <c r="F29" s="4">
        <f t="shared" si="0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 s="4">
        <v>130800</v>
      </c>
      <c r="E30" s="4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 s="4">
        <v>45900</v>
      </c>
      <c r="E31" s="4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 s="4">
        <v>9000</v>
      </c>
      <c r="E32" s="4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 s="4">
        <v>3500</v>
      </c>
      <c r="E33" s="4">
        <v>10850</v>
      </c>
      <c r="F33" s="4">
        <f t="shared" si="0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 s="4">
        <v>101000</v>
      </c>
      <c r="E34" s="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 s="4">
        <v>50200</v>
      </c>
      <c r="E35" s="4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 s="4">
        <v>9300</v>
      </c>
      <c r="E36" s="4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 s="4">
        <v>125500</v>
      </c>
      <c r="E37" s="4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 s="4">
        <v>700</v>
      </c>
      <c r="E38" s="4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 s="4">
        <v>8100</v>
      </c>
      <c r="E39" s="4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 s="4">
        <v>3100</v>
      </c>
      <c r="E40" s="4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 s="4">
        <v>9900</v>
      </c>
      <c r="E41" s="4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 s="4">
        <v>8800</v>
      </c>
      <c r="E42" s="4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 s="4">
        <v>5600</v>
      </c>
      <c r="E43" s="4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 s="4">
        <v>1800</v>
      </c>
      <c r="E44" s="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 s="4">
        <v>90200</v>
      </c>
      <c r="E45" s="4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 s="4">
        <v>1600</v>
      </c>
      <c r="E46" s="4">
        <v>10541</v>
      </c>
      <c r="F46" s="4">
        <f t="shared" si="0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 s="4">
        <v>9500</v>
      </c>
      <c r="E47" s="4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 s="4">
        <v>3700</v>
      </c>
      <c r="E48" s="4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 s="4">
        <v>1500</v>
      </c>
      <c r="E49" s="4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 s="4">
        <v>33300</v>
      </c>
      <c r="E50" s="4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 s="4">
        <v>7200</v>
      </c>
      <c r="E51" s="4">
        <v>13653</v>
      </c>
      <c r="F51" s="4">
        <f t="shared" si="0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 s="4">
        <v>100</v>
      </c>
      <c r="E52" s="4">
        <v>2</v>
      </c>
      <c r="F52" s="4">
        <f t="shared" si="0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 s="4">
        <v>158100</v>
      </c>
      <c r="E53" s="4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 s="4">
        <v>7200</v>
      </c>
      <c r="E54" s="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 s="4">
        <v>8800</v>
      </c>
      <c r="E55" s="4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 s="4">
        <v>6000</v>
      </c>
      <c r="E56" s="4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 s="4">
        <v>6600</v>
      </c>
      <c r="E57" s="4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 s="4">
        <v>8000</v>
      </c>
      <c r="E58" s="4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 s="4">
        <v>2900</v>
      </c>
      <c r="E59" s="4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 s="4">
        <v>2700</v>
      </c>
      <c r="E60" s="4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 s="4">
        <v>1400</v>
      </c>
      <c r="E61" s="4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 s="4">
        <v>94200</v>
      </c>
      <c r="E62" s="4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 s="4">
        <v>199200</v>
      </c>
      <c r="E63" s="4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 s="4">
        <v>2000</v>
      </c>
      <c r="E64" s="4">
        <v>14452</v>
      </c>
      <c r="F64" s="4">
        <f t="shared" si="0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 s="4">
        <v>4700</v>
      </c>
      <c r="E65" s="4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 s="4">
        <v>2800</v>
      </c>
      <c r="E66" s="4">
        <v>2734</v>
      </c>
      <c r="F66" s="4">
        <f t="shared" ref="F66:F129" si="4">IFERROR(((E66/D66)*100),0)</f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ref="N66:N129" si="5">(((L66/60)/60)/24)+DATE(1970,1,1)</f>
        <v>43283.208333333328</v>
      </c>
      <c r="O66" s="8">
        <f t="shared" ref="O66:O129" si="6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 s="4">
        <v>6100</v>
      </c>
      <c r="E67" s="4">
        <v>14405</v>
      </c>
      <c r="F67" s="4">
        <f t="shared" si="4"/>
        <v>236.14754098360655</v>
      </c>
      <c r="G67" t="s">
        <v>20</v>
      </c>
      <c r="H67">
        <v>236</v>
      </c>
      <c r="I67" s="5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si="5"/>
        <v>40570.25</v>
      </c>
      <c r="O67" s="8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 s="4">
        <v>2900</v>
      </c>
      <c r="E68" s="4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5"/>
        <v>42102.208333333328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 s="4">
        <v>72600</v>
      </c>
      <c r="E69" s="4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5"/>
        <v>40203.25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 s="4">
        <v>5700</v>
      </c>
      <c r="E70" s="4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5"/>
        <v>42943.208333333328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 s="4">
        <v>7900</v>
      </c>
      <c r="E71" s="4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5"/>
        <v>40531.25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 s="4">
        <v>128000</v>
      </c>
      <c r="E72" s="4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5"/>
        <v>40484.208333333336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 s="4">
        <v>6000</v>
      </c>
      <c r="E73" s="4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5"/>
        <v>43799.25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 s="4">
        <v>600</v>
      </c>
      <c r="E74" s="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5"/>
        <v>42186.208333333328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 s="4">
        <v>1400</v>
      </c>
      <c r="E75" s="4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5"/>
        <v>42701.25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 s="4">
        <v>3900</v>
      </c>
      <c r="E76" s="4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5"/>
        <v>42456.208333333328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 s="4">
        <v>9700</v>
      </c>
      <c r="E77" s="4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5"/>
        <v>43296.208333333328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 s="4">
        <v>122900</v>
      </c>
      <c r="E78" s="4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5"/>
        <v>42027.25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 s="4">
        <v>9500</v>
      </c>
      <c r="E79" s="4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5"/>
        <v>40448.208333333336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 s="4">
        <v>4500</v>
      </c>
      <c r="E80" s="4">
        <v>13536</v>
      </c>
      <c r="F80" s="4">
        <f t="shared" si="4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5"/>
        <v>43206.208333333328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 s="4">
        <v>57800</v>
      </c>
      <c r="E81" s="4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5"/>
        <v>43267.208333333328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 s="4">
        <v>1100</v>
      </c>
      <c r="E82" s="4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5"/>
        <v>42976.208333333328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 s="4">
        <v>16800</v>
      </c>
      <c r="E83" s="4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5"/>
        <v>43062.25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 s="4">
        <v>1000</v>
      </c>
      <c r="E84" s="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5"/>
        <v>43482.25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 s="4">
        <v>106400</v>
      </c>
      <c r="E85" s="4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5"/>
        <v>42579.208333333328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 s="4">
        <v>31400</v>
      </c>
      <c r="E86" s="4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5"/>
        <v>41118.208333333336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 s="4">
        <v>4900</v>
      </c>
      <c r="E87" s="4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5"/>
        <v>40797.208333333336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 s="4">
        <v>7400</v>
      </c>
      <c r="E88" s="4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5"/>
        <v>42128.208333333328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 s="4">
        <v>198500</v>
      </c>
      <c r="E89" s="4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5"/>
        <v>40610.25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 s="4">
        <v>4800</v>
      </c>
      <c r="E90" s="4">
        <v>12516</v>
      </c>
      <c r="F90" s="4">
        <f t="shared" si="4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5"/>
        <v>42110.208333333328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 s="4">
        <v>3400</v>
      </c>
      <c r="E91" s="4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5"/>
        <v>40283.208333333336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 s="4">
        <v>7800</v>
      </c>
      <c r="E92" s="4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5"/>
        <v>42425.25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 s="4">
        <v>154300</v>
      </c>
      <c r="E93" s="4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5"/>
        <v>42588.208333333328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 s="4">
        <v>20000</v>
      </c>
      <c r="E94" s="4">
        <v>51775</v>
      </c>
      <c r="F94" s="4">
        <f t="shared" si="4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5"/>
        <v>40352.208333333336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 s="4">
        <v>108800</v>
      </c>
      <c r="E95" s="4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5"/>
        <v>41202.208333333336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 s="4">
        <v>2900</v>
      </c>
      <c r="E96" s="4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5"/>
        <v>43562.208333333328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 s="4">
        <v>900</v>
      </c>
      <c r="E97" s="4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5"/>
        <v>43752.208333333328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 s="4">
        <v>69700</v>
      </c>
      <c r="E98" s="4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5"/>
        <v>40612.25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 s="4">
        <v>1300</v>
      </c>
      <c r="E99" s="4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5"/>
        <v>42180.208333333328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 s="4">
        <v>97800</v>
      </c>
      <c r="E100" s="4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5"/>
        <v>42212.208333333328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 s="4">
        <v>7600</v>
      </c>
      <c r="E101" s="4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5"/>
        <v>41968.25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 s="4">
        <v>100</v>
      </c>
      <c r="E102" s="4">
        <v>1</v>
      </c>
      <c r="F102" s="4">
        <f t="shared" si="4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5"/>
        <v>40835.208333333336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 s="4">
        <v>900</v>
      </c>
      <c r="E103" s="4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5"/>
        <v>42056.25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 s="4">
        <v>3700</v>
      </c>
      <c r="E104" s="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5"/>
        <v>43234.208333333328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 s="4">
        <v>10000</v>
      </c>
      <c r="E105" s="4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5"/>
        <v>40475.208333333336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 s="4">
        <v>119200</v>
      </c>
      <c r="E106" s="4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5"/>
        <v>42878.208333333328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 s="4">
        <v>6800</v>
      </c>
      <c r="E107" s="4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5"/>
        <v>41366.208333333336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 s="4">
        <v>3900</v>
      </c>
      <c r="E108" s="4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5"/>
        <v>43716.208333333328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 s="4">
        <v>3500</v>
      </c>
      <c r="E109" s="4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5"/>
        <v>43213.208333333328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 s="4">
        <v>1500</v>
      </c>
      <c r="E110" s="4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5"/>
        <v>41005.208333333336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 s="4">
        <v>5200</v>
      </c>
      <c r="E111" s="4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5"/>
        <v>41651.25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 s="4">
        <v>142400</v>
      </c>
      <c r="E112" s="4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5"/>
        <v>43354.208333333328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 s="4">
        <v>61400</v>
      </c>
      <c r="E113" s="4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5"/>
        <v>41174.208333333336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 s="4">
        <v>4700</v>
      </c>
      <c r="E114" s="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5"/>
        <v>41875.208333333336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 s="4">
        <v>3300</v>
      </c>
      <c r="E115" s="4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5"/>
        <v>42990.208333333328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 s="4">
        <v>1900</v>
      </c>
      <c r="E116" s="4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5"/>
        <v>43564.208333333328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 s="4">
        <v>166700</v>
      </c>
      <c r="E117" s="4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5"/>
        <v>43056.25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 s="4">
        <v>7200</v>
      </c>
      <c r="E118" s="4">
        <v>6336</v>
      </c>
      <c r="F118" s="4">
        <f t="shared" si="4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5"/>
        <v>42265.208333333328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 s="4">
        <v>4900</v>
      </c>
      <c r="E119" s="4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5"/>
        <v>40808.208333333336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 s="4">
        <v>5400</v>
      </c>
      <c r="E120" s="4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5"/>
        <v>41665.25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 s="4">
        <v>5000</v>
      </c>
      <c r="E121" s="4">
        <v>10748</v>
      </c>
      <c r="F121" s="4">
        <f t="shared" si="4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5"/>
        <v>41806.208333333336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 s="4">
        <v>75100</v>
      </c>
      <c r="E122" s="4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5"/>
        <v>42111.208333333328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 s="4">
        <v>45300</v>
      </c>
      <c r="E123" s="4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5"/>
        <v>41917.208333333336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 s="4">
        <v>136800</v>
      </c>
      <c r="E124" s="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5"/>
        <v>41970.25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 s="4">
        <v>177700</v>
      </c>
      <c r="E125" s="4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5"/>
        <v>42332.25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 s="4">
        <v>2600</v>
      </c>
      <c r="E126" s="4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5"/>
        <v>43598.208333333328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 s="4">
        <v>5300</v>
      </c>
      <c r="E127" s="4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5"/>
        <v>43362.208333333328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 s="4">
        <v>180200</v>
      </c>
      <c r="E128" s="4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5"/>
        <v>42596.208333333328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 s="4">
        <v>103200</v>
      </c>
      <c r="E129" s="4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5"/>
        <v>40310.208333333336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 s="4">
        <v>70600</v>
      </c>
      <c r="E130" s="4">
        <v>42596</v>
      </c>
      <c r="F130" s="4">
        <f t="shared" ref="F130:F193" si="8">IFERROR(((E130/D130)*100),0)</f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ref="N130:N193" si="9">(((L130/60)/60)/24)+DATE(1970,1,1)</f>
        <v>40417.208333333336</v>
      </c>
      <c r="O130" s="8">
        <f t="shared" ref="O130:O193" si="10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 s="4">
        <v>148500</v>
      </c>
      <c r="E131" s="4">
        <v>4756</v>
      </c>
      <c r="F131" s="4">
        <f t="shared" si="8"/>
        <v>3.202693602693603</v>
      </c>
      <c r="G131" t="s">
        <v>74</v>
      </c>
      <c r="H131">
        <v>55</v>
      </c>
      <c r="I131" s="5">
        <f t="shared" ref="I131:I194" si="11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si="9"/>
        <v>42038.25</v>
      </c>
      <c r="O131" s="8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 s="4">
        <v>9600</v>
      </c>
      <c r="E132" s="4">
        <v>14925</v>
      </c>
      <c r="F132" s="4">
        <f t="shared" si="8"/>
        <v>155.46875</v>
      </c>
      <c r="G132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9"/>
        <v>40842.208333333336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 s="4">
        <v>164700</v>
      </c>
      <c r="E133" s="4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9"/>
        <v>41607.25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 s="4">
        <v>3300</v>
      </c>
      <c r="E134" s="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9"/>
        <v>43112.25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 s="4">
        <v>4500</v>
      </c>
      <c r="E135" s="4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9"/>
        <v>40767.208333333336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 s="4">
        <v>99500</v>
      </c>
      <c r="E136" s="4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9"/>
        <v>40713.208333333336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 s="4">
        <v>7700</v>
      </c>
      <c r="E137" s="4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9"/>
        <v>41340.25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 s="4">
        <v>82800</v>
      </c>
      <c r="E138" s="4">
        <v>2721</v>
      </c>
      <c r="F138" s="4">
        <f t="shared" si="8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9"/>
        <v>41797.208333333336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 s="4">
        <v>1800</v>
      </c>
      <c r="E139" s="4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9"/>
        <v>40457.208333333336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 s="4">
        <v>9600</v>
      </c>
      <c r="E140" s="4">
        <v>9216</v>
      </c>
      <c r="F140" s="4">
        <f t="shared" si="8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9"/>
        <v>41180.208333333336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 s="4">
        <v>92100</v>
      </c>
      <c r="E141" s="4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9"/>
        <v>42115.208333333328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 s="4">
        <v>5500</v>
      </c>
      <c r="E142" s="4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9"/>
        <v>43156.25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 s="4">
        <v>64300</v>
      </c>
      <c r="E143" s="4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9"/>
        <v>42167.208333333328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 s="4">
        <v>5000</v>
      </c>
      <c r="E144" s="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9"/>
        <v>41005.208333333336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 s="4">
        <v>5400</v>
      </c>
      <c r="E145" s="4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9"/>
        <v>40357.208333333336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 s="4">
        <v>9000</v>
      </c>
      <c r="E146" s="4">
        <v>11619</v>
      </c>
      <c r="F146" s="4">
        <f t="shared" si="8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9"/>
        <v>43633.208333333328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 s="4">
        <v>25000</v>
      </c>
      <c r="E147" s="4">
        <v>59128</v>
      </c>
      <c r="F147" s="4">
        <f t="shared" si="8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9"/>
        <v>41889.208333333336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 s="4">
        <v>8800</v>
      </c>
      <c r="E148" s="4">
        <v>1518</v>
      </c>
      <c r="F148" s="4">
        <f t="shared" si="8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9"/>
        <v>40855.25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 s="4">
        <v>8300</v>
      </c>
      <c r="E149" s="4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9"/>
        <v>42534.208333333328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 s="4">
        <v>9300</v>
      </c>
      <c r="E150" s="4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9"/>
        <v>42941.208333333328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 s="4">
        <v>6200</v>
      </c>
      <c r="E151" s="4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9"/>
        <v>41275.25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 s="4">
        <v>100</v>
      </c>
      <c r="E152" s="4">
        <v>1</v>
      </c>
      <c r="F152" s="4">
        <f t="shared" si="8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9"/>
        <v>43450.25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 s="4">
        <v>137200</v>
      </c>
      <c r="E153" s="4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9"/>
        <v>41799.208333333336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 s="4">
        <v>41500</v>
      </c>
      <c r="E154" s="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9"/>
        <v>42783.25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 s="4">
        <v>189400</v>
      </c>
      <c r="E155" s="4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9"/>
        <v>41201.208333333336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 s="4">
        <v>171300</v>
      </c>
      <c r="E156" s="4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9"/>
        <v>42502.208333333328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 s="4">
        <v>139500</v>
      </c>
      <c r="E157" s="4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9"/>
        <v>40262.208333333336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 s="4">
        <v>36400</v>
      </c>
      <c r="E158" s="4">
        <v>26914</v>
      </c>
      <c r="F158" s="4">
        <f t="shared" si="8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9"/>
        <v>43743.208333333328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 s="4">
        <v>4200</v>
      </c>
      <c r="E159" s="4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9"/>
        <v>41638.25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 s="4">
        <v>2100</v>
      </c>
      <c r="E160" s="4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9"/>
        <v>42346.25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 s="4">
        <v>191200</v>
      </c>
      <c r="E161" s="4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9"/>
        <v>43551.208333333328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 s="4">
        <v>8000</v>
      </c>
      <c r="E162" s="4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9"/>
        <v>43582.208333333328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 s="4">
        <v>5500</v>
      </c>
      <c r="E163" s="4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9"/>
        <v>42270.208333333328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 s="4">
        <v>6100</v>
      </c>
      <c r="E164" s="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9"/>
        <v>43442.25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 s="4">
        <v>3500</v>
      </c>
      <c r="E165" s="4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9"/>
        <v>43028.208333333328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 s="4">
        <v>150500</v>
      </c>
      <c r="E166" s="4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9"/>
        <v>43016.208333333328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 s="4">
        <v>90400</v>
      </c>
      <c r="E167" s="4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9"/>
        <v>42948.208333333328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 s="4">
        <v>9800</v>
      </c>
      <c r="E168" s="4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9"/>
        <v>40534.25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 s="4">
        <v>2600</v>
      </c>
      <c r="E169" s="4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9"/>
        <v>41435.208333333336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 s="4">
        <v>128100</v>
      </c>
      <c r="E170" s="4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9"/>
        <v>43518.25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 s="4">
        <v>23300</v>
      </c>
      <c r="E171" s="4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9"/>
        <v>41077.208333333336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 s="4">
        <v>188100</v>
      </c>
      <c r="E172" s="4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9"/>
        <v>42950.208333333328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 s="4">
        <v>4900</v>
      </c>
      <c r="E173" s="4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9"/>
        <v>41718.208333333336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 s="4">
        <v>800</v>
      </c>
      <c r="E174" s="4">
        <v>663</v>
      </c>
      <c r="F174" s="4">
        <f t="shared" si="8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9"/>
        <v>41839.208333333336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 s="4">
        <v>96700</v>
      </c>
      <c r="E175" s="4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9"/>
        <v>41412.208333333336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 s="4">
        <v>600</v>
      </c>
      <c r="E176" s="4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9"/>
        <v>42282.208333333328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 s="4">
        <v>181200</v>
      </c>
      <c r="E177" s="4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9"/>
        <v>42613.208333333328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 s="4">
        <v>115000</v>
      </c>
      <c r="E178" s="4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9"/>
        <v>42616.208333333328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 s="4">
        <v>38800</v>
      </c>
      <c r="E179" s="4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9"/>
        <v>40497.25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 s="4">
        <v>7200</v>
      </c>
      <c r="E180" s="4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9"/>
        <v>42999.208333333328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 s="4">
        <v>44500</v>
      </c>
      <c r="E181" s="4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9"/>
        <v>41350.208333333336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 s="4">
        <v>56000</v>
      </c>
      <c r="E182" s="4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9"/>
        <v>40259.208333333336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 s="4">
        <v>8600</v>
      </c>
      <c r="E183" s="4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9"/>
        <v>43012.208333333328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 s="4">
        <v>27100</v>
      </c>
      <c r="E184" s="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9"/>
        <v>43631.208333333328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 s="4">
        <v>5100</v>
      </c>
      <c r="E185" s="4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9"/>
        <v>40430.208333333336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 s="4">
        <v>3600</v>
      </c>
      <c r="E186" s="4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9"/>
        <v>43588.208333333328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 s="4">
        <v>1000</v>
      </c>
      <c r="E187" s="4">
        <v>718</v>
      </c>
      <c r="F187" s="4">
        <f t="shared" si="8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9"/>
        <v>43233.208333333328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 s="4">
        <v>88800</v>
      </c>
      <c r="E188" s="4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9"/>
        <v>41782.208333333336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 s="4">
        <v>60200</v>
      </c>
      <c r="E189" s="4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9"/>
        <v>41328.25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 s="4">
        <v>8200</v>
      </c>
      <c r="E190" s="4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9"/>
        <v>41975.25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 s="4">
        <v>191300</v>
      </c>
      <c r="E191" s="4">
        <v>45004</v>
      </c>
      <c r="F191" s="4">
        <f t="shared" si="8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9"/>
        <v>42433.25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 s="4">
        <v>3700</v>
      </c>
      <c r="E192" s="4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9"/>
        <v>41429.208333333336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 s="4">
        <v>8400</v>
      </c>
      <c r="E193" s="4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9"/>
        <v>43536.208333333328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 s="4">
        <v>42600</v>
      </c>
      <c r="E194" s="4">
        <v>8517</v>
      </c>
      <c r="F194" s="4">
        <f t="shared" ref="F194:F257" si="12">IFERROR(((E194/D194)*100),0)</f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ref="N194:N257" si="13">(((L194/60)/60)/24)+DATE(1970,1,1)</f>
        <v>41817.208333333336</v>
      </c>
      <c r="O194" s="8">
        <f t="shared" ref="O194:O257" si="14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 s="4">
        <v>6600</v>
      </c>
      <c r="E195" s="4">
        <v>3012</v>
      </c>
      <c r="F195" s="4">
        <f t="shared" si="12"/>
        <v>45.636363636363633</v>
      </c>
      <c r="G195" t="s">
        <v>14</v>
      </c>
      <c r="H195">
        <v>65</v>
      </c>
      <c r="I195" s="5">
        <f t="shared" ref="I195:I258" si="15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si="13"/>
        <v>43198.208333333328</v>
      </c>
      <c r="O195" s="8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 s="4">
        <v>7100</v>
      </c>
      <c r="E196" s="4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3"/>
        <v>42261.208333333328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 s="4">
        <v>15800</v>
      </c>
      <c r="E197" s="4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3"/>
        <v>43310.208333333328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 s="4">
        <v>8200</v>
      </c>
      <c r="E198" s="4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3"/>
        <v>42616.208333333328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 s="4">
        <v>54700</v>
      </c>
      <c r="E199" s="4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3"/>
        <v>42909.208333333328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 s="4">
        <v>63200</v>
      </c>
      <c r="E200" s="4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3"/>
        <v>40396.208333333336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 s="4">
        <v>1800</v>
      </c>
      <c r="E201" s="4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3"/>
        <v>42192.208333333328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 s="4">
        <v>100</v>
      </c>
      <c r="E202" s="4">
        <v>2</v>
      </c>
      <c r="F202" s="4">
        <f t="shared" si="12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3"/>
        <v>40262.208333333336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 s="4">
        <v>2100</v>
      </c>
      <c r="E203" s="4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3"/>
        <v>41845.208333333336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 s="4">
        <v>8300</v>
      </c>
      <c r="E204" s="4">
        <v>6543</v>
      </c>
      <c r="F204" s="4">
        <f t="shared" si="12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3"/>
        <v>40818.208333333336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 s="4">
        <v>143900</v>
      </c>
      <c r="E205" s="4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3"/>
        <v>42752.25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 s="4">
        <v>75000</v>
      </c>
      <c r="E206" s="4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3"/>
        <v>40636.208333333336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 s="4">
        <v>1300</v>
      </c>
      <c r="E207" s="4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3"/>
        <v>43390.208333333328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 s="4">
        <v>9000</v>
      </c>
      <c r="E208" s="4">
        <v>3496</v>
      </c>
      <c r="F208" s="4">
        <f t="shared" si="12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3"/>
        <v>40236.25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 s="4">
        <v>1000</v>
      </c>
      <c r="E209" s="4">
        <v>4257</v>
      </c>
      <c r="F209" s="4">
        <f t="shared" si="12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3"/>
        <v>43340.208333333328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 s="4">
        <v>196900</v>
      </c>
      <c r="E210" s="4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3"/>
        <v>43048.25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 s="4">
        <v>194500</v>
      </c>
      <c r="E211" s="4">
        <v>41212</v>
      </c>
      <c r="F211" s="4">
        <f t="shared" si="12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3"/>
        <v>42496.208333333328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 s="4">
        <v>9400</v>
      </c>
      <c r="E212" s="4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3"/>
        <v>42797.25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 s="4">
        <v>104400</v>
      </c>
      <c r="E213" s="4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3"/>
        <v>41513.208333333336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 s="4">
        <v>8100</v>
      </c>
      <c r="E214" s="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3"/>
        <v>43814.25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 s="4">
        <v>87900</v>
      </c>
      <c r="E215" s="4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3"/>
        <v>40488.208333333336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 s="4">
        <v>1400</v>
      </c>
      <c r="E216" s="4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3"/>
        <v>40409.208333333336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 s="4">
        <v>156800</v>
      </c>
      <c r="E217" s="4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3"/>
        <v>43509.25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 s="4">
        <v>121700</v>
      </c>
      <c r="E218" s="4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3"/>
        <v>40869.25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 s="4">
        <v>129400</v>
      </c>
      <c r="E219" s="4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3"/>
        <v>43583.208333333328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 s="4">
        <v>5700</v>
      </c>
      <c r="E220" s="4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3"/>
        <v>40858.25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 s="4">
        <v>41700</v>
      </c>
      <c r="E221" s="4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3"/>
        <v>41137.208333333336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 s="4">
        <v>7900</v>
      </c>
      <c r="E222" s="4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3"/>
        <v>40725.208333333336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 s="4">
        <v>121500</v>
      </c>
      <c r="E223" s="4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3"/>
        <v>41081.208333333336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 s="4">
        <v>4800</v>
      </c>
      <c r="E224" s="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3"/>
        <v>41914.208333333336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 s="4">
        <v>87300</v>
      </c>
      <c r="E225" s="4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3"/>
        <v>42445.208333333328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 s="4">
        <v>46300</v>
      </c>
      <c r="E226" s="4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3"/>
        <v>41906.208333333336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 s="4">
        <v>67800</v>
      </c>
      <c r="E227" s="4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3"/>
        <v>41762.208333333336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 s="4">
        <v>3000</v>
      </c>
      <c r="E228" s="4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3"/>
        <v>40276.208333333336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 s="4">
        <v>60900</v>
      </c>
      <c r="E229" s="4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3"/>
        <v>42139.208333333328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 s="4">
        <v>137900</v>
      </c>
      <c r="E230" s="4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3"/>
        <v>42613.208333333328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 s="4">
        <v>85600</v>
      </c>
      <c r="E231" s="4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3"/>
        <v>42887.208333333328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 s="4">
        <v>2400</v>
      </c>
      <c r="E232" s="4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3"/>
        <v>43805.25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 s="4">
        <v>7200</v>
      </c>
      <c r="E233" s="4">
        <v>5523</v>
      </c>
      <c r="F233" s="4">
        <f t="shared" si="12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3"/>
        <v>41415.208333333336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 s="4">
        <v>3400</v>
      </c>
      <c r="E234" s="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3"/>
        <v>42576.208333333328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 s="4">
        <v>3800</v>
      </c>
      <c r="E235" s="4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3"/>
        <v>40706.208333333336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 s="4">
        <v>7500</v>
      </c>
      <c r="E236" s="4">
        <v>8181</v>
      </c>
      <c r="F236" s="4">
        <f t="shared" si="12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3"/>
        <v>42969.208333333328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 s="4">
        <v>8600</v>
      </c>
      <c r="E237" s="4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3"/>
        <v>42779.25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 s="4">
        <v>39500</v>
      </c>
      <c r="E238" s="4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3"/>
        <v>43641.208333333328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 s="4">
        <v>9300</v>
      </c>
      <c r="E239" s="4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3"/>
        <v>41754.208333333336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 s="4">
        <v>2400</v>
      </c>
      <c r="E240" s="4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3"/>
        <v>43083.25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 s="4">
        <v>3200</v>
      </c>
      <c r="E241" s="4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3"/>
        <v>42245.208333333328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 s="4">
        <v>29400</v>
      </c>
      <c r="E242" s="4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3"/>
        <v>40396.208333333336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 s="4">
        <v>168500</v>
      </c>
      <c r="E243" s="4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3"/>
        <v>41742.208333333336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 s="4">
        <v>8400</v>
      </c>
      <c r="E244" s="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3"/>
        <v>42865.208333333328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 s="4">
        <v>2300</v>
      </c>
      <c r="E245" s="4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3"/>
        <v>43163.25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 s="4">
        <v>700</v>
      </c>
      <c r="E246" s="4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3"/>
        <v>41834.208333333336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 s="4">
        <v>2900</v>
      </c>
      <c r="E247" s="4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3"/>
        <v>41736.208333333336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 s="4">
        <v>4500</v>
      </c>
      <c r="E248" s="4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3"/>
        <v>41491.208333333336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 s="4">
        <v>19800</v>
      </c>
      <c r="E249" s="4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3"/>
        <v>42726.25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 s="4">
        <v>6200</v>
      </c>
      <c r="E250" s="4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3"/>
        <v>42004.25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 s="4">
        <v>61500</v>
      </c>
      <c r="E251" s="4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3"/>
        <v>42006.25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 s="4">
        <v>100</v>
      </c>
      <c r="E252" s="4">
        <v>3</v>
      </c>
      <c r="F252" s="4">
        <f t="shared" si="12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3"/>
        <v>40203.25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 s="4">
        <v>7100</v>
      </c>
      <c r="E253" s="4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3"/>
        <v>41252.25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 s="4">
        <v>1000</v>
      </c>
      <c r="E254" s="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3"/>
        <v>41572.208333333336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 s="4">
        <v>121500</v>
      </c>
      <c r="E255" s="4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3"/>
        <v>40641.208333333336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 s="4">
        <v>4600</v>
      </c>
      <c r="E256" s="4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3"/>
        <v>42787.25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 s="4">
        <v>80500</v>
      </c>
      <c r="E257" s="4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3"/>
        <v>40590.25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 s="4">
        <v>4100</v>
      </c>
      <c r="E258" s="4">
        <v>959</v>
      </c>
      <c r="F258" s="4">
        <f t="shared" ref="F258:F321" si="16">IFERROR(((E258/D258)*100),0)</f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ref="N258:N321" si="17">(((L258/60)/60)/24)+DATE(1970,1,1)</f>
        <v>42393.25</v>
      </c>
      <c r="O258" s="8">
        <f t="shared" ref="O258:O321" si="18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 s="4">
        <v>5700</v>
      </c>
      <c r="E259" s="4">
        <v>8322</v>
      </c>
      <c r="F259" s="4">
        <f t="shared" si="16"/>
        <v>146</v>
      </c>
      <c r="G259" t="s">
        <v>20</v>
      </c>
      <c r="H259">
        <v>92</v>
      </c>
      <c r="I259" s="5">
        <f t="shared" ref="I259:I322" si="19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si="17"/>
        <v>41338.25</v>
      </c>
      <c r="O259" s="8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 s="4">
        <v>5000</v>
      </c>
      <c r="E260" s="4">
        <v>13424</v>
      </c>
      <c r="F260" s="4">
        <f t="shared" si="16"/>
        <v>268.48</v>
      </c>
      <c r="G260" t="s">
        <v>20</v>
      </c>
      <c r="H260">
        <v>186</v>
      </c>
      <c r="I260" s="5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7"/>
        <v>42712.25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 s="4">
        <v>1800</v>
      </c>
      <c r="E261" s="4">
        <v>10755</v>
      </c>
      <c r="F261" s="4">
        <f t="shared" si="16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7"/>
        <v>41251.25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 s="4">
        <v>6300</v>
      </c>
      <c r="E262" s="4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7"/>
        <v>41180.208333333336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 s="4">
        <v>84300</v>
      </c>
      <c r="E263" s="4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7"/>
        <v>40415.208333333336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 s="4">
        <v>1700</v>
      </c>
      <c r="E264" s="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7"/>
        <v>40638.208333333336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 s="4">
        <v>2900</v>
      </c>
      <c r="E265" s="4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7"/>
        <v>40187.25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 s="4">
        <v>45600</v>
      </c>
      <c r="E266" s="4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7"/>
        <v>41317.25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 s="4">
        <v>4900</v>
      </c>
      <c r="E267" s="4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7"/>
        <v>42372.25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 s="4">
        <v>111900</v>
      </c>
      <c r="E268" s="4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7"/>
        <v>41950.25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 s="4">
        <v>61600</v>
      </c>
      <c r="E269" s="4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7"/>
        <v>41206.208333333336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 s="4">
        <v>1500</v>
      </c>
      <c r="E270" s="4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7"/>
        <v>41186.208333333336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 s="4">
        <v>3500</v>
      </c>
      <c r="E271" s="4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7"/>
        <v>43496.25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 s="4">
        <v>173900</v>
      </c>
      <c r="E272" s="4">
        <v>47260</v>
      </c>
      <c r="F272" s="4">
        <f t="shared" si="16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7"/>
        <v>40514.25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 s="4">
        <v>153700</v>
      </c>
      <c r="E273" s="4">
        <v>1953</v>
      </c>
      <c r="F273" s="4">
        <f t="shared" si="16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7"/>
        <v>42345.25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 s="4">
        <v>51100</v>
      </c>
      <c r="E274" s="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7"/>
        <v>43656.208333333328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 s="4">
        <v>7800</v>
      </c>
      <c r="E275" s="4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7"/>
        <v>42995.208333333328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 s="4">
        <v>2400</v>
      </c>
      <c r="E276" s="4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7"/>
        <v>43045.25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 s="4">
        <v>3900</v>
      </c>
      <c r="E277" s="4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7"/>
        <v>43561.208333333328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 s="4">
        <v>5500</v>
      </c>
      <c r="E278" s="4">
        <v>5324</v>
      </c>
      <c r="F278" s="4">
        <f t="shared" si="16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7"/>
        <v>41018.208333333336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 s="4">
        <v>700</v>
      </c>
      <c r="E279" s="4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7"/>
        <v>40378.208333333336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 s="4">
        <v>2700</v>
      </c>
      <c r="E280" s="4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7"/>
        <v>41239.25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 s="4">
        <v>8000</v>
      </c>
      <c r="E281" s="4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7"/>
        <v>43346.208333333328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 s="4">
        <v>2500</v>
      </c>
      <c r="E282" s="4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7"/>
        <v>43060.25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 s="4">
        <v>164500</v>
      </c>
      <c r="E283" s="4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7"/>
        <v>40979.25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 s="4">
        <v>8400</v>
      </c>
      <c r="E284" s="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7"/>
        <v>42701.25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 s="4">
        <v>8100</v>
      </c>
      <c r="E285" s="4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7"/>
        <v>42520.208333333328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 s="4">
        <v>9800</v>
      </c>
      <c r="E286" s="4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7"/>
        <v>41030.208333333336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 s="4">
        <v>900</v>
      </c>
      <c r="E287" s="4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7"/>
        <v>42623.208333333328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 s="4">
        <v>112100</v>
      </c>
      <c r="E288" s="4">
        <v>19557</v>
      </c>
      <c r="F288" s="4">
        <f t="shared" si="16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7"/>
        <v>42697.25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 s="4">
        <v>6300</v>
      </c>
      <c r="E289" s="4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7"/>
        <v>42122.208333333328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 s="4">
        <v>5600</v>
      </c>
      <c r="E290" s="4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7"/>
        <v>40982.208333333336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 s="4">
        <v>800</v>
      </c>
      <c r="E291" s="4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7"/>
        <v>42219.208333333328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 s="4">
        <v>168600</v>
      </c>
      <c r="E292" s="4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7"/>
        <v>41404.208333333336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 s="4">
        <v>1800</v>
      </c>
      <c r="E293" s="4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7"/>
        <v>40831.208333333336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 s="4">
        <v>7300</v>
      </c>
      <c r="E294" s="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7"/>
        <v>40984.208333333336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 s="4">
        <v>6500</v>
      </c>
      <c r="E295" s="4">
        <v>1065</v>
      </c>
      <c r="F295" s="4">
        <f t="shared" si="16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7"/>
        <v>40456.208333333336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 s="4">
        <v>600</v>
      </c>
      <c r="E296" s="4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7"/>
        <v>43399.208333333328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 s="4">
        <v>192900</v>
      </c>
      <c r="E297" s="4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7"/>
        <v>41562.208333333336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 s="4">
        <v>6100</v>
      </c>
      <c r="E298" s="4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7"/>
        <v>43493.25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 s="4">
        <v>7200</v>
      </c>
      <c r="E299" s="4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7"/>
        <v>41653.25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 s="4">
        <v>3500</v>
      </c>
      <c r="E300" s="4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7"/>
        <v>42426.25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 s="4">
        <v>3800</v>
      </c>
      <c r="E301" s="4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7"/>
        <v>42432.25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 s="4">
        <v>100</v>
      </c>
      <c r="E302" s="4">
        <v>5</v>
      </c>
      <c r="F302" s="4">
        <f t="shared" si="16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7"/>
        <v>42977.208333333328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 s="4">
        <v>900</v>
      </c>
      <c r="E303" s="4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7"/>
        <v>42061.25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 s="4">
        <v>76100</v>
      </c>
      <c r="E304" s="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7"/>
        <v>43345.208333333328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 s="4">
        <v>3400</v>
      </c>
      <c r="E305" s="4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7"/>
        <v>42376.25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 s="4">
        <v>2100</v>
      </c>
      <c r="E306" s="4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7"/>
        <v>42589.208333333328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 s="4">
        <v>2800</v>
      </c>
      <c r="E307" s="4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7"/>
        <v>42448.208333333328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 s="4">
        <v>6500</v>
      </c>
      <c r="E308" s="4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7"/>
        <v>42930.208333333328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 s="4">
        <v>32900</v>
      </c>
      <c r="E309" s="4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7"/>
        <v>41066.208333333336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 s="4">
        <v>118200</v>
      </c>
      <c r="E310" s="4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7"/>
        <v>40651.208333333336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 s="4">
        <v>4100</v>
      </c>
      <c r="E311" s="4">
        <v>3087</v>
      </c>
      <c r="F311" s="4">
        <f t="shared" si="16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7"/>
        <v>40807.208333333336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 s="4">
        <v>7800</v>
      </c>
      <c r="E312" s="4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7"/>
        <v>40277.208333333336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 s="4">
        <v>6300</v>
      </c>
      <c r="E313" s="4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7"/>
        <v>40590.25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 s="4">
        <v>59100</v>
      </c>
      <c r="E314" s="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7"/>
        <v>41572.208333333336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 s="4">
        <v>2200</v>
      </c>
      <c r="E315" s="4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7"/>
        <v>40966.25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 s="4">
        <v>1400</v>
      </c>
      <c r="E316" s="4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7"/>
        <v>43536.208333333328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 s="4">
        <v>9500</v>
      </c>
      <c r="E317" s="4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7"/>
        <v>41783.208333333336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 s="4">
        <v>9600</v>
      </c>
      <c r="E318" s="4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7"/>
        <v>43788.25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 s="4">
        <v>6600</v>
      </c>
      <c r="E319" s="4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7"/>
        <v>42869.208333333328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 s="4">
        <v>5700</v>
      </c>
      <c r="E320" s="4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7"/>
        <v>41684.25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 s="4">
        <v>8400</v>
      </c>
      <c r="E321" s="4">
        <v>3251</v>
      </c>
      <c r="F321" s="4">
        <f t="shared" si="16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7"/>
        <v>40402.208333333336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 s="4">
        <v>84400</v>
      </c>
      <c r="E322" s="4">
        <v>8092</v>
      </c>
      <c r="F322" s="4">
        <f t="shared" ref="F322:F385" si="20">IFERROR(((E322/D322)*100),0)</f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ref="N322:N385" si="21">(((L322/60)/60)/24)+DATE(1970,1,1)</f>
        <v>40673.208333333336</v>
      </c>
      <c r="O322" s="8">
        <f t="shared" ref="O322:O385" si="22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 s="4">
        <v>170400</v>
      </c>
      <c r="E323" s="4">
        <v>160422</v>
      </c>
      <c r="F323" s="4">
        <f t="shared" si="20"/>
        <v>94.144366197183089</v>
      </c>
      <c r="G323" t="s">
        <v>14</v>
      </c>
      <c r="H323">
        <v>2468</v>
      </c>
      <c r="I323" s="5">
        <f t="shared" ref="I323:I386" si="23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si="21"/>
        <v>40634.208333333336</v>
      </c>
      <c r="O323" s="8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 s="4">
        <v>117900</v>
      </c>
      <c r="E324" s="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1"/>
        <v>40507.25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 s="4">
        <v>8900</v>
      </c>
      <c r="E325" s="4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1"/>
        <v>41725.208333333336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 s="4">
        <v>7100</v>
      </c>
      <c r="E326" s="4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1"/>
        <v>42176.208333333328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 s="4">
        <v>6500</v>
      </c>
      <c r="E327" s="4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1"/>
        <v>43267.208333333328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 s="4">
        <v>7200</v>
      </c>
      <c r="E328" s="4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1"/>
        <v>42364.25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 s="4">
        <v>2600</v>
      </c>
      <c r="E329" s="4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1"/>
        <v>43705.208333333328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 s="4">
        <v>98700</v>
      </c>
      <c r="E330" s="4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1"/>
        <v>43434.25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 s="4">
        <v>93800</v>
      </c>
      <c r="E331" s="4">
        <v>21477</v>
      </c>
      <c r="F331" s="4">
        <f t="shared" si="20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1"/>
        <v>42716.25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 s="4">
        <v>33700</v>
      </c>
      <c r="E332" s="4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1"/>
        <v>43077.25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 s="4">
        <v>3300</v>
      </c>
      <c r="E333" s="4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1"/>
        <v>40896.25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 s="4">
        <v>20700</v>
      </c>
      <c r="E334" s="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1"/>
        <v>41361.208333333336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 s="4">
        <v>9600</v>
      </c>
      <c r="E335" s="4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1"/>
        <v>43424.25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 s="4">
        <v>66200</v>
      </c>
      <c r="E336" s="4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1"/>
        <v>43110.25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 s="4">
        <v>173800</v>
      </c>
      <c r="E337" s="4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1"/>
        <v>43784.25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 s="4">
        <v>70700</v>
      </c>
      <c r="E338" s="4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1"/>
        <v>40527.25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 s="4">
        <v>94500</v>
      </c>
      <c r="E339" s="4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1"/>
        <v>43780.25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 s="4">
        <v>69800</v>
      </c>
      <c r="E340" s="4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1"/>
        <v>40821.208333333336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 s="4">
        <v>136300</v>
      </c>
      <c r="E341" s="4">
        <v>108974</v>
      </c>
      <c r="F341" s="4">
        <f t="shared" si="20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1"/>
        <v>42949.208333333328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 s="4">
        <v>37100</v>
      </c>
      <c r="E342" s="4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1"/>
        <v>40889.25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 s="4">
        <v>114300</v>
      </c>
      <c r="E343" s="4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1"/>
        <v>42244.208333333328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 s="4">
        <v>47900</v>
      </c>
      <c r="E344" s="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1"/>
        <v>41475.208333333336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 s="4">
        <v>9000</v>
      </c>
      <c r="E345" s="4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1"/>
        <v>41597.25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 s="4">
        <v>197600</v>
      </c>
      <c r="E346" s="4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1"/>
        <v>43122.25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 s="4">
        <v>157600</v>
      </c>
      <c r="E347" s="4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1"/>
        <v>42194.208333333328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 s="4">
        <v>8000</v>
      </c>
      <c r="E348" s="4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1"/>
        <v>42971.208333333328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 s="4">
        <v>900</v>
      </c>
      <c r="E349" s="4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1"/>
        <v>42046.25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 s="4">
        <v>199000</v>
      </c>
      <c r="E350" s="4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1"/>
        <v>42782.25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 s="4">
        <v>180800</v>
      </c>
      <c r="E351" s="4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1"/>
        <v>42930.208333333328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 s="4">
        <v>100</v>
      </c>
      <c r="E352" s="4">
        <v>5</v>
      </c>
      <c r="F352" s="4">
        <f t="shared" si="20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1"/>
        <v>42144.208333333328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 s="4">
        <v>74100</v>
      </c>
      <c r="E353" s="4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1"/>
        <v>42240.208333333328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 s="4">
        <v>2800</v>
      </c>
      <c r="E354" s="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1"/>
        <v>42315.25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 s="4">
        <v>33600</v>
      </c>
      <c r="E355" s="4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1"/>
        <v>43651.208333333328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 s="4">
        <v>6100</v>
      </c>
      <c r="E356" s="4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1"/>
        <v>41520.208333333336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 s="4">
        <v>3800</v>
      </c>
      <c r="E357" s="4">
        <v>2241</v>
      </c>
      <c r="F357" s="4">
        <f t="shared" si="20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1"/>
        <v>42757.25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 s="4">
        <v>9300</v>
      </c>
      <c r="E358" s="4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1"/>
        <v>40922.25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 s="4">
        <v>2300</v>
      </c>
      <c r="E359" s="4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1"/>
        <v>42250.208333333328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 s="4">
        <v>9700</v>
      </c>
      <c r="E360" s="4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1"/>
        <v>43322.208333333328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 s="4">
        <v>4000</v>
      </c>
      <c r="E361" s="4">
        <v>11948</v>
      </c>
      <c r="F361" s="4">
        <f t="shared" si="20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1"/>
        <v>40782.208333333336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 s="4">
        <v>59700</v>
      </c>
      <c r="E362" s="4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1"/>
        <v>40544.25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 s="4">
        <v>5500</v>
      </c>
      <c r="E363" s="4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1"/>
        <v>43015.208333333328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 s="4">
        <v>3700</v>
      </c>
      <c r="E364" s="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1"/>
        <v>40570.25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 s="4">
        <v>5200</v>
      </c>
      <c r="E365" s="4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1"/>
        <v>40904.25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 s="4">
        <v>900</v>
      </c>
      <c r="E366" s="4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1"/>
        <v>43164.25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 s="4">
        <v>1600</v>
      </c>
      <c r="E367" s="4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1"/>
        <v>42733.25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 s="4">
        <v>1800</v>
      </c>
      <c r="E368" s="4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1"/>
        <v>40546.25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 s="4">
        <v>9900</v>
      </c>
      <c r="E369" s="4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1"/>
        <v>41930.208333333336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 s="4">
        <v>5200</v>
      </c>
      <c r="E370" s="4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1"/>
        <v>40464.208333333336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 s="4">
        <v>5400</v>
      </c>
      <c r="E371" s="4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1"/>
        <v>41308.25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 s="4">
        <v>112300</v>
      </c>
      <c r="E372" s="4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1"/>
        <v>43570.208333333328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 s="4">
        <v>189200</v>
      </c>
      <c r="E373" s="4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1"/>
        <v>42043.25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 s="4">
        <v>900</v>
      </c>
      <c r="E374" s="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1"/>
        <v>42012.25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 s="4">
        <v>22500</v>
      </c>
      <c r="E375" s="4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1"/>
        <v>42964.208333333328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 s="4">
        <v>167400</v>
      </c>
      <c r="E376" s="4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1"/>
        <v>43476.25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 s="4">
        <v>2700</v>
      </c>
      <c r="E377" s="4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1"/>
        <v>42293.208333333328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 s="4">
        <v>3400</v>
      </c>
      <c r="E378" s="4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1"/>
        <v>41826.208333333336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 s="4">
        <v>49700</v>
      </c>
      <c r="E379" s="4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1"/>
        <v>43760.208333333328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 s="4">
        <v>178200</v>
      </c>
      <c r="E380" s="4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1"/>
        <v>43241.208333333328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 s="4">
        <v>7200</v>
      </c>
      <c r="E381" s="4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1"/>
        <v>40843.208333333336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 s="4">
        <v>2500</v>
      </c>
      <c r="E382" s="4">
        <v>4008</v>
      </c>
      <c r="F382" s="4">
        <f t="shared" si="20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1"/>
        <v>41448.208333333336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 s="4">
        <v>5300</v>
      </c>
      <c r="E383" s="4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1"/>
        <v>42163.208333333328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 s="4">
        <v>9100</v>
      </c>
      <c r="E384" s="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1"/>
        <v>43024.208333333328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 s="4">
        <v>6300</v>
      </c>
      <c r="E385" s="4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1"/>
        <v>43509.25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 s="4">
        <v>114400</v>
      </c>
      <c r="E386" s="4">
        <v>196779</v>
      </c>
      <c r="F386" s="4">
        <f t="shared" ref="F386:F449" si="24">IFERROR(((E386/D386)*100),0)</f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ref="N386:N449" si="25">(((L386/60)/60)/24)+DATE(1970,1,1)</f>
        <v>42776.25</v>
      </c>
      <c r="O386" s="8">
        <f t="shared" ref="O386:O449" si="26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 s="4">
        <v>38900</v>
      </c>
      <c r="E387" s="4">
        <v>56859</v>
      </c>
      <c r="F387" s="4">
        <f t="shared" si="24"/>
        <v>146.16709511568124</v>
      </c>
      <c r="G387" t="s">
        <v>20</v>
      </c>
      <c r="H387">
        <v>1137</v>
      </c>
      <c r="I387" s="5">
        <f t="shared" ref="I387:I450" si="27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si="25"/>
        <v>43553.208333333328</v>
      </c>
      <c r="O387" s="8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 s="4">
        <v>135500</v>
      </c>
      <c r="E388" s="4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5"/>
        <v>40355.208333333336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 s="4">
        <v>109000</v>
      </c>
      <c r="E389" s="4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5"/>
        <v>41072.208333333336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 s="4">
        <v>114800</v>
      </c>
      <c r="E390" s="4">
        <v>12938</v>
      </c>
      <c r="F390" s="4">
        <f t="shared" si="24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5"/>
        <v>40912.25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 s="4">
        <v>83000</v>
      </c>
      <c r="E391" s="4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5"/>
        <v>40479.208333333336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 s="4">
        <v>2400</v>
      </c>
      <c r="E392" s="4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5"/>
        <v>41530.208333333336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 s="4">
        <v>60400</v>
      </c>
      <c r="E393" s="4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5"/>
        <v>41653.25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 s="4">
        <v>102900</v>
      </c>
      <c r="E394" s="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5"/>
        <v>40549.25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 s="4">
        <v>62800</v>
      </c>
      <c r="E395" s="4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5"/>
        <v>42933.208333333328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 s="4">
        <v>800</v>
      </c>
      <c r="E396" s="4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5"/>
        <v>41484.208333333336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 s="4">
        <v>7100</v>
      </c>
      <c r="E397" s="4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5"/>
        <v>40885.25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 s="4">
        <v>46100</v>
      </c>
      <c r="E398" s="4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5"/>
        <v>43378.208333333328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 s="4">
        <v>8100</v>
      </c>
      <c r="E399" s="4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5"/>
        <v>41417.208333333336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 s="4">
        <v>1700</v>
      </c>
      <c r="E400" s="4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5"/>
        <v>43228.208333333328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 s="4">
        <v>97300</v>
      </c>
      <c r="E401" s="4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5"/>
        <v>40576.25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 s="4">
        <v>100</v>
      </c>
      <c r="E402" s="4">
        <v>2</v>
      </c>
      <c r="F402" s="4">
        <f t="shared" si="24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5"/>
        <v>41502.208333333336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 s="4">
        <v>900</v>
      </c>
      <c r="E403" s="4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5"/>
        <v>43765.208333333328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 s="4">
        <v>7300</v>
      </c>
      <c r="E404" s="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5"/>
        <v>40914.25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 s="4">
        <v>195800</v>
      </c>
      <c r="E405" s="4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5"/>
        <v>40310.208333333336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 s="4">
        <v>48900</v>
      </c>
      <c r="E406" s="4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5"/>
        <v>43053.25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 s="4">
        <v>29600</v>
      </c>
      <c r="E407" s="4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5"/>
        <v>43255.208333333328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 s="4">
        <v>39300</v>
      </c>
      <c r="E408" s="4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5"/>
        <v>41304.25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 s="4">
        <v>3400</v>
      </c>
      <c r="E409" s="4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5"/>
        <v>43751.208333333328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 s="4">
        <v>9200</v>
      </c>
      <c r="E410" s="4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5"/>
        <v>42541.208333333328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 s="4">
        <v>135600</v>
      </c>
      <c r="E411" s="4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5"/>
        <v>42843.208333333328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 s="4">
        <v>153700</v>
      </c>
      <c r="E412" s="4">
        <v>55536</v>
      </c>
      <c r="F412" s="4">
        <f t="shared" si="24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5"/>
        <v>42122.208333333328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 s="4">
        <v>7800</v>
      </c>
      <c r="E413" s="4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5"/>
        <v>42884.208333333328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 s="4">
        <v>2100</v>
      </c>
      <c r="E414" s="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5"/>
        <v>41642.25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 s="4">
        <v>189500</v>
      </c>
      <c r="E415" s="4">
        <v>117628</v>
      </c>
      <c r="F415" s="4">
        <f t="shared" si="24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5"/>
        <v>43431.25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 s="4">
        <v>188200</v>
      </c>
      <c r="E416" s="4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5"/>
        <v>40288.208333333336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 s="4">
        <v>113500</v>
      </c>
      <c r="E417" s="4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5"/>
        <v>40921.25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 s="4">
        <v>134600</v>
      </c>
      <c r="E418" s="4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5"/>
        <v>40560.25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 s="4">
        <v>1700</v>
      </c>
      <c r="E419" s="4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5"/>
        <v>43407.208333333328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 s="4">
        <v>163700</v>
      </c>
      <c r="E420" s="4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5"/>
        <v>41035.208333333336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 s="4">
        <v>113800</v>
      </c>
      <c r="E421" s="4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5"/>
        <v>40899.25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 s="4">
        <v>5000</v>
      </c>
      <c r="E422" s="4">
        <v>6423</v>
      </c>
      <c r="F422" s="4">
        <f t="shared" si="24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5"/>
        <v>42911.208333333328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 s="4">
        <v>9400</v>
      </c>
      <c r="E423" s="4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5"/>
        <v>42915.208333333328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 s="4">
        <v>8700</v>
      </c>
      <c r="E424" s="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5"/>
        <v>40285.208333333336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 s="4">
        <v>147800</v>
      </c>
      <c r="E425" s="4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5"/>
        <v>40808.208333333336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 s="4">
        <v>5100</v>
      </c>
      <c r="E426" s="4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5"/>
        <v>43208.208333333328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 s="4">
        <v>2700</v>
      </c>
      <c r="E427" s="4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5"/>
        <v>42213.208333333328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 s="4">
        <v>1800</v>
      </c>
      <c r="E428" s="4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5"/>
        <v>41332.25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 s="4">
        <v>174500</v>
      </c>
      <c r="E429" s="4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5"/>
        <v>41895.208333333336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 s="4">
        <v>101400</v>
      </c>
      <c r="E430" s="4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5"/>
        <v>40585.25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 s="4">
        <v>191000</v>
      </c>
      <c r="E431" s="4">
        <v>173191</v>
      </c>
      <c r="F431" s="4">
        <f t="shared" si="24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5"/>
        <v>41680.25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 s="4">
        <v>8100</v>
      </c>
      <c r="E432" s="4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5"/>
        <v>43737.208333333328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 s="4">
        <v>5100</v>
      </c>
      <c r="E433" s="4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5"/>
        <v>43273.208333333328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 s="4">
        <v>7700</v>
      </c>
      <c r="E434" s="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5"/>
        <v>41761.208333333336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 s="4">
        <v>121400</v>
      </c>
      <c r="E435" s="4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5"/>
        <v>41603.25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 s="4">
        <v>5400</v>
      </c>
      <c r="E436" s="4">
        <v>903</v>
      </c>
      <c r="F436" s="4">
        <f t="shared" si="24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5"/>
        <v>42705.25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 s="4">
        <v>152400</v>
      </c>
      <c r="E437" s="4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5"/>
        <v>41988.25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 s="4">
        <v>1300</v>
      </c>
      <c r="E438" s="4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5"/>
        <v>43575.208333333328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 s="4">
        <v>8100</v>
      </c>
      <c r="E439" s="4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5"/>
        <v>42260.208333333328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 s="4">
        <v>8300</v>
      </c>
      <c r="E440" s="4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5"/>
        <v>41337.25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 s="4">
        <v>28400</v>
      </c>
      <c r="E441" s="4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5"/>
        <v>42680.208333333328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 s="4">
        <v>102500</v>
      </c>
      <c r="E442" s="4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5"/>
        <v>42916.208333333328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 s="4">
        <v>7000</v>
      </c>
      <c r="E443" s="4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5"/>
        <v>41025.208333333336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 s="4">
        <v>5400</v>
      </c>
      <c r="E444" s="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5"/>
        <v>42980.208333333328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 s="4">
        <v>9300</v>
      </c>
      <c r="E445" s="4">
        <v>3232</v>
      </c>
      <c r="F445" s="4">
        <f t="shared" si="24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5"/>
        <v>40451.208333333336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 s="4">
        <v>6200</v>
      </c>
      <c r="E446" s="4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5"/>
        <v>40748.208333333336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 s="4">
        <v>2100</v>
      </c>
      <c r="E447" s="4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5"/>
        <v>40515.25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 s="4">
        <v>6800</v>
      </c>
      <c r="E448" s="4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5"/>
        <v>41261.25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 s="4">
        <v>155200</v>
      </c>
      <c r="E449" s="4">
        <v>37754</v>
      </c>
      <c r="F449" s="4">
        <f t="shared" si="24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5"/>
        <v>43088.25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 s="4">
        <v>89900</v>
      </c>
      <c r="E450" s="4">
        <v>45384</v>
      </c>
      <c r="F450" s="4">
        <f t="shared" ref="F450:F513" si="28">IFERROR(((E450/D450)*100),0)</f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ref="N450:N513" si="29">(((L450/60)/60)/24)+DATE(1970,1,1)</f>
        <v>41378.208333333336</v>
      </c>
      <c r="O450" s="8">
        <f t="shared" ref="O450:O513" si="30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 s="4">
        <v>900</v>
      </c>
      <c r="E451" s="4">
        <v>8703</v>
      </c>
      <c r="F451" s="4">
        <f t="shared" si="28"/>
        <v>967</v>
      </c>
      <c r="G451" t="s">
        <v>20</v>
      </c>
      <c r="H451">
        <v>86</v>
      </c>
      <c r="I451" s="5">
        <f t="shared" ref="I451:I514" si="31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si="29"/>
        <v>43530.25</v>
      </c>
      <c r="O451" s="8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 s="4">
        <v>100</v>
      </c>
      <c r="E452" s="4">
        <v>4</v>
      </c>
      <c r="F452" s="4">
        <f t="shared" si="28"/>
        <v>4</v>
      </c>
      <c r="G452" t="s">
        <v>14</v>
      </c>
      <c r="H452">
        <v>1</v>
      </c>
      <c r="I452" s="5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9"/>
        <v>43394.208333333328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 s="4">
        <v>148400</v>
      </c>
      <c r="E453" s="4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9"/>
        <v>42935.208333333328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 s="4">
        <v>4800</v>
      </c>
      <c r="E454" s="4">
        <v>3045</v>
      </c>
      <c r="F454" s="4">
        <f t="shared" si="28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9"/>
        <v>40365.208333333336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 s="4">
        <v>182400</v>
      </c>
      <c r="E455" s="4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9"/>
        <v>42705.25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 s="4">
        <v>4000</v>
      </c>
      <c r="E456" s="4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9"/>
        <v>41568.208333333336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 s="4">
        <v>116500</v>
      </c>
      <c r="E457" s="4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9"/>
        <v>40809.208333333336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 s="4">
        <v>146400</v>
      </c>
      <c r="E458" s="4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9"/>
        <v>43141.25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 s="4">
        <v>5000</v>
      </c>
      <c r="E459" s="4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9"/>
        <v>42657.208333333328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 s="4">
        <v>33800</v>
      </c>
      <c r="E460" s="4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9"/>
        <v>40265.208333333336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 s="4">
        <v>6300</v>
      </c>
      <c r="E461" s="4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9"/>
        <v>42001.25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 s="4">
        <v>2400</v>
      </c>
      <c r="E462" s="4">
        <v>4119</v>
      </c>
      <c r="F462" s="4">
        <f t="shared" si="28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9"/>
        <v>40399.208333333336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 s="4">
        <v>98800</v>
      </c>
      <c r="E463" s="4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9"/>
        <v>41757.208333333336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 s="4">
        <v>188800</v>
      </c>
      <c r="E464" s="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9"/>
        <v>41304.25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 s="4">
        <v>134300</v>
      </c>
      <c r="E465" s="4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9"/>
        <v>41639.25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 s="4">
        <v>71200</v>
      </c>
      <c r="E466" s="4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9"/>
        <v>43142.25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 s="4">
        <v>4700</v>
      </c>
      <c r="E467" s="4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9"/>
        <v>43127.25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 s="4">
        <v>1200</v>
      </c>
      <c r="E468" s="4">
        <v>3984</v>
      </c>
      <c r="F468" s="4">
        <f t="shared" si="28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9"/>
        <v>41409.208333333336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 s="4">
        <v>1400</v>
      </c>
      <c r="E469" s="4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9"/>
        <v>42331.25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 s="4">
        <v>4000</v>
      </c>
      <c r="E470" s="4">
        <v>1620</v>
      </c>
      <c r="F470" s="4">
        <f t="shared" si="28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9"/>
        <v>43569.208333333328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 s="4">
        <v>5600</v>
      </c>
      <c r="E471" s="4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9"/>
        <v>42142.208333333328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 s="4">
        <v>3600</v>
      </c>
      <c r="E472" s="4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9"/>
        <v>42716.25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 s="4">
        <v>3100</v>
      </c>
      <c r="E473" s="4">
        <v>9889</v>
      </c>
      <c r="F473" s="4">
        <f t="shared" si="28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9"/>
        <v>41031.208333333336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 s="4">
        <v>153800</v>
      </c>
      <c r="E474" s="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9"/>
        <v>43535.208333333328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 s="4">
        <v>5000</v>
      </c>
      <c r="E475" s="4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9"/>
        <v>43277.208333333328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 s="4">
        <v>4000</v>
      </c>
      <c r="E476" s="4">
        <v>14606</v>
      </c>
      <c r="F476" s="4">
        <f t="shared" si="28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9"/>
        <v>41989.25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 s="4">
        <v>7400</v>
      </c>
      <c r="E477" s="4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9"/>
        <v>41450.208333333336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 s="4">
        <v>191500</v>
      </c>
      <c r="E478" s="4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9"/>
        <v>43322.208333333328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 s="4">
        <v>8500</v>
      </c>
      <c r="E479" s="4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9"/>
        <v>40720.208333333336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 s="4">
        <v>68800</v>
      </c>
      <c r="E480" s="4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9"/>
        <v>42072.208333333328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 s="4">
        <v>2400</v>
      </c>
      <c r="E481" s="4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9"/>
        <v>42945.208333333328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 s="4">
        <v>8600</v>
      </c>
      <c r="E482" s="4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9"/>
        <v>40248.25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 s="4">
        <v>196600</v>
      </c>
      <c r="E483" s="4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9"/>
        <v>41913.208333333336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 s="4">
        <v>4200</v>
      </c>
      <c r="E484" s="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9"/>
        <v>40963.25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 s="4">
        <v>91400</v>
      </c>
      <c r="E485" s="4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9"/>
        <v>43811.25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 s="4">
        <v>29600</v>
      </c>
      <c r="E486" s="4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9"/>
        <v>41855.208333333336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 s="4">
        <v>90600</v>
      </c>
      <c r="E487" s="4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9"/>
        <v>43626.208333333328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 s="4">
        <v>5200</v>
      </c>
      <c r="E488" s="4">
        <v>702</v>
      </c>
      <c r="F488" s="4">
        <f t="shared" si="28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9"/>
        <v>43168.25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 s="4">
        <v>110300</v>
      </c>
      <c r="E489" s="4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9"/>
        <v>42845.208333333328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 s="4">
        <v>5300</v>
      </c>
      <c r="E490" s="4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9"/>
        <v>42403.25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 s="4">
        <v>9200</v>
      </c>
      <c r="E491" s="4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9"/>
        <v>40406.208333333336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 s="4">
        <v>2400</v>
      </c>
      <c r="E492" s="4">
        <v>4596</v>
      </c>
      <c r="F492" s="4">
        <f t="shared" si="28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9"/>
        <v>43786.25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 s="4">
        <v>56800</v>
      </c>
      <c r="E493" s="4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9"/>
        <v>41456.208333333336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 s="4">
        <v>191000</v>
      </c>
      <c r="E494" s="4">
        <v>45831</v>
      </c>
      <c r="F494" s="4">
        <f t="shared" si="28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9"/>
        <v>40336.208333333336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 s="4">
        <v>900</v>
      </c>
      <c r="E495" s="4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9"/>
        <v>43645.208333333328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 s="4">
        <v>2500</v>
      </c>
      <c r="E496" s="4">
        <v>13684</v>
      </c>
      <c r="F496" s="4">
        <f t="shared" si="28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9"/>
        <v>40990.208333333336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 s="4">
        <v>3200</v>
      </c>
      <c r="E497" s="4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9"/>
        <v>41800.208333333336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 s="4">
        <v>183800</v>
      </c>
      <c r="E498" s="4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9"/>
        <v>42876.208333333328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 s="4">
        <v>9800</v>
      </c>
      <c r="E499" s="4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9"/>
        <v>42724.25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 s="4">
        <v>193400</v>
      </c>
      <c r="E500" s="4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9"/>
        <v>42005.25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 s="4">
        <v>163800</v>
      </c>
      <c r="E501" s="4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9"/>
        <v>42444.208333333328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 s="4">
        <v>100</v>
      </c>
      <c r="E502" s="4">
        <v>0</v>
      </c>
      <c r="F502" s="4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9"/>
        <v>41395.208333333336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 s="4">
        <v>153600</v>
      </c>
      <c r="E503" s="4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9"/>
        <v>41345.208333333336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 s="4">
        <v>1300</v>
      </c>
      <c r="E504" s="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9"/>
        <v>41117.208333333336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 s="4">
        <v>25500</v>
      </c>
      <c r="E505" s="4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9"/>
        <v>42186.208333333328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 s="4">
        <v>7500</v>
      </c>
      <c r="E506" s="4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9"/>
        <v>42142.208333333328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 s="4">
        <v>89900</v>
      </c>
      <c r="E507" s="4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9"/>
        <v>41341.25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 s="4">
        <v>18000</v>
      </c>
      <c r="E508" s="4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9"/>
        <v>43062.25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 s="4">
        <v>2100</v>
      </c>
      <c r="E509" s="4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9"/>
        <v>41373.208333333336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 s="4">
        <v>172700</v>
      </c>
      <c r="E510" s="4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9"/>
        <v>43310.208333333328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 s="4">
        <v>168500</v>
      </c>
      <c r="E511" s="4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9"/>
        <v>41034.208333333336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 s="4">
        <v>7800</v>
      </c>
      <c r="E512" s="4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9"/>
        <v>43251.208333333328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 s="4">
        <v>147800</v>
      </c>
      <c r="E513" s="4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9"/>
        <v>43671.208333333328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 s="4">
        <v>9100</v>
      </c>
      <c r="E514" s="4">
        <v>12678</v>
      </c>
      <c r="F514" s="4">
        <f t="shared" ref="F514:F577" si="32">IFERROR(((E514/D514)*100),0)</f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ref="N514:N577" si="33">(((L514/60)/60)/24)+DATE(1970,1,1)</f>
        <v>41825.208333333336</v>
      </c>
      <c r="O514" s="8">
        <f t="shared" ref="O514:O577" si="34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 s="4">
        <v>8300</v>
      </c>
      <c r="E515" s="4">
        <v>3260</v>
      </c>
      <c r="F515" s="4">
        <f t="shared" si="32"/>
        <v>39.277108433734945</v>
      </c>
      <c r="G515" t="s">
        <v>74</v>
      </c>
      <c r="H515">
        <v>35</v>
      </c>
      <c r="I515" s="5">
        <f t="shared" ref="I515:I578" si="35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si="33"/>
        <v>40430.208333333336</v>
      </c>
      <c r="O515" s="8">
        <f t="shared" si="3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 s="4">
        <v>138700</v>
      </c>
      <c r="E516" s="4">
        <v>31123</v>
      </c>
      <c r="F516" s="4">
        <f t="shared" si="32"/>
        <v>22.439077144917089</v>
      </c>
      <c r="G516" t="s">
        <v>74</v>
      </c>
      <c r="H516">
        <v>528</v>
      </c>
      <c r="I516" s="5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3"/>
        <v>41614.25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 s="4">
        <v>8600</v>
      </c>
      <c r="E517" s="4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3"/>
        <v>40900.25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 s="4">
        <v>125400</v>
      </c>
      <c r="E518" s="4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3"/>
        <v>40396.208333333336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 s="4">
        <v>5900</v>
      </c>
      <c r="E519" s="4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3"/>
        <v>42860.208333333328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 s="4">
        <v>8800</v>
      </c>
      <c r="E520" s="4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3"/>
        <v>43154.25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 s="4">
        <v>177700</v>
      </c>
      <c r="E521" s="4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3"/>
        <v>42012.25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 s="4">
        <v>800</v>
      </c>
      <c r="E522" s="4">
        <v>3406</v>
      </c>
      <c r="F522" s="4">
        <f t="shared" si="32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3"/>
        <v>43574.208333333328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 s="4">
        <v>7600</v>
      </c>
      <c r="E523" s="4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3"/>
        <v>42605.208333333328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 s="4">
        <v>50500</v>
      </c>
      <c r="E524" s="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3"/>
        <v>41093.208333333336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 s="4">
        <v>900</v>
      </c>
      <c r="E525" s="4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3"/>
        <v>40241.25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 s="4">
        <v>96700</v>
      </c>
      <c r="E526" s="4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3"/>
        <v>40294.208333333336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 s="4">
        <v>2100</v>
      </c>
      <c r="E527" s="4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3"/>
        <v>40505.25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 s="4">
        <v>8300</v>
      </c>
      <c r="E528" s="4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3"/>
        <v>42364.25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 s="4">
        <v>189200</v>
      </c>
      <c r="E529" s="4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3"/>
        <v>42405.25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 s="4">
        <v>9000</v>
      </c>
      <c r="E530" s="4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3"/>
        <v>41601.25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 s="4">
        <v>5100</v>
      </c>
      <c r="E531" s="4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3"/>
        <v>41769.208333333336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 s="4">
        <v>105000</v>
      </c>
      <c r="E532" s="4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3"/>
        <v>40421.208333333336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 s="4">
        <v>186700</v>
      </c>
      <c r="E533" s="4">
        <v>178338</v>
      </c>
      <c r="F533" s="4">
        <f t="shared" si="32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3"/>
        <v>41589.25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 s="4">
        <v>1600</v>
      </c>
      <c r="E534" s="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3"/>
        <v>43125.25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 s="4">
        <v>115600</v>
      </c>
      <c r="E535" s="4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3"/>
        <v>41479.208333333336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 s="4">
        <v>89100</v>
      </c>
      <c r="E536" s="4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3"/>
        <v>43329.208333333328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 s="4">
        <v>2600</v>
      </c>
      <c r="E537" s="4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3"/>
        <v>43259.208333333328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 s="4">
        <v>9800</v>
      </c>
      <c r="E538" s="4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3"/>
        <v>40414.208333333336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 s="4">
        <v>84400</v>
      </c>
      <c r="E539" s="4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3"/>
        <v>43342.208333333328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 s="4">
        <v>151300</v>
      </c>
      <c r="E540" s="4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3"/>
        <v>41539.208333333336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 s="4">
        <v>9800</v>
      </c>
      <c r="E541" s="4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3"/>
        <v>43647.208333333328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 s="4">
        <v>5300</v>
      </c>
      <c r="E542" s="4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3"/>
        <v>43225.208333333328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 s="4">
        <v>178000</v>
      </c>
      <c r="E543" s="4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3"/>
        <v>42165.208333333328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 s="4">
        <v>77000</v>
      </c>
      <c r="E544" s="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3"/>
        <v>42391.25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 s="4">
        <v>84900</v>
      </c>
      <c r="E545" s="4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3"/>
        <v>41528.208333333336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 s="4">
        <v>2800</v>
      </c>
      <c r="E546" s="4">
        <v>7742</v>
      </c>
      <c r="F546" s="4">
        <f t="shared" si="32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3"/>
        <v>42377.25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 s="4">
        <v>184800</v>
      </c>
      <c r="E547" s="4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3"/>
        <v>43824.25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 s="4">
        <v>4200</v>
      </c>
      <c r="E548" s="4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3"/>
        <v>43360.208333333328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 s="4">
        <v>1300</v>
      </c>
      <c r="E549" s="4">
        <v>12597</v>
      </c>
      <c r="F549" s="4">
        <f t="shared" si="32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3"/>
        <v>42029.25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 s="4">
        <v>66100</v>
      </c>
      <c r="E550" s="4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3"/>
        <v>42461.208333333328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 s="4">
        <v>29500</v>
      </c>
      <c r="E551" s="4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3"/>
        <v>41422.208333333336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 s="4">
        <v>100</v>
      </c>
      <c r="E552" s="4">
        <v>4</v>
      </c>
      <c r="F552" s="4">
        <f t="shared" si="32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3"/>
        <v>40968.25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 s="4">
        <v>180100</v>
      </c>
      <c r="E553" s="4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3"/>
        <v>41993.25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 s="4">
        <v>9000</v>
      </c>
      <c r="E554" s="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3"/>
        <v>42700.25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 s="4">
        <v>170600</v>
      </c>
      <c r="E555" s="4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3"/>
        <v>40545.25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 s="4">
        <v>9500</v>
      </c>
      <c r="E556" s="4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3"/>
        <v>42723.25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 s="4">
        <v>6300</v>
      </c>
      <c r="E557" s="4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3"/>
        <v>41731.208333333336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 s="4">
        <v>5200</v>
      </c>
      <c r="E558" s="4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3"/>
        <v>40792.208333333336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 s="4">
        <v>6000</v>
      </c>
      <c r="E559" s="4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3"/>
        <v>42279.208333333328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 s="4">
        <v>5800</v>
      </c>
      <c r="E560" s="4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3"/>
        <v>42424.25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 s="4">
        <v>105300</v>
      </c>
      <c r="E561" s="4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3"/>
        <v>42584.208333333328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 s="4">
        <v>20000</v>
      </c>
      <c r="E562" s="4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3"/>
        <v>40865.25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 s="4">
        <v>3000</v>
      </c>
      <c r="E563" s="4">
        <v>11091</v>
      </c>
      <c r="F563" s="4">
        <f t="shared" si="32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3"/>
        <v>40833.208333333336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 s="4">
        <v>9900</v>
      </c>
      <c r="E564" s="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3"/>
        <v>43536.208333333328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 s="4">
        <v>3700</v>
      </c>
      <c r="E565" s="4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3"/>
        <v>43417.25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 s="4">
        <v>168700</v>
      </c>
      <c r="E566" s="4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3"/>
        <v>42078.208333333328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 s="4">
        <v>94900</v>
      </c>
      <c r="E567" s="4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3"/>
        <v>40862.25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 s="4">
        <v>9300</v>
      </c>
      <c r="E568" s="4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3"/>
        <v>42424.25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 s="4">
        <v>6800</v>
      </c>
      <c r="E569" s="4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3"/>
        <v>41830.208333333336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 s="4">
        <v>72400</v>
      </c>
      <c r="E570" s="4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3"/>
        <v>40374.208333333336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 s="4">
        <v>20100</v>
      </c>
      <c r="E571" s="4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3"/>
        <v>40554.25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 s="4">
        <v>31200</v>
      </c>
      <c r="E572" s="4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3"/>
        <v>41993.25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 s="4">
        <v>3500</v>
      </c>
      <c r="E573" s="4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3"/>
        <v>42174.208333333328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 s="4">
        <v>9000</v>
      </c>
      <c r="E574" s="4">
        <v>4896</v>
      </c>
      <c r="F574" s="4">
        <f t="shared" si="32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3"/>
        <v>42275.208333333328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 s="4">
        <v>6700</v>
      </c>
      <c r="E575" s="4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3"/>
        <v>41761.208333333336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 s="4">
        <v>2700</v>
      </c>
      <c r="E576" s="4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3"/>
        <v>43806.25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 s="4">
        <v>83300</v>
      </c>
      <c r="E577" s="4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3"/>
        <v>41779.208333333336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 s="4">
        <v>9700</v>
      </c>
      <c r="E578" s="4">
        <v>6298</v>
      </c>
      <c r="F578" s="4">
        <f t="shared" ref="F578:F641" si="36">IFERROR(((E578/D578)*100),0)</f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ref="N578:N641" si="37">(((L578/60)/60)/24)+DATE(1970,1,1)</f>
        <v>43040.208333333328</v>
      </c>
      <c r="O578" s="8">
        <f t="shared" ref="O578:O641" si="38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 s="4">
        <v>8200</v>
      </c>
      <c r="E579" s="4">
        <v>1546</v>
      </c>
      <c r="F579" s="4">
        <f t="shared" si="36"/>
        <v>18.853658536585368</v>
      </c>
      <c r="G579" t="s">
        <v>74</v>
      </c>
      <c r="H579">
        <v>37</v>
      </c>
      <c r="I579" s="5">
        <f t="shared" ref="I579:I642" si="39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si="37"/>
        <v>40613.25</v>
      </c>
      <c r="O579" s="8">
        <f t="shared" si="38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 s="4">
        <v>96500</v>
      </c>
      <c r="E580" s="4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7"/>
        <v>40878.25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 s="4">
        <v>6200</v>
      </c>
      <c r="E581" s="4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7"/>
        <v>40762.208333333336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 s="4">
        <v>43800</v>
      </c>
      <c r="E582" s="4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7"/>
        <v>41696.25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 s="4">
        <v>6000</v>
      </c>
      <c r="E583" s="4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7"/>
        <v>40662.208333333336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 s="4">
        <v>8700</v>
      </c>
      <c r="E584" s="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7"/>
        <v>42165.208333333328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 s="4">
        <v>18900</v>
      </c>
      <c r="E585" s="4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7"/>
        <v>40959.25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 s="4">
        <v>86400</v>
      </c>
      <c r="E586" s="4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7"/>
        <v>41024.208333333336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 s="4">
        <v>8900</v>
      </c>
      <c r="E587" s="4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7"/>
        <v>40255.208333333336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 s="4">
        <v>700</v>
      </c>
      <c r="E588" s="4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7"/>
        <v>40499.25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 s="4">
        <v>9400</v>
      </c>
      <c r="E589" s="4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7"/>
        <v>43484.25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 s="4">
        <v>157600</v>
      </c>
      <c r="E590" s="4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7"/>
        <v>40262.208333333336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 s="4">
        <v>7900</v>
      </c>
      <c r="E591" s="4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7"/>
        <v>42190.208333333328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 s="4">
        <v>7100</v>
      </c>
      <c r="E592" s="4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7"/>
        <v>41994.25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 s="4">
        <v>600</v>
      </c>
      <c r="E593" s="4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7"/>
        <v>40373.208333333336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 s="4">
        <v>156800</v>
      </c>
      <c r="E594" s="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7"/>
        <v>41789.208333333336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 s="4">
        <v>121600</v>
      </c>
      <c r="E595" s="4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7"/>
        <v>41724.208333333336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 s="4">
        <v>157300</v>
      </c>
      <c r="E596" s="4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7"/>
        <v>42548.208333333328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 s="4">
        <v>70300</v>
      </c>
      <c r="E597" s="4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7"/>
        <v>40253.208333333336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 s="4">
        <v>7900</v>
      </c>
      <c r="E598" s="4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7"/>
        <v>42434.25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 s="4">
        <v>73800</v>
      </c>
      <c r="E599" s="4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7"/>
        <v>43786.25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 s="4">
        <v>108500</v>
      </c>
      <c r="E600" s="4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7"/>
        <v>40344.208333333336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 s="4">
        <v>140300</v>
      </c>
      <c r="E601" s="4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7"/>
        <v>42047.25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 s="4">
        <v>100</v>
      </c>
      <c r="E602" s="4">
        <v>5</v>
      </c>
      <c r="F602" s="4">
        <f t="shared" si="36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7"/>
        <v>41485.208333333336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 s="4">
        <v>6300</v>
      </c>
      <c r="E603" s="4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7"/>
        <v>41789.208333333336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 s="4">
        <v>71100</v>
      </c>
      <c r="E604" s="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7"/>
        <v>42160.208333333328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 s="4">
        <v>5300</v>
      </c>
      <c r="E605" s="4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7"/>
        <v>43573.208333333328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 s="4">
        <v>88700</v>
      </c>
      <c r="E606" s="4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7"/>
        <v>40565.25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 s="4">
        <v>3300</v>
      </c>
      <c r="E607" s="4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7"/>
        <v>42280.208333333328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 s="4">
        <v>3400</v>
      </c>
      <c r="E608" s="4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7"/>
        <v>42436.25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 s="4">
        <v>137600</v>
      </c>
      <c r="E609" s="4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7"/>
        <v>41721.208333333336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 s="4">
        <v>3900</v>
      </c>
      <c r="E610" s="4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7"/>
        <v>43530.25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 s="4">
        <v>10000</v>
      </c>
      <c r="E611" s="4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7"/>
        <v>43481.25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 s="4">
        <v>42800</v>
      </c>
      <c r="E612" s="4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7"/>
        <v>41259.25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 s="4">
        <v>8200</v>
      </c>
      <c r="E613" s="4">
        <v>1136</v>
      </c>
      <c r="F613" s="4">
        <f t="shared" si="36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7"/>
        <v>41480.208333333336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 s="4">
        <v>6200</v>
      </c>
      <c r="E614" s="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7"/>
        <v>40474.208333333336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 s="4">
        <v>1100</v>
      </c>
      <c r="E615" s="4">
        <v>1914</v>
      </c>
      <c r="F615" s="4">
        <f t="shared" si="36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7"/>
        <v>42973.208333333328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 s="4">
        <v>26500</v>
      </c>
      <c r="E616" s="4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7"/>
        <v>42746.25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 s="4">
        <v>8500</v>
      </c>
      <c r="E617" s="4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7"/>
        <v>42489.208333333328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 s="4">
        <v>6400</v>
      </c>
      <c r="E618" s="4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7"/>
        <v>41537.208333333336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 s="4">
        <v>1400</v>
      </c>
      <c r="E619" s="4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7"/>
        <v>41794.208333333336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 s="4">
        <v>198600</v>
      </c>
      <c r="E620" s="4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7"/>
        <v>41396.208333333336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 s="4">
        <v>195900</v>
      </c>
      <c r="E621" s="4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7"/>
        <v>40669.208333333336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 s="4">
        <v>4300</v>
      </c>
      <c r="E622" s="4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7"/>
        <v>42559.208333333328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 s="4">
        <v>25600</v>
      </c>
      <c r="E623" s="4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7"/>
        <v>42626.208333333328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 s="4">
        <v>189000</v>
      </c>
      <c r="E624" s="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7"/>
        <v>43205.208333333328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 s="4">
        <v>94300</v>
      </c>
      <c r="E625" s="4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7"/>
        <v>42201.208333333328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 s="4">
        <v>5100</v>
      </c>
      <c r="E626" s="4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7"/>
        <v>42029.25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 s="4">
        <v>7500</v>
      </c>
      <c r="E627" s="4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7"/>
        <v>43857.25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 s="4">
        <v>6400</v>
      </c>
      <c r="E628" s="4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7"/>
        <v>40449.208333333336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 s="4">
        <v>1600</v>
      </c>
      <c r="E629" s="4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7"/>
        <v>40345.208333333336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 s="4">
        <v>1900</v>
      </c>
      <c r="E630" s="4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7"/>
        <v>40455.208333333336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 s="4">
        <v>85900</v>
      </c>
      <c r="E631" s="4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7"/>
        <v>42557.208333333328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 s="4">
        <v>9500</v>
      </c>
      <c r="E632" s="4">
        <v>5973</v>
      </c>
      <c r="F632" s="4">
        <f t="shared" si="36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7"/>
        <v>43586.208333333328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 s="4">
        <v>59200</v>
      </c>
      <c r="E633" s="4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7"/>
        <v>43550.208333333328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 s="4">
        <v>72100</v>
      </c>
      <c r="E634" s="4">
        <v>30902</v>
      </c>
      <c r="F634" s="4">
        <f t="shared" si="36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7"/>
        <v>41945.208333333336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 s="4">
        <v>6700</v>
      </c>
      <c r="E635" s="4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7"/>
        <v>42315.25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 s="4">
        <v>118200</v>
      </c>
      <c r="E636" s="4">
        <v>92824</v>
      </c>
      <c r="F636" s="4">
        <f t="shared" si="36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7"/>
        <v>42819.208333333328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 s="4">
        <v>139000</v>
      </c>
      <c r="E637" s="4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7"/>
        <v>41314.25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 s="4">
        <v>197700</v>
      </c>
      <c r="E638" s="4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7"/>
        <v>40926.25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 s="4">
        <v>8500</v>
      </c>
      <c r="E639" s="4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7"/>
        <v>42688.25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 s="4">
        <v>81600</v>
      </c>
      <c r="E640" s="4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7"/>
        <v>40386.208333333336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 s="4">
        <v>8600</v>
      </c>
      <c r="E641" s="4">
        <v>4832</v>
      </c>
      <c r="F641" s="4">
        <f t="shared" si="36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7"/>
        <v>43309.208333333328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 s="4">
        <v>119800</v>
      </c>
      <c r="E642" s="4">
        <v>19769</v>
      </c>
      <c r="F642" s="4">
        <f t="shared" ref="F642:F705" si="40">IFERROR(((E642/D642)*100),0)</f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ref="N642:N705" si="41">(((L642/60)/60)/24)+DATE(1970,1,1)</f>
        <v>42387.25</v>
      </c>
      <c r="O642" s="8">
        <f t="shared" ref="O642:O705" si="42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 s="4">
        <v>9400</v>
      </c>
      <c r="E643" s="4">
        <v>11277</v>
      </c>
      <c r="F643" s="4">
        <f t="shared" si="40"/>
        <v>119.96808510638297</v>
      </c>
      <c r="G643" t="s">
        <v>20</v>
      </c>
      <c r="H643">
        <v>194</v>
      </c>
      <c r="I643" s="5">
        <f t="shared" ref="I643:I706" si="43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si="41"/>
        <v>42786.25</v>
      </c>
      <c r="O643" s="8">
        <f t="shared" si="4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 s="4">
        <v>9200</v>
      </c>
      <c r="E644" s="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1"/>
        <v>43451.25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 s="4">
        <v>14900</v>
      </c>
      <c r="E645" s="4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1"/>
        <v>42795.25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 s="4">
        <v>169400</v>
      </c>
      <c r="E646" s="4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1"/>
        <v>43452.25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 s="4">
        <v>192100</v>
      </c>
      <c r="E647" s="4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1"/>
        <v>43369.208333333328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 s="4">
        <v>98700</v>
      </c>
      <c r="E648" s="4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1"/>
        <v>41346.208333333336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 s="4">
        <v>4500</v>
      </c>
      <c r="E649" s="4">
        <v>1863</v>
      </c>
      <c r="F649" s="4">
        <f t="shared" si="40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1"/>
        <v>43199.208333333328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 s="4">
        <v>98600</v>
      </c>
      <c r="E650" s="4">
        <v>62174</v>
      </c>
      <c r="F650" s="4">
        <f t="shared" si="40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1"/>
        <v>42922.208333333328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 s="4">
        <v>121700</v>
      </c>
      <c r="E651" s="4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1"/>
        <v>40471.208333333336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 s="4">
        <v>100</v>
      </c>
      <c r="E652" s="4">
        <v>2</v>
      </c>
      <c r="F652" s="4">
        <f t="shared" si="40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1"/>
        <v>41828.208333333336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 s="4">
        <v>196700</v>
      </c>
      <c r="E653" s="4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1"/>
        <v>41692.25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 s="4">
        <v>10000</v>
      </c>
      <c r="E654" s="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1"/>
        <v>42587.208333333328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 s="4">
        <v>600</v>
      </c>
      <c r="E655" s="4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1"/>
        <v>42468.208333333328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 s="4">
        <v>35000</v>
      </c>
      <c r="E656" s="4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1"/>
        <v>42240.208333333328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 s="4">
        <v>6900</v>
      </c>
      <c r="E657" s="4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1"/>
        <v>42796.25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 s="4">
        <v>118400</v>
      </c>
      <c r="E658" s="4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1"/>
        <v>43097.25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 s="4">
        <v>10000</v>
      </c>
      <c r="E659" s="4">
        <v>824</v>
      </c>
      <c r="F659" s="4">
        <f t="shared" si="40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1"/>
        <v>43096.25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 s="4">
        <v>52600</v>
      </c>
      <c r="E660" s="4">
        <v>31594</v>
      </c>
      <c r="F660" s="4">
        <f t="shared" si="40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1"/>
        <v>42246.208333333328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 s="4">
        <v>120700</v>
      </c>
      <c r="E661" s="4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1"/>
        <v>40570.25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 s="4">
        <v>9100</v>
      </c>
      <c r="E662" s="4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1"/>
        <v>42237.208333333328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 s="4">
        <v>106800</v>
      </c>
      <c r="E663" s="4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1"/>
        <v>40996.208333333336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 s="4">
        <v>9100</v>
      </c>
      <c r="E664" s="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1"/>
        <v>43443.25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 s="4">
        <v>10000</v>
      </c>
      <c r="E665" s="4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1"/>
        <v>40458.208333333336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 s="4">
        <v>79400</v>
      </c>
      <c r="E666" s="4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1"/>
        <v>40959.25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 s="4">
        <v>5100</v>
      </c>
      <c r="E667" s="4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1"/>
        <v>40733.208333333336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 s="4">
        <v>3100</v>
      </c>
      <c r="E668" s="4">
        <v>1985</v>
      </c>
      <c r="F668" s="4">
        <f t="shared" si="40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1"/>
        <v>41516.208333333336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 s="4">
        <v>6900</v>
      </c>
      <c r="E669" s="4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1"/>
        <v>41892.208333333336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 s="4">
        <v>27500</v>
      </c>
      <c r="E670" s="4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1"/>
        <v>41122.208333333336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 s="4">
        <v>48800</v>
      </c>
      <c r="E671" s="4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1"/>
        <v>42912.208333333328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 s="4">
        <v>16200</v>
      </c>
      <c r="E672" s="4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1"/>
        <v>42425.25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 s="4">
        <v>97600</v>
      </c>
      <c r="E673" s="4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1"/>
        <v>40390.208333333336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 s="4">
        <v>197900</v>
      </c>
      <c r="E674" s="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1"/>
        <v>43180.208333333328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 s="4">
        <v>5600</v>
      </c>
      <c r="E675" s="4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1"/>
        <v>42475.208333333328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 s="4">
        <v>170700</v>
      </c>
      <c r="E676" s="4">
        <v>57250</v>
      </c>
      <c r="F676" s="4">
        <f t="shared" si="40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1"/>
        <v>40774.208333333336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 s="4">
        <v>9700</v>
      </c>
      <c r="E677" s="4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1"/>
        <v>43719.208333333328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 s="4">
        <v>62300</v>
      </c>
      <c r="E678" s="4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1"/>
        <v>41178.208333333336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 s="4">
        <v>5300</v>
      </c>
      <c r="E679" s="4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1"/>
        <v>42561.208333333328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 s="4">
        <v>99500</v>
      </c>
      <c r="E680" s="4">
        <v>17879</v>
      </c>
      <c r="F680" s="4">
        <f t="shared" si="40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1"/>
        <v>43484.25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 s="4">
        <v>1400</v>
      </c>
      <c r="E681" s="4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1"/>
        <v>43756.208333333328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 s="4">
        <v>145600</v>
      </c>
      <c r="E682" s="4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1"/>
        <v>43813.25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 s="4">
        <v>184100</v>
      </c>
      <c r="E683" s="4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1"/>
        <v>40898.25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 s="4">
        <v>5400</v>
      </c>
      <c r="E684" s="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1"/>
        <v>41619.25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 s="4">
        <v>2300</v>
      </c>
      <c r="E685" s="4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1"/>
        <v>43359.208333333328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 s="4">
        <v>1400</v>
      </c>
      <c r="E686" s="4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1"/>
        <v>40358.208333333336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 s="4">
        <v>140000</v>
      </c>
      <c r="E687" s="4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1"/>
        <v>42239.208333333328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 s="4">
        <v>7500</v>
      </c>
      <c r="E688" s="4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1"/>
        <v>43186.208333333328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 s="4">
        <v>1500</v>
      </c>
      <c r="E689" s="4">
        <v>13980</v>
      </c>
      <c r="F689" s="4">
        <f t="shared" si="40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1"/>
        <v>42806.25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 s="4">
        <v>2900</v>
      </c>
      <c r="E690" s="4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1"/>
        <v>43475.25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 s="4">
        <v>7300</v>
      </c>
      <c r="E691" s="4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1"/>
        <v>41576.208333333336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 s="4">
        <v>3600</v>
      </c>
      <c r="E692" s="4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1"/>
        <v>40874.25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 s="4">
        <v>5000</v>
      </c>
      <c r="E693" s="4">
        <v>7119</v>
      </c>
      <c r="F693" s="4">
        <f t="shared" si="40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1"/>
        <v>41185.208333333336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 s="4">
        <v>6000</v>
      </c>
      <c r="E694" s="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1"/>
        <v>43655.208333333328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 s="4">
        <v>180400</v>
      </c>
      <c r="E695" s="4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1"/>
        <v>43025.208333333328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 s="4">
        <v>9100</v>
      </c>
      <c r="E696" s="4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1"/>
        <v>43066.25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 s="4">
        <v>9200</v>
      </c>
      <c r="E697" s="4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1"/>
        <v>42322.25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 s="4">
        <v>164100</v>
      </c>
      <c r="E698" s="4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1"/>
        <v>42114.208333333328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 s="4">
        <v>128900</v>
      </c>
      <c r="E699" s="4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1"/>
        <v>43190.208333333328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 s="4">
        <v>42100</v>
      </c>
      <c r="E700" s="4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1"/>
        <v>40871.25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 s="4">
        <v>7400</v>
      </c>
      <c r="E701" s="4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1"/>
        <v>43641.208333333328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 s="4">
        <v>100</v>
      </c>
      <c r="E702" s="4">
        <v>3</v>
      </c>
      <c r="F702" s="4">
        <f t="shared" si="40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1"/>
        <v>40203.25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 s="4">
        <v>52000</v>
      </c>
      <c r="E703" s="4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1"/>
        <v>40629.208333333336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 s="4">
        <v>8700</v>
      </c>
      <c r="E704" s="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1"/>
        <v>41477.208333333336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 s="4">
        <v>63400</v>
      </c>
      <c r="E705" s="4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1"/>
        <v>41020.208333333336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 s="4">
        <v>8700</v>
      </c>
      <c r="E706" s="4">
        <v>10682</v>
      </c>
      <c r="F706" s="4">
        <f t="shared" ref="F706:F769" si="44">IFERROR(((E706/D706)*100),0)</f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ref="N706:N769" si="45">(((L706/60)/60)/24)+DATE(1970,1,1)</f>
        <v>42555.208333333328</v>
      </c>
      <c r="O706" s="8">
        <f t="shared" ref="O706:O769" si="46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 s="4">
        <v>169700</v>
      </c>
      <c r="E707" s="4">
        <v>168048</v>
      </c>
      <c r="F707" s="4">
        <f t="shared" si="44"/>
        <v>99.026517383618156</v>
      </c>
      <c r="G707" t="s">
        <v>14</v>
      </c>
      <c r="H707">
        <v>2025</v>
      </c>
      <c r="I707" s="5">
        <f t="shared" ref="I707:I770" si="47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si="45"/>
        <v>41619.25</v>
      </c>
      <c r="O707" s="8">
        <f t="shared" si="4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 s="4">
        <v>108400</v>
      </c>
      <c r="E708" s="4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5"/>
        <v>43471.25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 s="4">
        <v>7300</v>
      </c>
      <c r="E709" s="4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5"/>
        <v>43442.25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 s="4">
        <v>1700</v>
      </c>
      <c r="E710" s="4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5"/>
        <v>42877.208333333328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 s="4">
        <v>9800</v>
      </c>
      <c r="E711" s="4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5"/>
        <v>41018.208333333336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 s="4">
        <v>4300</v>
      </c>
      <c r="E712" s="4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5"/>
        <v>43295.208333333328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 s="4">
        <v>6200</v>
      </c>
      <c r="E713" s="4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5"/>
        <v>42393.25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 s="4">
        <v>800</v>
      </c>
      <c r="E714" s="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5"/>
        <v>42559.208333333328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 s="4">
        <v>6900</v>
      </c>
      <c r="E715" s="4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5"/>
        <v>42604.208333333328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 s="4">
        <v>38500</v>
      </c>
      <c r="E716" s="4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5"/>
        <v>41870.208333333336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 s="4">
        <v>118000</v>
      </c>
      <c r="E717" s="4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5"/>
        <v>40397.208333333336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 s="4">
        <v>2000</v>
      </c>
      <c r="E718" s="4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5"/>
        <v>41465.208333333336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 s="4">
        <v>5600</v>
      </c>
      <c r="E719" s="4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5"/>
        <v>40777.208333333336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 s="4">
        <v>8300</v>
      </c>
      <c r="E720" s="4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5"/>
        <v>41442.208333333336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 s="4">
        <v>6900</v>
      </c>
      <c r="E721" s="4">
        <v>10557</v>
      </c>
      <c r="F721" s="4">
        <f t="shared" si="44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5"/>
        <v>41058.208333333336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 s="4">
        <v>8700</v>
      </c>
      <c r="E722" s="4">
        <v>3227</v>
      </c>
      <c r="F722" s="4">
        <f t="shared" si="44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5"/>
        <v>43152.25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 s="4">
        <v>123600</v>
      </c>
      <c r="E723" s="4">
        <v>5429</v>
      </c>
      <c r="F723" s="4">
        <f t="shared" si="44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5"/>
        <v>43194.208333333328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 s="4">
        <v>48500</v>
      </c>
      <c r="E724" s="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5"/>
        <v>43045.25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 s="4">
        <v>4900</v>
      </c>
      <c r="E725" s="4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5"/>
        <v>42431.25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 s="4">
        <v>8400</v>
      </c>
      <c r="E726" s="4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5"/>
        <v>41934.208333333336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 s="4">
        <v>193200</v>
      </c>
      <c r="E727" s="4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5"/>
        <v>41958.25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 s="4">
        <v>54300</v>
      </c>
      <c r="E728" s="4">
        <v>48227</v>
      </c>
      <c r="F728" s="4">
        <f t="shared" si="44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5"/>
        <v>40476.208333333336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 s="4">
        <v>8900</v>
      </c>
      <c r="E729" s="4">
        <v>14685</v>
      </c>
      <c r="F729" s="4">
        <f t="shared" si="44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5"/>
        <v>43485.25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 s="4">
        <v>4200</v>
      </c>
      <c r="E730" s="4">
        <v>735</v>
      </c>
      <c r="F730" s="4">
        <f t="shared" si="44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5"/>
        <v>42515.208333333328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 s="4">
        <v>5600</v>
      </c>
      <c r="E731" s="4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5"/>
        <v>41309.25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 s="4">
        <v>28800</v>
      </c>
      <c r="E732" s="4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5"/>
        <v>42147.208333333328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 s="4">
        <v>8000</v>
      </c>
      <c r="E733" s="4">
        <v>7220</v>
      </c>
      <c r="F733" s="4">
        <f t="shared" si="44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5"/>
        <v>42939.208333333328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 s="4">
        <v>117000</v>
      </c>
      <c r="E734" s="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5"/>
        <v>42816.208333333328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 s="4">
        <v>15800</v>
      </c>
      <c r="E735" s="4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5"/>
        <v>41844.208333333336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 s="4">
        <v>4200</v>
      </c>
      <c r="E736" s="4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5"/>
        <v>42763.25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 s="4">
        <v>37100</v>
      </c>
      <c r="E737" s="4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5"/>
        <v>42459.208333333328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 s="4">
        <v>7700</v>
      </c>
      <c r="E738" s="4">
        <v>2533</v>
      </c>
      <c r="F738" s="4">
        <f t="shared" si="44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5"/>
        <v>42055.25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 s="4">
        <v>3700</v>
      </c>
      <c r="E739" s="4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5"/>
        <v>42685.25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 s="4">
        <v>74700</v>
      </c>
      <c r="E740" s="4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5"/>
        <v>41959.25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 s="4">
        <v>10000</v>
      </c>
      <c r="E741" s="4">
        <v>6100</v>
      </c>
      <c r="F741" s="4">
        <f t="shared" si="44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5"/>
        <v>41089.208333333336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 s="4">
        <v>5300</v>
      </c>
      <c r="E742" s="4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5"/>
        <v>42769.25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 s="4">
        <v>1200</v>
      </c>
      <c r="E743" s="4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5"/>
        <v>40321.208333333336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 s="4">
        <v>1200</v>
      </c>
      <c r="E744" s="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5"/>
        <v>40197.25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 s="4">
        <v>3900</v>
      </c>
      <c r="E745" s="4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5"/>
        <v>42298.208333333328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 s="4">
        <v>2000</v>
      </c>
      <c r="E746" s="4">
        <v>14240</v>
      </c>
      <c r="F746" s="4">
        <f t="shared" si="44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5"/>
        <v>43322.208333333328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 s="4">
        <v>6900</v>
      </c>
      <c r="E747" s="4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5"/>
        <v>40328.208333333336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 s="4">
        <v>55800</v>
      </c>
      <c r="E748" s="4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5"/>
        <v>40825.208333333336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 s="4">
        <v>4900</v>
      </c>
      <c r="E749" s="4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5"/>
        <v>40423.208333333336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 s="4">
        <v>194900</v>
      </c>
      <c r="E750" s="4">
        <v>68137</v>
      </c>
      <c r="F750" s="4">
        <f t="shared" si="44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5"/>
        <v>40238.25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 s="4">
        <v>8600</v>
      </c>
      <c r="E751" s="4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5"/>
        <v>41920.208333333336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 s="4">
        <v>100</v>
      </c>
      <c r="E752" s="4">
        <v>1</v>
      </c>
      <c r="F752" s="4">
        <f t="shared" si="44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5"/>
        <v>40360.208333333336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 s="4">
        <v>3600</v>
      </c>
      <c r="E753" s="4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5"/>
        <v>42446.208333333328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 s="4">
        <v>5800</v>
      </c>
      <c r="E754" s="4">
        <v>5362</v>
      </c>
      <c r="F754" s="4">
        <f t="shared" si="44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5"/>
        <v>40395.208333333336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 s="4">
        <v>4700</v>
      </c>
      <c r="E755" s="4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5"/>
        <v>40321.208333333336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 s="4">
        <v>70400</v>
      </c>
      <c r="E756" s="4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5"/>
        <v>41210.208333333336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 s="4">
        <v>4500</v>
      </c>
      <c r="E757" s="4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5"/>
        <v>43096.25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 s="4">
        <v>1300</v>
      </c>
      <c r="E758" s="4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5"/>
        <v>42024.25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 s="4">
        <v>1400</v>
      </c>
      <c r="E759" s="4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5"/>
        <v>40675.208333333336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 s="4">
        <v>29600</v>
      </c>
      <c r="E760" s="4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5"/>
        <v>41936.208333333336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 s="4">
        <v>167500</v>
      </c>
      <c r="E761" s="4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5"/>
        <v>43136.25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 s="4">
        <v>48300</v>
      </c>
      <c r="E762" s="4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5"/>
        <v>43678.208333333328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 s="4">
        <v>2200</v>
      </c>
      <c r="E763" s="4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5"/>
        <v>42938.208333333328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 s="4">
        <v>3500</v>
      </c>
      <c r="E764" s="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5"/>
        <v>41241.25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 s="4">
        <v>5600</v>
      </c>
      <c r="E765" s="4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5"/>
        <v>41037.208333333336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 s="4">
        <v>1100</v>
      </c>
      <c r="E766" s="4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5"/>
        <v>40676.208333333336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 s="4">
        <v>3900</v>
      </c>
      <c r="E767" s="4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5"/>
        <v>42840.208333333328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 s="4">
        <v>43800</v>
      </c>
      <c r="E768" s="4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5"/>
        <v>43362.208333333328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 s="4">
        <v>97200</v>
      </c>
      <c r="E769" s="4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5"/>
        <v>42283.208333333328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 s="4">
        <v>4800</v>
      </c>
      <c r="E770" s="4">
        <v>11088</v>
      </c>
      <c r="F770" s="4">
        <f t="shared" ref="F770:F833" si="48">IFERROR(((E770/D770)*100),0)</f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ref="N770:N833" si="49">(((L770/60)/60)/24)+DATE(1970,1,1)</f>
        <v>41619.25</v>
      </c>
      <c r="O770" s="8">
        <f t="shared" ref="O770:O833" si="50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 s="4">
        <v>125600</v>
      </c>
      <c r="E771" s="4">
        <v>109106</v>
      </c>
      <c r="F771" s="4">
        <f t="shared" si="48"/>
        <v>86.867834394904463</v>
      </c>
      <c r="G771" t="s">
        <v>14</v>
      </c>
      <c r="H771">
        <v>3410</v>
      </c>
      <c r="I771" s="5">
        <f t="shared" ref="I771:I834" si="51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si="49"/>
        <v>41501.208333333336</v>
      </c>
      <c r="O771" s="8">
        <f t="shared" si="5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 s="4">
        <v>4300</v>
      </c>
      <c r="E772" s="4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9"/>
        <v>41743.208333333336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 s="4">
        <v>5600</v>
      </c>
      <c r="E773" s="4">
        <v>2769</v>
      </c>
      <c r="F773" s="4">
        <f t="shared" si="48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9"/>
        <v>43491.25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 s="4">
        <v>149600</v>
      </c>
      <c r="E774" s="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9"/>
        <v>43505.25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 s="4">
        <v>53100</v>
      </c>
      <c r="E775" s="4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9"/>
        <v>42838.208333333328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 s="4">
        <v>5000</v>
      </c>
      <c r="E776" s="4">
        <v>6775</v>
      </c>
      <c r="F776" s="4">
        <f t="shared" si="48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9"/>
        <v>42513.208333333328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 s="4">
        <v>9400</v>
      </c>
      <c r="E777" s="4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9"/>
        <v>41949.25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 s="4">
        <v>110800</v>
      </c>
      <c r="E778" s="4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9"/>
        <v>43650.208333333328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 s="4">
        <v>93800</v>
      </c>
      <c r="E779" s="4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9"/>
        <v>40809.208333333336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 s="4">
        <v>1300</v>
      </c>
      <c r="E780" s="4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9"/>
        <v>40768.208333333336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 s="4">
        <v>108700</v>
      </c>
      <c r="E781" s="4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9"/>
        <v>42230.208333333328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 s="4">
        <v>5100</v>
      </c>
      <c r="E782" s="4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9"/>
        <v>42573.208333333328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 s="4">
        <v>8700</v>
      </c>
      <c r="E783" s="4">
        <v>4414</v>
      </c>
      <c r="F783" s="4">
        <f t="shared" si="48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9"/>
        <v>40482.208333333336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 s="4">
        <v>5100</v>
      </c>
      <c r="E784" s="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9"/>
        <v>40603.25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 s="4">
        <v>7400</v>
      </c>
      <c r="E785" s="4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9"/>
        <v>41625.25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 s="4">
        <v>88900</v>
      </c>
      <c r="E786" s="4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9"/>
        <v>42435.25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 s="4">
        <v>6700</v>
      </c>
      <c r="E787" s="4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9"/>
        <v>43582.208333333328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 s="4">
        <v>1500</v>
      </c>
      <c r="E788" s="4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9"/>
        <v>43186.208333333328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 s="4">
        <v>61200</v>
      </c>
      <c r="E789" s="4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9"/>
        <v>40684.208333333336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 s="4">
        <v>3600</v>
      </c>
      <c r="E790" s="4">
        <v>3174</v>
      </c>
      <c r="F790" s="4">
        <f t="shared" si="48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9"/>
        <v>41202.208333333336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 s="4">
        <v>9000</v>
      </c>
      <c r="E791" s="4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9"/>
        <v>41786.208333333336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 s="4">
        <v>185900</v>
      </c>
      <c r="E792" s="4">
        <v>56774</v>
      </c>
      <c r="F792" s="4">
        <f t="shared" si="48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9"/>
        <v>40223.25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 s="4">
        <v>2100</v>
      </c>
      <c r="E793" s="4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9"/>
        <v>42715.25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 s="4">
        <v>2000</v>
      </c>
      <c r="E794" s="4">
        <v>680</v>
      </c>
      <c r="F794" s="4">
        <f t="shared" si="48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9"/>
        <v>41451.208333333336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 s="4">
        <v>1100</v>
      </c>
      <c r="E795" s="4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9"/>
        <v>41450.208333333336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 s="4">
        <v>6600</v>
      </c>
      <c r="E796" s="4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9"/>
        <v>43091.25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 s="4">
        <v>7100</v>
      </c>
      <c r="E797" s="4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9"/>
        <v>42675.208333333328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 s="4">
        <v>7800</v>
      </c>
      <c r="E798" s="4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9"/>
        <v>41859.208333333336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 s="4">
        <v>7600</v>
      </c>
      <c r="E799" s="4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9"/>
        <v>43464.25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 s="4">
        <v>3400</v>
      </c>
      <c r="E800" s="4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9"/>
        <v>41060.208333333336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 s="4">
        <v>84500</v>
      </c>
      <c r="E801" s="4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9"/>
        <v>42399.25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 s="4">
        <v>100</v>
      </c>
      <c r="E802" s="4">
        <v>1</v>
      </c>
      <c r="F802" s="4">
        <f t="shared" si="48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9"/>
        <v>42167.208333333328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 s="4">
        <v>2300</v>
      </c>
      <c r="E803" s="4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9"/>
        <v>43830.25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 s="4">
        <v>6200</v>
      </c>
      <c r="E804" s="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9"/>
        <v>43650.208333333328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 s="4">
        <v>6100</v>
      </c>
      <c r="E805" s="4">
        <v>6527</v>
      </c>
      <c r="F805" s="4">
        <f t="shared" si="48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9"/>
        <v>43492.25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 s="4">
        <v>2600</v>
      </c>
      <c r="E806" s="4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9"/>
        <v>43102.25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 s="4">
        <v>9700</v>
      </c>
      <c r="E807" s="4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9"/>
        <v>41958.25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 s="4">
        <v>700</v>
      </c>
      <c r="E808" s="4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9"/>
        <v>40973.25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 s="4">
        <v>700</v>
      </c>
      <c r="E809" s="4">
        <v>1848</v>
      </c>
      <c r="F809" s="4">
        <f t="shared" si="48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9"/>
        <v>43753.208333333328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 s="4">
        <v>5200</v>
      </c>
      <c r="E810" s="4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9"/>
        <v>42507.208333333328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 s="4">
        <v>140800</v>
      </c>
      <c r="E811" s="4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9"/>
        <v>41135.208333333336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 s="4">
        <v>6400</v>
      </c>
      <c r="E812" s="4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9"/>
        <v>43067.25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 s="4">
        <v>92500</v>
      </c>
      <c r="E813" s="4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9"/>
        <v>42378.25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 s="4">
        <v>59700</v>
      </c>
      <c r="E814" s="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9"/>
        <v>43206.208333333328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 s="4">
        <v>3200</v>
      </c>
      <c r="E815" s="4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9"/>
        <v>41148.208333333336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 s="4">
        <v>3200</v>
      </c>
      <c r="E816" s="4">
        <v>2950</v>
      </c>
      <c r="F816" s="4">
        <f t="shared" si="48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9"/>
        <v>42517.208333333328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 s="4">
        <v>9000</v>
      </c>
      <c r="E817" s="4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9"/>
        <v>43068.25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 s="4">
        <v>2300</v>
      </c>
      <c r="E818" s="4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9"/>
        <v>41680.25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 s="4">
        <v>51300</v>
      </c>
      <c r="E819" s="4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9"/>
        <v>43589.208333333328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 s="4">
        <v>700</v>
      </c>
      <c r="E820" s="4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9"/>
        <v>43486.25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 s="4">
        <v>8900</v>
      </c>
      <c r="E821" s="4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9"/>
        <v>41237.25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 s="4">
        <v>1500</v>
      </c>
      <c r="E822" s="4">
        <v>12009</v>
      </c>
      <c r="F822" s="4">
        <f t="shared" si="48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9"/>
        <v>43310.208333333328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 s="4">
        <v>4900</v>
      </c>
      <c r="E823" s="4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9"/>
        <v>42794.25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 s="4">
        <v>54000</v>
      </c>
      <c r="E824" s="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9"/>
        <v>41698.25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 s="4">
        <v>4100</v>
      </c>
      <c r="E825" s="4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9"/>
        <v>41892.208333333336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 s="4">
        <v>85000</v>
      </c>
      <c r="E826" s="4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9"/>
        <v>40348.208333333336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 s="4">
        <v>3600</v>
      </c>
      <c r="E827" s="4">
        <v>13950</v>
      </c>
      <c r="F827" s="4">
        <f t="shared" si="48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9"/>
        <v>42941.208333333328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 s="4">
        <v>2800</v>
      </c>
      <c r="E828" s="4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9"/>
        <v>40525.25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 s="4">
        <v>2300</v>
      </c>
      <c r="E829" s="4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9"/>
        <v>40666.208333333336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 s="4">
        <v>7100</v>
      </c>
      <c r="E830" s="4">
        <v>4899</v>
      </c>
      <c r="F830" s="4">
        <f t="shared" si="48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9"/>
        <v>43340.208333333328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 s="4">
        <v>9600</v>
      </c>
      <c r="E831" s="4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9"/>
        <v>42164.208333333328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 s="4">
        <v>121600</v>
      </c>
      <c r="E832" s="4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9"/>
        <v>43103.25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 s="4">
        <v>97100</v>
      </c>
      <c r="E833" s="4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9"/>
        <v>40994.208333333336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 s="4">
        <v>43200</v>
      </c>
      <c r="E834" s="4">
        <v>136156</v>
      </c>
      <c r="F834" s="4">
        <f t="shared" ref="F834:F897" si="52">IFERROR(((E834/D834)*100),0)</f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ref="N834:N897" si="53">(((L834/60)/60)/24)+DATE(1970,1,1)</f>
        <v>42299.208333333328</v>
      </c>
      <c r="O834" s="8">
        <f t="shared" ref="O834:O897" si="54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 s="4">
        <v>6800</v>
      </c>
      <c r="E835" s="4">
        <v>10723</v>
      </c>
      <c r="F835" s="4">
        <f t="shared" si="52"/>
        <v>157.69117647058823</v>
      </c>
      <c r="G835" t="s">
        <v>20</v>
      </c>
      <c r="H835">
        <v>165</v>
      </c>
      <c r="I835" s="5">
        <f t="shared" ref="I835:I898" si="55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si="53"/>
        <v>40588.25</v>
      </c>
      <c r="O835" s="8">
        <f t="shared" si="54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 s="4">
        <v>7300</v>
      </c>
      <c r="E836" s="4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3"/>
        <v>41448.208333333336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 s="4">
        <v>86200</v>
      </c>
      <c r="E837" s="4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3"/>
        <v>42063.25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 s="4">
        <v>8100</v>
      </c>
      <c r="E838" s="4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3"/>
        <v>40214.25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 s="4">
        <v>17700</v>
      </c>
      <c r="E839" s="4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3"/>
        <v>40629.208333333336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 s="4">
        <v>6400</v>
      </c>
      <c r="E840" s="4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3"/>
        <v>43370.208333333328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 s="4">
        <v>7700</v>
      </c>
      <c r="E841" s="4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3"/>
        <v>41715.208333333336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 s="4">
        <v>116300</v>
      </c>
      <c r="E842" s="4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3"/>
        <v>41836.208333333336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 s="4">
        <v>9100</v>
      </c>
      <c r="E843" s="4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3"/>
        <v>42419.25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 s="4">
        <v>1500</v>
      </c>
      <c r="E844" s="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3"/>
        <v>43266.208333333328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 s="4">
        <v>8800</v>
      </c>
      <c r="E845" s="4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3"/>
        <v>43338.208333333328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 s="4">
        <v>8800</v>
      </c>
      <c r="E846" s="4">
        <v>8747</v>
      </c>
      <c r="F846" s="4">
        <f t="shared" si="52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3"/>
        <v>40930.25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 s="4">
        <v>69900</v>
      </c>
      <c r="E847" s="4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3"/>
        <v>43235.208333333328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 s="4">
        <v>1000</v>
      </c>
      <c r="E848" s="4">
        <v>5085</v>
      </c>
      <c r="F848" s="4">
        <f t="shared" si="52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3"/>
        <v>43302.208333333328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 s="4">
        <v>4700</v>
      </c>
      <c r="E849" s="4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3"/>
        <v>43107.25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 s="4">
        <v>3200</v>
      </c>
      <c r="E850" s="4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3"/>
        <v>40341.208333333336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 s="4">
        <v>6700</v>
      </c>
      <c r="E851" s="4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3"/>
        <v>40948.25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 s="4">
        <v>100</v>
      </c>
      <c r="E852" s="4">
        <v>1</v>
      </c>
      <c r="F852" s="4">
        <f t="shared" si="52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3"/>
        <v>40866.25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 s="4">
        <v>6000</v>
      </c>
      <c r="E853" s="4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3"/>
        <v>41031.208333333336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 s="4">
        <v>4900</v>
      </c>
      <c r="E854" s="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3"/>
        <v>40740.208333333336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 s="4">
        <v>17100</v>
      </c>
      <c r="E855" s="4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3"/>
        <v>40714.208333333336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 s="4">
        <v>171000</v>
      </c>
      <c r="E856" s="4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3"/>
        <v>43787.25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 s="4">
        <v>23400</v>
      </c>
      <c r="E857" s="4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3"/>
        <v>40712.208333333336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 s="4">
        <v>2400</v>
      </c>
      <c r="E858" s="4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3"/>
        <v>41023.208333333336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 s="4">
        <v>5300</v>
      </c>
      <c r="E859" s="4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3"/>
        <v>40944.25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 s="4">
        <v>4000</v>
      </c>
      <c r="E860" s="4">
        <v>2778</v>
      </c>
      <c r="F860" s="4">
        <f t="shared" si="52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3"/>
        <v>43211.208333333328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 s="4">
        <v>7300</v>
      </c>
      <c r="E861" s="4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3"/>
        <v>41334.25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 s="4">
        <v>2000</v>
      </c>
      <c r="E862" s="4">
        <v>5033</v>
      </c>
      <c r="F862" s="4">
        <f t="shared" si="52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3"/>
        <v>43515.25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 s="4">
        <v>8800</v>
      </c>
      <c r="E863" s="4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3"/>
        <v>40258.208333333336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 s="4">
        <v>3500</v>
      </c>
      <c r="E864" s="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3"/>
        <v>40756.208333333336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 s="4">
        <v>1400</v>
      </c>
      <c r="E865" s="4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3"/>
        <v>42172.208333333328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 s="4">
        <v>4200</v>
      </c>
      <c r="E866" s="4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3"/>
        <v>42601.208333333328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 s="4">
        <v>81000</v>
      </c>
      <c r="E867" s="4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3"/>
        <v>41897.208333333336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 s="4">
        <v>182800</v>
      </c>
      <c r="E868" s="4">
        <v>79045</v>
      </c>
      <c r="F868" s="4">
        <f t="shared" si="52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3"/>
        <v>40671.208333333336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 s="4">
        <v>4800</v>
      </c>
      <c r="E869" s="4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3"/>
        <v>43382.208333333328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 s="4">
        <v>7000</v>
      </c>
      <c r="E870" s="4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3"/>
        <v>41559.208333333336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 s="4">
        <v>161900</v>
      </c>
      <c r="E871" s="4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3"/>
        <v>40350.208333333336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 s="4">
        <v>7700</v>
      </c>
      <c r="E872" s="4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3"/>
        <v>42240.208333333328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 s="4">
        <v>71500</v>
      </c>
      <c r="E873" s="4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3"/>
        <v>43040.208333333328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 s="4">
        <v>4700</v>
      </c>
      <c r="E874" s="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3"/>
        <v>43346.208333333328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 s="4">
        <v>42100</v>
      </c>
      <c r="E875" s="4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3"/>
        <v>41647.25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 s="4">
        <v>40200</v>
      </c>
      <c r="E876" s="4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3"/>
        <v>40291.208333333336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 s="4">
        <v>7900</v>
      </c>
      <c r="E877" s="4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3"/>
        <v>40556.25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 s="4">
        <v>8300</v>
      </c>
      <c r="E878" s="4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3"/>
        <v>43624.208333333328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 s="4">
        <v>163600</v>
      </c>
      <c r="E879" s="4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3"/>
        <v>42577.208333333328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 s="4">
        <v>2700</v>
      </c>
      <c r="E880" s="4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3"/>
        <v>43845.25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 s="4">
        <v>1000</v>
      </c>
      <c r="E881" s="4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3"/>
        <v>42788.25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 s="4">
        <v>84500</v>
      </c>
      <c r="E882" s="4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3"/>
        <v>43667.208333333328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 s="4">
        <v>81300</v>
      </c>
      <c r="E883" s="4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3"/>
        <v>42194.208333333328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 s="4">
        <v>800</v>
      </c>
      <c r="E884" s="4">
        <v>2960</v>
      </c>
      <c r="F884" s="4">
        <f t="shared" si="52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3"/>
        <v>42025.25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 s="4">
        <v>3400</v>
      </c>
      <c r="E885" s="4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3"/>
        <v>40323.208333333336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 s="4">
        <v>170800</v>
      </c>
      <c r="E886" s="4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3"/>
        <v>41763.208333333336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 s="4">
        <v>1800</v>
      </c>
      <c r="E887" s="4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3"/>
        <v>40335.208333333336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 s="4">
        <v>150600</v>
      </c>
      <c r="E888" s="4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3"/>
        <v>40416.208333333336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 s="4">
        <v>7800</v>
      </c>
      <c r="E889" s="4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3"/>
        <v>42202.208333333328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 s="4">
        <v>5800</v>
      </c>
      <c r="E890" s="4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3"/>
        <v>42836.208333333328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 s="4">
        <v>5600</v>
      </c>
      <c r="E891" s="4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3"/>
        <v>41710.208333333336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 s="4">
        <v>134400</v>
      </c>
      <c r="E892" s="4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3"/>
        <v>43640.208333333328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 s="4">
        <v>3000</v>
      </c>
      <c r="E893" s="4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3"/>
        <v>40880.25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 s="4">
        <v>6000</v>
      </c>
      <c r="E894" s="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3"/>
        <v>40319.208333333336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 s="4">
        <v>8400</v>
      </c>
      <c r="E895" s="4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3"/>
        <v>42170.208333333328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 s="4">
        <v>1700</v>
      </c>
      <c r="E896" s="4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3"/>
        <v>41466.208333333336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 s="4">
        <v>159800</v>
      </c>
      <c r="E897" s="4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3"/>
        <v>43134.25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 s="4">
        <v>19800</v>
      </c>
      <c r="E898" s="4">
        <v>153338</v>
      </c>
      <c r="F898" s="4">
        <f t="shared" ref="F898:F961" si="56">IFERROR(((E898/D898)*100),0)</f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ref="N898:N961" si="57">(((L898/60)/60)/24)+DATE(1970,1,1)</f>
        <v>40738.208333333336</v>
      </c>
      <c r="O898" s="8">
        <f t="shared" ref="O898:O961" si="58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 s="4">
        <v>8800</v>
      </c>
      <c r="E899" s="4">
        <v>2437</v>
      </c>
      <c r="F899" s="4">
        <f t="shared" si="56"/>
        <v>27.693181818181817</v>
      </c>
      <c r="G899" t="s">
        <v>14</v>
      </c>
      <c r="H899">
        <v>27</v>
      </c>
      <c r="I899" s="5">
        <f t="shared" ref="I899:I962" si="59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si="57"/>
        <v>43583.208333333328</v>
      </c>
      <c r="O899" s="8">
        <f t="shared" si="58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 s="4">
        <v>179100</v>
      </c>
      <c r="E900" s="4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7"/>
        <v>43815.25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 s="4">
        <v>3100</v>
      </c>
      <c r="E901" s="4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7"/>
        <v>41554.208333333336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 s="4">
        <v>100</v>
      </c>
      <c r="E902" s="4">
        <v>2</v>
      </c>
      <c r="F902" s="4">
        <f t="shared" si="56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7"/>
        <v>41901.208333333336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 s="4">
        <v>5600</v>
      </c>
      <c r="E903" s="4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7"/>
        <v>43298.208333333328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 s="4">
        <v>1400</v>
      </c>
      <c r="E904" s="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7"/>
        <v>42399.25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 s="4">
        <v>41000</v>
      </c>
      <c r="E905" s="4">
        <v>709</v>
      </c>
      <c r="F905" s="4">
        <f t="shared" si="56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7"/>
        <v>41034.208333333336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 s="4">
        <v>6500</v>
      </c>
      <c r="E906" s="4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7"/>
        <v>41186.208333333336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 s="4">
        <v>7900</v>
      </c>
      <c r="E907" s="4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7"/>
        <v>41536.208333333336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 s="4">
        <v>5500</v>
      </c>
      <c r="E908" s="4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7"/>
        <v>42868.208333333328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 s="4">
        <v>9100</v>
      </c>
      <c r="E909" s="4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7"/>
        <v>40660.208333333336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 s="4">
        <v>38200</v>
      </c>
      <c r="E910" s="4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7"/>
        <v>41031.208333333336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 s="4">
        <v>1800</v>
      </c>
      <c r="E911" s="4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7"/>
        <v>43255.208333333328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 s="4">
        <v>154500</v>
      </c>
      <c r="E912" s="4">
        <v>30215</v>
      </c>
      <c r="F912" s="4">
        <f t="shared" si="56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7"/>
        <v>42026.25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 s="4">
        <v>5800</v>
      </c>
      <c r="E913" s="4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7"/>
        <v>43717.208333333328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 s="4">
        <v>1800</v>
      </c>
      <c r="E914" s="4">
        <v>14310</v>
      </c>
      <c r="F914" s="4">
        <f t="shared" si="56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7"/>
        <v>41157.208333333336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 s="4">
        <v>70200</v>
      </c>
      <c r="E915" s="4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7"/>
        <v>43597.208333333328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 s="4">
        <v>6400</v>
      </c>
      <c r="E916" s="4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7"/>
        <v>41490.208333333336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 s="4">
        <v>125900</v>
      </c>
      <c r="E917" s="4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7"/>
        <v>42976.208333333328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 s="4">
        <v>3700</v>
      </c>
      <c r="E918" s="4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7"/>
        <v>41991.25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 s="4">
        <v>3600</v>
      </c>
      <c r="E919" s="4">
        <v>2097</v>
      </c>
      <c r="F919" s="4">
        <f t="shared" si="56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7"/>
        <v>40722.208333333336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 s="4">
        <v>3800</v>
      </c>
      <c r="E920" s="4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7"/>
        <v>41117.208333333336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 s="4">
        <v>35600</v>
      </c>
      <c r="E921" s="4">
        <v>20915</v>
      </c>
      <c r="F921" s="4">
        <f t="shared" si="56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7"/>
        <v>43022.208333333328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 s="4">
        <v>5300</v>
      </c>
      <c r="E922" s="4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7"/>
        <v>43503.25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 s="4">
        <v>160400</v>
      </c>
      <c r="E923" s="4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7"/>
        <v>40951.25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 s="4">
        <v>51400</v>
      </c>
      <c r="E924" s="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7"/>
        <v>43443.25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 s="4">
        <v>1700</v>
      </c>
      <c r="E925" s="4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7"/>
        <v>40373.208333333336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 s="4">
        <v>39400</v>
      </c>
      <c r="E926" s="4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7"/>
        <v>43769.208333333328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 s="4">
        <v>3000</v>
      </c>
      <c r="E927" s="4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7"/>
        <v>43000.208333333328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 s="4">
        <v>8700</v>
      </c>
      <c r="E928" s="4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7"/>
        <v>42502.208333333328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 s="4">
        <v>7200</v>
      </c>
      <c r="E929" s="4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7"/>
        <v>41102.208333333336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 s="4">
        <v>167400</v>
      </c>
      <c r="E930" s="4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7"/>
        <v>41637.25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 s="4">
        <v>5500</v>
      </c>
      <c r="E931" s="4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7"/>
        <v>42858.208333333328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 s="4">
        <v>3500</v>
      </c>
      <c r="E932" s="4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7"/>
        <v>42060.25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 s="4">
        <v>7900</v>
      </c>
      <c r="E933" s="4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7"/>
        <v>41818.208333333336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 s="4">
        <v>2300</v>
      </c>
      <c r="E934" s="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7"/>
        <v>41709.208333333336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 s="4">
        <v>73000</v>
      </c>
      <c r="E935" s="4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7"/>
        <v>41372.208333333336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 s="4">
        <v>6200</v>
      </c>
      <c r="E936" s="4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7"/>
        <v>42422.25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 s="4">
        <v>6100</v>
      </c>
      <c r="E937" s="4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7"/>
        <v>42209.208333333328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 s="4">
        <v>103200</v>
      </c>
      <c r="E938" s="4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7"/>
        <v>43668.208333333328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 s="4">
        <v>171000</v>
      </c>
      <c r="E939" s="4">
        <v>84891</v>
      </c>
      <c r="F939" s="4">
        <f t="shared" si="56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7"/>
        <v>42334.25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 s="4">
        <v>9200</v>
      </c>
      <c r="E940" s="4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7"/>
        <v>43263.208333333328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 s="4">
        <v>7800</v>
      </c>
      <c r="E941" s="4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7"/>
        <v>40670.208333333336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 s="4">
        <v>9900</v>
      </c>
      <c r="E942" s="4">
        <v>6161</v>
      </c>
      <c r="F942" s="4">
        <f t="shared" si="56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7"/>
        <v>41244.25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 s="4">
        <v>43000</v>
      </c>
      <c r="E943" s="4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7"/>
        <v>40552.25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 s="4">
        <v>9600</v>
      </c>
      <c r="E944" s="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7"/>
        <v>40568.25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 s="4">
        <v>7500</v>
      </c>
      <c r="E945" s="4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7"/>
        <v>41906.208333333336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 s="4">
        <v>10000</v>
      </c>
      <c r="E946" s="4">
        <v>8142</v>
      </c>
      <c r="F946" s="4">
        <f t="shared" si="56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7"/>
        <v>42776.25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 s="4">
        <v>172000</v>
      </c>
      <c r="E947" s="4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7"/>
        <v>41004.208333333336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 s="4">
        <v>153700</v>
      </c>
      <c r="E948" s="4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7"/>
        <v>40710.208333333336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 s="4">
        <v>3600</v>
      </c>
      <c r="E949" s="4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7"/>
        <v>41908.208333333336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 s="4">
        <v>9400</v>
      </c>
      <c r="E950" s="4">
        <v>5918</v>
      </c>
      <c r="F950" s="4">
        <f t="shared" si="56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7"/>
        <v>41985.25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 s="4">
        <v>5900</v>
      </c>
      <c r="E951" s="4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7"/>
        <v>42112.208333333328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 s="4">
        <v>100</v>
      </c>
      <c r="E952" s="4">
        <v>5</v>
      </c>
      <c r="F952" s="4">
        <f t="shared" si="56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7"/>
        <v>43571.208333333328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 s="4">
        <v>14500</v>
      </c>
      <c r="E953" s="4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7"/>
        <v>42730.25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 s="4">
        <v>145500</v>
      </c>
      <c r="E954" s="4">
        <v>101987</v>
      </c>
      <c r="F954" s="4">
        <f t="shared" si="56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7"/>
        <v>42591.208333333328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 s="4">
        <v>3300</v>
      </c>
      <c r="E955" s="4">
        <v>1980</v>
      </c>
      <c r="F955" s="4">
        <f t="shared" si="56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7"/>
        <v>42358.25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 s="4">
        <v>42600</v>
      </c>
      <c r="E956" s="4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7"/>
        <v>41174.208333333336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 s="4">
        <v>700</v>
      </c>
      <c r="E957" s="4">
        <v>7763</v>
      </c>
      <c r="F957" s="4">
        <f t="shared" si="56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7"/>
        <v>41238.25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 s="4">
        <v>187600</v>
      </c>
      <c r="E958" s="4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7"/>
        <v>42360.25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 s="4">
        <v>9800</v>
      </c>
      <c r="E959" s="4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7"/>
        <v>40955.25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 s="4">
        <v>1100</v>
      </c>
      <c r="E960" s="4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7"/>
        <v>40350.208333333336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 s="4">
        <v>145000</v>
      </c>
      <c r="E961" s="4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7"/>
        <v>40357.208333333336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 s="4">
        <v>5500</v>
      </c>
      <c r="E962" s="4">
        <v>4678</v>
      </c>
      <c r="F962" s="4">
        <f t="shared" ref="F962:F1001" si="60">IFERROR(((E962/D962)*100),0)</f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ref="N962:N1001" si="61">(((L962/60)/60)/24)+DATE(1970,1,1)</f>
        <v>42408.25</v>
      </c>
      <c r="O962" s="8">
        <f t="shared" ref="O962:O1001" si="62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 s="4">
        <v>5700</v>
      </c>
      <c r="E963" s="4">
        <v>6800</v>
      </c>
      <c r="F963" s="4">
        <f t="shared" si="60"/>
        <v>119.29824561403508</v>
      </c>
      <c r="G963" t="s">
        <v>20</v>
      </c>
      <c r="H963">
        <v>155</v>
      </c>
      <c r="I963" s="5">
        <f t="shared" ref="I963:I1001" si="63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si="61"/>
        <v>40591.25</v>
      </c>
      <c r="O963" s="8">
        <f t="shared" si="62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 s="4">
        <v>3600</v>
      </c>
      <c r="E964" s="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1"/>
        <v>41592.25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 s="4">
        <v>5900</v>
      </c>
      <c r="E965" s="4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1"/>
        <v>40607.25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 s="4">
        <v>3700</v>
      </c>
      <c r="E966" s="4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1"/>
        <v>42135.208333333328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 s="4">
        <v>2200</v>
      </c>
      <c r="E967" s="4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1"/>
        <v>40203.25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 s="4">
        <v>1700</v>
      </c>
      <c r="E968" s="4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1"/>
        <v>42901.208333333328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 s="4">
        <v>88400</v>
      </c>
      <c r="E969" s="4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1"/>
        <v>41005.208333333336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 s="4">
        <v>2400</v>
      </c>
      <c r="E970" s="4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1"/>
        <v>40544.25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 s="4">
        <v>7900</v>
      </c>
      <c r="E971" s="4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1"/>
        <v>43821.25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 s="4">
        <v>94900</v>
      </c>
      <c r="E972" s="4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1"/>
        <v>40672.208333333336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 s="4">
        <v>5100</v>
      </c>
      <c r="E973" s="4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1"/>
        <v>41555.208333333336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 s="4">
        <v>42700</v>
      </c>
      <c r="E974" s="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1"/>
        <v>41792.208333333336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 s="4">
        <v>121100</v>
      </c>
      <c r="E975" s="4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1"/>
        <v>40522.25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 s="4">
        <v>800</v>
      </c>
      <c r="E976" s="4">
        <v>2991</v>
      </c>
      <c r="F976" s="4">
        <f t="shared" si="60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1"/>
        <v>41412.208333333336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 s="4">
        <v>5400</v>
      </c>
      <c r="E977" s="4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1"/>
        <v>42337.25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 s="4">
        <v>4000</v>
      </c>
      <c r="E978" s="4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1"/>
        <v>40571.25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 s="4">
        <v>7000</v>
      </c>
      <c r="E979" s="4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1"/>
        <v>43138.25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 s="4">
        <v>1000</v>
      </c>
      <c r="E980" s="4">
        <v>8641</v>
      </c>
      <c r="F980" s="4">
        <f t="shared" si="60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1"/>
        <v>42686.25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 s="4">
        <v>60200</v>
      </c>
      <c r="E981" s="4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1"/>
        <v>42078.208333333328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 s="4">
        <v>195200</v>
      </c>
      <c r="E982" s="4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1"/>
        <v>42307.208333333328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 s="4">
        <v>6700</v>
      </c>
      <c r="E983" s="4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1"/>
        <v>43094.25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 s="4">
        <v>7200</v>
      </c>
      <c r="E984" s="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1"/>
        <v>40743.208333333336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 s="4">
        <v>129100</v>
      </c>
      <c r="E985" s="4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1"/>
        <v>43681.208333333328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 s="4">
        <v>6500</v>
      </c>
      <c r="E986" s="4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1"/>
        <v>43716.208333333328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 s="4">
        <v>170600</v>
      </c>
      <c r="E987" s="4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1"/>
        <v>41614.25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 s="4">
        <v>7800</v>
      </c>
      <c r="E988" s="4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1"/>
        <v>40638.208333333336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 s="4">
        <v>6200</v>
      </c>
      <c r="E989" s="4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1"/>
        <v>42852.208333333328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 s="4">
        <v>9400</v>
      </c>
      <c r="E990" s="4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1"/>
        <v>42686.25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 s="4">
        <v>2400</v>
      </c>
      <c r="E991" s="4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1"/>
        <v>43571.208333333328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 s="4">
        <v>7800</v>
      </c>
      <c r="E992" s="4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1"/>
        <v>42432.25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 s="4">
        <v>9800</v>
      </c>
      <c r="E993" s="4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1"/>
        <v>41907.208333333336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 s="4">
        <v>3100</v>
      </c>
      <c r="E994" s="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1"/>
        <v>43227.208333333328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 s="4">
        <v>9800</v>
      </c>
      <c r="E995" s="4">
        <v>7608</v>
      </c>
      <c r="F995" s="4">
        <f t="shared" si="60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1"/>
        <v>42362.25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 s="4">
        <v>141100</v>
      </c>
      <c r="E996" s="4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1"/>
        <v>41929.208333333336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 s="4">
        <v>97300</v>
      </c>
      <c r="E997" s="4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1"/>
        <v>43408.208333333328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 s="4">
        <v>6600</v>
      </c>
      <c r="E998" s="4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1"/>
        <v>41276.25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 s="4">
        <v>7600</v>
      </c>
      <c r="E999" s="4">
        <v>4603</v>
      </c>
      <c r="F999" s="4">
        <f t="shared" si="60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1"/>
        <v>41659.25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 s="4">
        <v>66600</v>
      </c>
      <c r="E1000" s="4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1"/>
        <v>40220.25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 s="4">
        <v>111100</v>
      </c>
      <c r="E1001" s="4">
        <v>62819</v>
      </c>
      <c r="F1001" s="4">
        <f t="shared" si="60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1"/>
        <v>42550.208333333328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43AD733B-5B2E-4E0D-A38F-DA3CF3DDBC74}">
    <sortState xmlns:xlrd2="http://schemas.microsoft.com/office/spreadsheetml/2017/richdata2" ref="A2:T1001">
      <sortCondition ref="A1:A1001"/>
    </sortState>
  </autoFilter>
  <conditionalFormatting sqref="F1">
    <cfRule type="colorScale" priority="4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2F2F"/>
        <color rgb="FF92D050"/>
        <color theme="8" tint="-0.249977111117893"/>
      </colorScale>
    </cfRule>
  </conditionalFormatting>
  <conditionalFormatting sqref="G1:G1048576">
    <cfRule type="cellIs" dxfId="11" priority="11" operator="equal">
      <formula>"Canceled"</formula>
    </cfRule>
    <cfRule type="cellIs" dxfId="10" priority="12" operator="equal">
      <formula>"Live"</formula>
    </cfRule>
    <cfRule type="cellIs" dxfId="9" priority="13" operator="equal">
      <formula>"Successful"</formula>
    </cfRule>
    <cfRule type="cellIs" dxfId="8" priority="14" operator="equal">
      <formula>"Failed"</formula>
    </cfRule>
  </conditionalFormatting>
  <pageMargins left="0.75" right="0.75" top="1" bottom="1" header="0.5" footer="0.5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E9C3-8ADA-444E-9932-A78FAE442044}">
  <sheetPr codeName="Sheet4"/>
  <dimension ref="A1:F14"/>
  <sheetViews>
    <sheetView workbookViewId="0">
      <selection activeCell="A5" sqref="A5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2046</v>
      </c>
    </row>
    <row r="3" spans="1:6" x14ac:dyDescent="0.25">
      <c r="A3" s="6" t="s">
        <v>2048</v>
      </c>
      <c r="B3" s="6" t="s">
        <v>2047</v>
      </c>
    </row>
    <row r="4" spans="1:6" x14ac:dyDescent="0.25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5">
      <c r="A5" s="7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2040</v>
      </c>
      <c r="E8">
        <v>4</v>
      </c>
      <c r="F8">
        <v>4</v>
      </c>
    </row>
    <row r="9" spans="1:6" x14ac:dyDescent="0.25">
      <c r="A9" s="7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4A15-D7F4-45C4-B041-34E31A03ED9E}">
  <sheetPr codeName="Sheet5"/>
  <dimension ref="A1:F30"/>
  <sheetViews>
    <sheetView topLeftCell="A7" workbookViewId="0">
      <selection activeCell="A6" sqref="A6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2046</v>
      </c>
    </row>
    <row r="2" spans="1:6" x14ac:dyDescent="0.25">
      <c r="A2" s="6" t="s">
        <v>2033</v>
      </c>
      <c r="B2" t="s">
        <v>2046</v>
      </c>
    </row>
    <row r="4" spans="1:6" x14ac:dyDescent="0.25">
      <c r="A4" s="6" t="s">
        <v>2048</v>
      </c>
      <c r="B4" s="6" t="s">
        <v>2047</v>
      </c>
    </row>
    <row r="5" spans="1:6" x14ac:dyDescent="0.25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5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2137</v>
      </c>
      <c r="E7">
        <v>4</v>
      </c>
      <c r="F7">
        <v>4</v>
      </c>
    </row>
    <row r="8" spans="1:6" x14ac:dyDescent="0.25">
      <c r="A8" s="7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2138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2139</v>
      </c>
      <c r="C15">
        <v>3</v>
      </c>
      <c r="E15">
        <v>4</v>
      </c>
      <c r="F15">
        <v>7</v>
      </c>
    </row>
    <row r="16" spans="1:6" x14ac:dyDescent="0.25">
      <c r="A16" s="7" t="s">
        <v>2140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2058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2141</v>
      </c>
      <c r="C20">
        <v>4</v>
      </c>
      <c r="E20">
        <v>4</v>
      </c>
      <c r="F20">
        <v>8</v>
      </c>
    </row>
    <row r="21" spans="1:6" x14ac:dyDescent="0.25">
      <c r="A21" s="7" t="s">
        <v>2059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2142</v>
      </c>
      <c r="C22">
        <v>9</v>
      </c>
      <c r="E22">
        <v>5</v>
      </c>
      <c r="F22">
        <v>14</v>
      </c>
    </row>
    <row r="23" spans="1:6" x14ac:dyDescent="0.25">
      <c r="A23" s="7" t="s">
        <v>2060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2143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2144</v>
      </c>
      <c r="C25">
        <v>7</v>
      </c>
      <c r="E25">
        <v>14</v>
      </c>
      <c r="F25">
        <v>21</v>
      </c>
    </row>
    <row r="26" spans="1:6" x14ac:dyDescent="0.25">
      <c r="A26" s="7" t="s">
        <v>2145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2061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2062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2146</v>
      </c>
      <c r="E29">
        <v>3</v>
      </c>
      <c r="F29">
        <v>3</v>
      </c>
    </row>
    <row r="30" spans="1:6" x14ac:dyDescent="0.25">
      <c r="A30" s="7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2709-FAB8-4FAB-A9FC-DFCDDE475501}">
  <sheetPr codeName="Sheet2"/>
  <dimension ref="A1:H18"/>
  <sheetViews>
    <sheetView topLeftCell="B2" workbookViewId="0">
      <selection activeCell="L10" sqref="L10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  <col min="8" max="8" width="15.25" bestFit="1" customWidth="1"/>
    <col min="9" max="9" width="13.375" bestFit="1" customWidth="1"/>
    <col min="10" max="17" width="12.125" bestFit="1" customWidth="1"/>
    <col min="18" max="18" width="10.5" bestFit="1" customWidth="1"/>
    <col min="19" max="24" width="12.125" bestFit="1" customWidth="1"/>
    <col min="25" max="25" width="8.75" bestFit="1" customWidth="1"/>
    <col min="26" max="34" width="12.125" bestFit="1" customWidth="1"/>
    <col min="35" max="35" width="14.25" bestFit="1" customWidth="1"/>
    <col min="36" max="36" width="8.625" bestFit="1" customWidth="1"/>
    <col min="37" max="37" width="11.75" bestFit="1" customWidth="1"/>
    <col min="38" max="38" width="11" bestFit="1" customWidth="1"/>
  </cols>
  <sheetData>
    <row r="1" spans="1:8" x14ac:dyDescent="0.25">
      <c r="A1" t="s">
        <v>2077</v>
      </c>
      <c r="B1" t="s">
        <v>2078</v>
      </c>
      <c r="C1" t="s">
        <v>2079</v>
      </c>
      <c r="D1" t="s">
        <v>2080</v>
      </c>
      <c r="E1" t="s">
        <v>2081</v>
      </c>
      <c r="F1" t="s">
        <v>2079</v>
      </c>
      <c r="G1" t="s">
        <v>2078</v>
      </c>
      <c r="H1" t="s">
        <v>2077</v>
      </c>
    </row>
    <row r="2" spans="1:8" x14ac:dyDescent="0.25">
      <c r="A2" s="6" t="s">
        <v>2033</v>
      </c>
      <c r="B2" t="s">
        <v>2046</v>
      </c>
    </row>
    <row r="4" spans="1:8" x14ac:dyDescent="0.25">
      <c r="A4" s="6" t="s">
        <v>2048</v>
      </c>
      <c r="B4" s="6" t="s">
        <v>2047</v>
      </c>
    </row>
    <row r="5" spans="1:8" x14ac:dyDescent="0.25">
      <c r="A5" s="6" t="s">
        <v>2035</v>
      </c>
      <c r="B5" t="s">
        <v>74</v>
      </c>
      <c r="C5" t="s">
        <v>14</v>
      </c>
      <c r="D5" t="s">
        <v>20</v>
      </c>
      <c r="E5" t="s">
        <v>2036</v>
      </c>
    </row>
    <row r="6" spans="1:8" x14ac:dyDescent="0.25">
      <c r="A6" s="7" t="s">
        <v>2065</v>
      </c>
      <c r="B6">
        <v>6</v>
      </c>
      <c r="C6">
        <v>36</v>
      </c>
      <c r="D6">
        <v>49</v>
      </c>
      <c r="E6">
        <v>91</v>
      </c>
    </row>
    <row r="7" spans="1:8" x14ac:dyDescent="0.25">
      <c r="A7" s="7" t="s">
        <v>2066</v>
      </c>
      <c r="B7">
        <v>7</v>
      </c>
      <c r="C7">
        <v>28</v>
      </c>
      <c r="D7">
        <v>44</v>
      </c>
      <c r="E7">
        <v>79</v>
      </c>
    </row>
    <row r="8" spans="1:8" x14ac:dyDescent="0.25">
      <c r="A8" s="7" t="s">
        <v>2067</v>
      </c>
      <c r="B8">
        <v>4</v>
      </c>
      <c r="C8">
        <v>33</v>
      </c>
      <c r="D8">
        <v>49</v>
      </c>
      <c r="E8">
        <v>86</v>
      </c>
    </row>
    <row r="9" spans="1:8" x14ac:dyDescent="0.25">
      <c r="A9" s="7" t="s">
        <v>2068</v>
      </c>
      <c r="B9">
        <v>1</v>
      </c>
      <c r="C9">
        <v>30</v>
      </c>
      <c r="D9">
        <v>46</v>
      </c>
      <c r="E9">
        <v>77</v>
      </c>
    </row>
    <row r="10" spans="1:8" x14ac:dyDescent="0.25">
      <c r="A10" s="7" t="s">
        <v>2069</v>
      </c>
      <c r="B10">
        <v>3</v>
      </c>
      <c r="C10">
        <v>35</v>
      </c>
      <c r="D10">
        <v>46</v>
      </c>
      <c r="E10">
        <v>84</v>
      </c>
    </row>
    <row r="11" spans="1:8" x14ac:dyDescent="0.25">
      <c r="A11" s="7" t="s">
        <v>2070</v>
      </c>
      <c r="B11">
        <v>3</v>
      </c>
      <c r="C11">
        <v>28</v>
      </c>
      <c r="D11">
        <v>55</v>
      </c>
      <c r="E11">
        <v>86</v>
      </c>
    </row>
    <row r="12" spans="1:8" x14ac:dyDescent="0.25">
      <c r="A12" s="7" t="s">
        <v>2071</v>
      </c>
      <c r="B12">
        <v>4</v>
      </c>
      <c r="C12">
        <v>31</v>
      </c>
      <c r="D12">
        <v>58</v>
      </c>
      <c r="E12">
        <v>93</v>
      </c>
    </row>
    <row r="13" spans="1:8" x14ac:dyDescent="0.25">
      <c r="A13" s="7" t="s">
        <v>2072</v>
      </c>
      <c r="B13">
        <v>8</v>
      </c>
      <c r="C13">
        <v>35</v>
      </c>
      <c r="D13">
        <v>41</v>
      </c>
      <c r="E13">
        <v>84</v>
      </c>
    </row>
    <row r="14" spans="1:8" x14ac:dyDescent="0.25">
      <c r="A14" s="7" t="s">
        <v>2073</v>
      </c>
      <c r="B14">
        <v>5</v>
      </c>
      <c r="C14">
        <v>23</v>
      </c>
      <c r="D14">
        <v>45</v>
      </c>
      <c r="E14">
        <v>73</v>
      </c>
    </row>
    <row r="15" spans="1:8" x14ac:dyDescent="0.25">
      <c r="A15" s="7" t="s">
        <v>2074</v>
      </c>
      <c r="B15">
        <v>6</v>
      </c>
      <c r="C15">
        <v>26</v>
      </c>
      <c r="D15">
        <v>45</v>
      </c>
      <c r="E15">
        <v>77</v>
      </c>
    </row>
    <row r="16" spans="1:8" x14ac:dyDescent="0.25">
      <c r="A16" s="7" t="s">
        <v>2075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2076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4872-3D42-43D9-B1D2-9B4CA15F34EF}">
  <sheetPr codeName="Sheet6"/>
  <dimension ref="A1:H13"/>
  <sheetViews>
    <sheetView topLeftCell="A7" workbookViewId="0">
      <selection activeCell="D1" sqref="D1"/>
    </sheetView>
  </sheetViews>
  <sheetFormatPr defaultRowHeight="15.75" x14ac:dyDescent="0.25"/>
  <cols>
    <col min="1" max="1" width="27.125" customWidth="1"/>
    <col min="2" max="3" width="18.75" customWidth="1"/>
    <col min="4" max="4" width="20.875" customWidth="1"/>
    <col min="5" max="5" width="19.25" customWidth="1"/>
    <col min="6" max="6" width="25.25" customWidth="1"/>
    <col min="7" max="7" width="17.625" customWidth="1"/>
    <col min="8" max="8" width="19.5" customWidth="1"/>
  </cols>
  <sheetData>
    <row r="1" spans="1:8" s="1" customFormat="1" ht="15" customHeight="1" x14ac:dyDescent="0.25">
      <c r="A1" s="12" t="s">
        <v>2082</v>
      </c>
      <c r="B1" s="12" t="s">
        <v>2083</v>
      </c>
      <c r="C1" s="12" t="s">
        <v>2084</v>
      </c>
      <c r="D1" s="12" t="s">
        <v>2085</v>
      </c>
      <c r="E1" s="12" t="s">
        <v>2086</v>
      </c>
      <c r="F1" s="12" t="s">
        <v>2087</v>
      </c>
      <c r="G1" s="12" t="s">
        <v>2088</v>
      </c>
      <c r="H1" s="12" t="s">
        <v>2089</v>
      </c>
    </row>
    <row r="2" spans="1:8" x14ac:dyDescent="0.25">
      <c r="A2" s="9" t="s">
        <v>2090</v>
      </c>
      <c r="B2">
        <f>COUNTIFS('Crowdfunding - Mod'!$D$2:$D$1001,"&lt;1000", 'Crowdfunding - Mod'!$G$2:$G$1001, "=successful")</f>
        <v>30</v>
      </c>
      <c r="C2">
        <f>COUNTIFS('Crowdfunding - Mod'!$D$2:$D$1001,"&lt;1000", 'Crowdfunding - Mod'!$G$2:$G$1001, "=failed")</f>
        <v>20</v>
      </c>
      <c r="D2">
        <f>COUNTIFS('Crowdfunding - Mod'!$D$2:$D$1001,"&lt;1000", 'Crowdfunding - Mod'!$G$2:$G$1001, "=canceled")</f>
        <v>1</v>
      </c>
      <c r="E2">
        <f>SUM(B2:D2)</f>
        <v>51</v>
      </c>
      <c r="F2" s="11">
        <f>($B2/$E2)</f>
        <v>0.58823529411764708</v>
      </c>
      <c r="G2" s="11">
        <f>($C2/$E2)</f>
        <v>0.39215686274509803</v>
      </c>
      <c r="H2" s="11">
        <f>($D2/$E2)</f>
        <v>1.9607843137254902E-2</v>
      </c>
    </row>
    <row r="3" spans="1:8" x14ac:dyDescent="0.25">
      <c r="A3" s="9" t="s">
        <v>2091</v>
      </c>
      <c r="B3">
        <f>COUNTIFS('Crowdfunding - Mod'!$D$2:$D$1001,"&gt;999",'Crowdfunding - Mod'!$D$2:$D$1001,"&lt;5000", 'Crowdfunding - Mod'!$G$2:$G$1001, "=successful")</f>
        <v>191</v>
      </c>
      <c r="C3">
        <f>COUNTIFS('Crowdfunding - Mod'!$D$2:$D$1001,"&gt;999",'Crowdfunding - Mod'!$D$2:$D$1001,"&lt;5000", 'Crowdfunding - Mod'!$G$2:$G$1001, "=failed")</f>
        <v>38</v>
      </c>
      <c r="D3">
        <f>COUNTIFS('Crowdfunding - Mod'!$D$2:$D$1001,"&gt;999",'Crowdfunding - Mod'!$D$2:$D$1001,"&lt;5000", 'Crowdfunding - Mod'!$G$2:$G$1001, "=canceled")</f>
        <v>2</v>
      </c>
      <c r="E3">
        <f>SUM(B3:D3)</f>
        <v>231</v>
      </c>
      <c r="F3" s="11">
        <f t="shared" ref="F3:F13" si="0">($B3/$E3)</f>
        <v>0.82683982683982682</v>
      </c>
      <c r="G3" s="11">
        <f t="shared" ref="G3:G13" si="1">($C3/$E3)</f>
        <v>0.16450216450216451</v>
      </c>
      <c r="H3" s="11">
        <f t="shared" ref="H3:H13" si="2">($D3/$E3)</f>
        <v>8.658008658008658E-3</v>
      </c>
    </row>
    <row r="4" spans="1:8" x14ac:dyDescent="0.25">
      <c r="A4" s="9" t="s">
        <v>2092</v>
      </c>
      <c r="B4">
        <f>COUNTIFS('Crowdfunding - Mod'!$D$2:$D$1001,"&gt;4999",'Crowdfunding - Mod'!$D$2:$D$1001,"&lt;10000", 'Crowdfunding - Mod'!$G$2:$G$1001, "=successful")</f>
        <v>164</v>
      </c>
      <c r="C4">
        <f>COUNTIFS('Crowdfunding - Mod'!$D$2:$D$1001,"&gt;4999",'Crowdfunding - Mod'!$D$2:$D$1001,"&lt;10000", 'Crowdfunding - Mod'!$G$2:$G$1001, "=failed")</f>
        <v>126</v>
      </c>
      <c r="D4">
        <f>COUNTIFS('Crowdfunding - Mod'!$D$2:$D$1001,"&gt;4999",'Crowdfunding - Mod'!$D$2:$D$1001,"&lt;10000", 'Crowdfunding - Mod'!$G$2:$G$1001, "=canceled")</f>
        <v>25</v>
      </c>
      <c r="E4">
        <f>SUM(B4:D4)</f>
        <v>315</v>
      </c>
      <c r="F4" s="11">
        <f t="shared" si="0"/>
        <v>0.52063492063492067</v>
      </c>
      <c r="G4" s="11">
        <f t="shared" si="1"/>
        <v>0.4</v>
      </c>
      <c r="H4" s="11">
        <f t="shared" si="2"/>
        <v>7.9365079365079361E-2</v>
      </c>
    </row>
    <row r="5" spans="1:8" x14ac:dyDescent="0.25">
      <c r="A5" s="9" t="s">
        <v>2093</v>
      </c>
      <c r="B5">
        <f>COUNTIFS('Crowdfunding - Mod'!$D$2:$D$1001,"&gt;9999",'Crowdfunding - Mod'!$D$2:$D$1001,"&lt;15000", 'Crowdfunding - Mod'!$G$2:$G$1001, "=successful")</f>
        <v>4</v>
      </c>
      <c r="C5">
        <f>COUNTIFS('Crowdfunding - Mod'!$D$2:$D$1001,"&gt;9999",'Crowdfunding - Mod'!$D$2:$D$1001,"&lt;15000", 'Crowdfunding - Mod'!$G$2:$G$1001, "=failed")</f>
        <v>5</v>
      </c>
      <c r="D5">
        <f>COUNTIFS('Crowdfunding - Mod'!$D$2:$D$1001,"&gt;9999",'Crowdfunding - Mod'!$D$2:$D$1001,"&lt;15000", 'Crowdfunding - Mod'!$G$2:$G$1001, "=canceled")</f>
        <v>0</v>
      </c>
      <c r="E5">
        <f t="shared" ref="E5:E13" si="3">SUM(B5:D5)</f>
        <v>9</v>
      </c>
      <c r="F5" s="11">
        <f t="shared" si="0"/>
        <v>0.44444444444444442</v>
      </c>
      <c r="G5" s="11">
        <f t="shared" si="1"/>
        <v>0.55555555555555558</v>
      </c>
      <c r="H5" s="11">
        <f t="shared" si="2"/>
        <v>0</v>
      </c>
    </row>
    <row r="6" spans="1:8" x14ac:dyDescent="0.25">
      <c r="A6" s="9" t="s">
        <v>2094</v>
      </c>
      <c r="B6">
        <f>COUNTIFS('Crowdfunding - Mod'!$D$2:$D$1001,"&gt;14999",'Crowdfunding - Mod'!$D$2:$D$1001,"&lt;20000", 'Crowdfunding - Mod'!$G$2:$G$1001, "=successful")</f>
        <v>10</v>
      </c>
      <c r="C6">
        <f>COUNTIFS('Crowdfunding - Mod'!$D$2:$D$1001,"&gt;14999",'Crowdfunding - Mod'!$D$2:$D$1001,"&lt;20000", 'Crowdfunding - Mod'!$G$2:$G$1001, "=canceled")</f>
        <v>0</v>
      </c>
      <c r="D6">
        <f>COUNTIFS('Crowdfunding - Mod'!$D$2:$D$1001,"&gt;14999",'Crowdfunding - Mod'!$D$2:$D$1001,"&lt;20000", 'Crowdfunding - Mod'!$G$2:$G$1001, "=failed")</f>
        <v>0</v>
      </c>
      <c r="E6">
        <f t="shared" si="3"/>
        <v>10</v>
      </c>
      <c r="F6" s="11">
        <f t="shared" si="0"/>
        <v>1</v>
      </c>
      <c r="G6" s="11">
        <f t="shared" si="1"/>
        <v>0</v>
      </c>
      <c r="H6" s="11">
        <f t="shared" si="2"/>
        <v>0</v>
      </c>
    </row>
    <row r="7" spans="1:8" x14ac:dyDescent="0.25">
      <c r="A7" s="9" t="s">
        <v>2095</v>
      </c>
      <c r="B7">
        <f>COUNTIFS('Crowdfunding - Mod'!$D$2:$D$1001,"&gt;19999",'Crowdfunding - Mod'!$D$2:$D$1001,"&lt;25000", 'Crowdfunding - Mod'!$G$2:$G$1001, "=successful")</f>
        <v>7</v>
      </c>
      <c r="C7">
        <f>COUNTIFS('Crowdfunding - Mod'!$D$2:$D$1001,"&gt;19999",'Crowdfunding - Mod'!$D$2:$D$1001,"&lt;25000", 'Crowdfunding - Mod'!$G$2:$G$1001, "=failed")</f>
        <v>0</v>
      </c>
      <c r="D7">
        <f>COUNTIFS('Crowdfunding - Mod'!$D$2:$D$1001,"&gt;19999",'Crowdfunding - Mod'!$D$2:$D$1001,"&lt;25000", 'Crowdfunding - Mod'!$G$2:$G$1001, "=canceled")</f>
        <v>0</v>
      </c>
      <c r="E7">
        <f t="shared" si="3"/>
        <v>7</v>
      </c>
      <c r="F7" s="11">
        <f t="shared" si="0"/>
        <v>1</v>
      </c>
      <c r="G7" s="11">
        <f t="shared" si="1"/>
        <v>0</v>
      </c>
      <c r="H7" s="11">
        <f t="shared" si="2"/>
        <v>0</v>
      </c>
    </row>
    <row r="8" spans="1:8" x14ac:dyDescent="0.25">
      <c r="A8" s="9" t="s">
        <v>2096</v>
      </c>
      <c r="B8">
        <f>COUNTIFS('Crowdfunding - Mod'!$D$2:$D$1001,"&gt;24999",'Crowdfunding - Mod'!$D$2:$D$1001,"&lt;30000", 'Crowdfunding - Mod'!$G$2:$G$1001, "=successful")</f>
        <v>11</v>
      </c>
      <c r="C8">
        <f>COUNTIFS('Crowdfunding - Mod'!$D$2:$D$1001,"&gt;24999",'Crowdfunding - Mod'!$D$2:$D$1001,"&lt;30000", 'Crowdfunding - Mod'!$G$2:$G$1001, "=failed")</f>
        <v>3</v>
      </c>
      <c r="D8">
        <f>COUNTIFS('Crowdfunding - Mod'!$D$2:$D$1001,"&gt;24999",'Crowdfunding - Mod'!$D$2:$D$1001,"&lt;30000", 'Crowdfunding - Mod'!$G$2:$G$1001, "=canceled")</f>
        <v>0</v>
      </c>
      <c r="E8">
        <f t="shared" si="3"/>
        <v>14</v>
      </c>
      <c r="F8" s="11">
        <f t="shared" si="0"/>
        <v>0.7857142857142857</v>
      </c>
      <c r="G8" s="11">
        <f t="shared" si="1"/>
        <v>0.21428571428571427</v>
      </c>
      <c r="H8" s="11">
        <f t="shared" si="2"/>
        <v>0</v>
      </c>
    </row>
    <row r="9" spans="1:8" x14ac:dyDescent="0.25">
      <c r="A9" s="9" t="s">
        <v>2097</v>
      </c>
      <c r="B9">
        <f>COUNTIFS('Crowdfunding - Mod'!$D$2:$D$1001,"&gt;29999",'Crowdfunding - Mod'!$D$2:$D$1001,"&lt;35000", 'Crowdfunding - Mod'!$G$2:$G$1001, "=successful")</f>
        <v>7</v>
      </c>
      <c r="C9">
        <f>COUNTIFS('Crowdfunding - Mod'!$D$2:$D$1001,"&gt;29999",'Crowdfunding - Mod'!$D$2:$D$1001,"&lt;35000", 'Crowdfunding - Mod'!$G$2:$G$1001, "=failed")</f>
        <v>0</v>
      </c>
      <c r="D9">
        <f>COUNTIFS('Crowdfunding - Mod'!$D$2:$D$1001,"&gt;29999",'Crowdfunding - Mod'!$D$2:$D$1001,"&lt;35000", 'Crowdfunding - Mod'!$G$2:$G$1001, "=canceled")</f>
        <v>0</v>
      </c>
      <c r="E9">
        <f t="shared" si="3"/>
        <v>7</v>
      </c>
      <c r="F9" s="11">
        <f t="shared" si="0"/>
        <v>1</v>
      </c>
      <c r="G9" s="11">
        <f t="shared" si="1"/>
        <v>0</v>
      </c>
      <c r="H9" s="11">
        <f t="shared" si="2"/>
        <v>0</v>
      </c>
    </row>
    <row r="10" spans="1:8" x14ac:dyDescent="0.25">
      <c r="A10" s="9" t="s">
        <v>2098</v>
      </c>
      <c r="B10">
        <f>COUNTIFS('Crowdfunding - Mod'!$D$2:$D$1001,"&gt;34999",'Crowdfunding - Mod'!$D$2:$D$1001,"&lt;40000", 'Crowdfunding - Mod'!$G$2:$G$1001, "=successful")</f>
        <v>8</v>
      </c>
      <c r="C10">
        <f>COUNTIFS('Crowdfunding - Mod'!$D$2:$D$1001,"&gt;34999",'Crowdfunding - Mod'!$D$2:$D$1001,"&lt;40000", 'Crowdfunding - Mod'!$G$2:$G$1001, "=failed")</f>
        <v>3</v>
      </c>
      <c r="D10">
        <f>COUNTIFS('Crowdfunding - Mod'!$D$2:$D$1001,"&gt;34999",'Crowdfunding - Mod'!$D$2:$D$1001,"&lt;40000", 'Crowdfunding - Mod'!$G$2:$G$1001, "=canceled")</f>
        <v>1</v>
      </c>
      <c r="E10">
        <f t="shared" si="3"/>
        <v>12</v>
      </c>
      <c r="F10" s="11">
        <f t="shared" si="0"/>
        <v>0.66666666666666663</v>
      </c>
      <c r="G10" s="11">
        <f t="shared" si="1"/>
        <v>0.25</v>
      </c>
      <c r="H10" s="11">
        <f t="shared" si="2"/>
        <v>8.3333333333333329E-2</v>
      </c>
    </row>
    <row r="11" spans="1:8" x14ac:dyDescent="0.25">
      <c r="A11" s="9" t="s">
        <v>2099</v>
      </c>
      <c r="B11">
        <f>COUNTIFS('Crowdfunding - Mod'!$D$2:$D$1001,"&gt;39999",'Crowdfunding - Mod'!$D$2:$D$1001,"&lt;45000", 'Crowdfunding - Mod'!$G$2:$G$1001, "=successful")</f>
        <v>11</v>
      </c>
      <c r="C11">
        <f>COUNTIFS('Crowdfunding - Mod'!$D$2:$D$1001,"&gt;39999",'Crowdfunding - Mod'!$D$2:$D$1001,"&lt;45000", 'Crowdfunding - Mod'!$G$2:$G$1001, "=failed")</f>
        <v>3</v>
      </c>
      <c r="D11">
        <f>COUNTIFS('Crowdfunding - Mod'!$D$2:$D$1001,"&gt;39999",'Crowdfunding - Mod'!$D$2:$D$1001,"&lt;45000", 'Crowdfunding - Mod'!$G$2:$G$1001, "=canceled")</f>
        <v>0</v>
      </c>
      <c r="E11">
        <f t="shared" si="3"/>
        <v>14</v>
      </c>
      <c r="F11" s="11">
        <f t="shared" si="0"/>
        <v>0.7857142857142857</v>
      </c>
      <c r="G11" s="11">
        <f t="shared" si="1"/>
        <v>0.21428571428571427</v>
      </c>
      <c r="H11" s="11">
        <f t="shared" si="2"/>
        <v>0</v>
      </c>
    </row>
    <row r="12" spans="1:8" x14ac:dyDescent="0.25">
      <c r="A12" s="9" t="s">
        <v>2100</v>
      </c>
      <c r="B12">
        <f>COUNTIFS('Crowdfunding - Mod'!$D$2:$D$1001,"&gt;44999",'Crowdfunding - Mod'!$D$2:$D$1001,"&lt;50000", 'Crowdfunding - Mod'!$G$2:$G$1001, "=successful")</f>
        <v>8</v>
      </c>
      <c r="C12">
        <f>COUNTIFS('Crowdfunding - Mod'!$D$2:$D$1001,"&gt;44999",'Crowdfunding - Mod'!$D$2:$D$1001,"&lt;50000", 'Crowdfunding - Mod'!$G$2:$G$1001, "=failed")</f>
        <v>3</v>
      </c>
      <c r="D12">
        <f>COUNTIFS('Crowdfunding - Mod'!$D$2:$D$1001,"&gt;44999",'Crowdfunding - Mod'!$D$2:$D$1001,"&lt;50000", 'Crowdfunding - Mod'!$G$2:$G$1001, "=canceled")</f>
        <v>0</v>
      </c>
      <c r="E12">
        <f t="shared" si="3"/>
        <v>11</v>
      </c>
      <c r="F12" s="11">
        <f t="shared" si="0"/>
        <v>0.72727272727272729</v>
      </c>
      <c r="G12" s="11">
        <f t="shared" si="1"/>
        <v>0.27272727272727271</v>
      </c>
      <c r="H12" s="11">
        <f t="shared" si="2"/>
        <v>0</v>
      </c>
    </row>
    <row r="13" spans="1:8" x14ac:dyDescent="0.25">
      <c r="A13" s="9" t="s">
        <v>2101</v>
      </c>
      <c r="B13">
        <f>COUNTIFS('Crowdfunding - Mod'!$D$2:$D$1001,"&gt;50000",'Crowdfunding - Mod'!$G$2:$G$1001, "=successful")</f>
        <v>114</v>
      </c>
      <c r="C13">
        <f>COUNTIFS('Crowdfunding - Mod'!$D$2:$D$1001,"&gt;50000",'Crowdfunding - Mod'!$G$2:$G$1001, "=failed")</f>
        <v>163</v>
      </c>
      <c r="D13">
        <f>COUNTIFS('Crowdfunding - Mod'!$D$2:$D$1001,"&gt;50000",'Crowdfunding - Mod'!$G$2:$G$1001, "=canceled")</f>
        <v>28</v>
      </c>
      <c r="E13">
        <f t="shared" si="3"/>
        <v>305</v>
      </c>
      <c r="F13" s="11">
        <f t="shared" si="0"/>
        <v>0.3737704918032787</v>
      </c>
      <c r="G13" s="11">
        <f t="shared" si="1"/>
        <v>0.53442622950819674</v>
      </c>
      <c r="H13" s="11">
        <f t="shared" si="2"/>
        <v>9.1803278688524587E-2</v>
      </c>
    </row>
  </sheetData>
  <pageMargins left="0.7" right="0.7" top="0.75" bottom="0.75" header="0.3" footer="0.3"/>
  <pageSetup orientation="portrait" horizontalDpi="300" verticalDpi="300" r:id="rId1"/>
  <ignoredErrors>
    <ignoredError sqref="C3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E37A-8C1A-4FB4-9A8E-B818F6B58F2B}">
  <sheetPr codeName="Sheet7"/>
  <dimension ref="A1:I567"/>
  <sheetViews>
    <sheetView tabSelected="1" topLeftCell="A4" workbookViewId="0">
      <selection activeCell="G20" sqref="G20"/>
    </sheetView>
  </sheetViews>
  <sheetFormatPr defaultColWidth="11" defaultRowHeight="15.75" x14ac:dyDescent="0.25"/>
  <cols>
    <col min="2" max="2" width="12.625" bestFit="1" customWidth="1"/>
    <col min="5" max="5" width="12.625" bestFit="1" customWidth="1"/>
    <col min="7" max="7" width="43.875" customWidth="1"/>
    <col min="8" max="8" width="10.375" bestFit="1" customWidth="1"/>
  </cols>
  <sheetData>
    <row r="1" spans="1:9" x14ac:dyDescent="0.25">
      <c r="A1" s="14" t="s">
        <v>4</v>
      </c>
      <c r="B1" s="14" t="s">
        <v>5</v>
      </c>
      <c r="C1" s="14"/>
      <c r="D1" s="14" t="s">
        <v>4</v>
      </c>
      <c r="E1" s="14" t="s">
        <v>5</v>
      </c>
      <c r="H1" s="14" t="s">
        <v>2108</v>
      </c>
      <c r="I1" s="14" t="s">
        <v>2109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G2" s="9" t="s">
        <v>2102</v>
      </c>
      <c r="H2" s="5">
        <f>AVERAGE(B2:B566)</f>
        <v>851.14690265486729</v>
      </c>
      <c r="I2" s="5">
        <f>AVERAGE(E2:E365)</f>
        <v>585.61538461538464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s="9" t="s">
        <v>2103</v>
      </c>
      <c r="H3" s="5">
        <f>MEDIAN(B2:B566)</f>
        <v>201</v>
      </c>
      <c r="I3" s="5">
        <f>MEDIAN(E2:E365)</f>
        <v>114.5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s="9" t="s">
        <v>2104</v>
      </c>
      <c r="H4" s="5">
        <f>MIN(B2:B566)</f>
        <v>16</v>
      </c>
      <c r="I4" s="5">
        <f>MIN(E2:E365)</f>
        <v>0</v>
      </c>
    </row>
    <row r="5" spans="1:9" ht="15.75" customHeight="1" x14ac:dyDescent="0.25">
      <c r="A5" t="s">
        <v>20</v>
      </c>
      <c r="B5">
        <v>227</v>
      </c>
      <c r="D5" t="s">
        <v>14</v>
      </c>
      <c r="E5">
        <v>18</v>
      </c>
      <c r="G5" s="9" t="s">
        <v>2105</v>
      </c>
      <c r="H5" s="5">
        <f>MAX(B2:B566)</f>
        <v>7295</v>
      </c>
      <c r="I5" s="5">
        <f>MAX(E2:E365)</f>
        <v>6080</v>
      </c>
    </row>
    <row r="6" spans="1:9" ht="14.25" customHeight="1" x14ac:dyDescent="0.25">
      <c r="A6" t="s">
        <v>20</v>
      </c>
      <c r="B6">
        <v>220</v>
      </c>
      <c r="D6" t="s">
        <v>14</v>
      </c>
      <c r="E6">
        <v>44</v>
      </c>
      <c r="G6" s="9" t="s">
        <v>2106</v>
      </c>
      <c r="H6" s="5">
        <f>VARPA(B2:B566)</f>
        <v>1603373.7324019109</v>
      </c>
      <c r="I6" s="5">
        <f>_xlfn.VAR.P(E2:E365)</f>
        <v>921574.68174133555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s="9" t="s">
        <v>2107</v>
      </c>
      <c r="H7" s="5">
        <f>_xlfn.STDEV.P(B2:B566)</f>
        <v>1266.2439466397898</v>
      </c>
      <c r="I7">
        <f>_xlfn.STDEV.P(E2:E365)</f>
        <v>959.98681331637863</v>
      </c>
    </row>
    <row r="8" spans="1:9" x14ac:dyDescent="0.25">
      <c r="A8" t="s">
        <v>20</v>
      </c>
      <c r="B8">
        <v>100</v>
      </c>
      <c r="D8" t="s">
        <v>14</v>
      </c>
      <c r="E8">
        <v>55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  <c r="G9" s="19" t="s">
        <v>2148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  <c r="G10" s="20"/>
    </row>
    <row r="11" spans="1:9" x14ac:dyDescent="0.25">
      <c r="A11" t="s">
        <v>20</v>
      </c>
      <c r="B11">
        <v>890</v>
      </c>
      <c r="D11" t="s">
        <v>14</v>
      </c>
      <c r="E11">
        <v>674</v>
      </c>
      <c r="G11" s="20"/>
    </row>
    <row r="12" spans="1:9" x14ac:dyDescent="0.25">
      <c r="A12" t="s">
        <v>20</v>
      </c>
      <c r="B12">
        <v>142</v>
      </c>
      <c r="D12" t="s">
        <v>14</v>
      </c>
      <c r="E12">
        <v>558</v>
      </c>
      <c r="G12" s="20"/>
    </row>
    <row r="13" spans="1:9" x14ac:dyDescent="0.25">
      <c r="A13" t="s">
        <v>20</v>
      </c>
      <c r="B13">
        <v>2673</v>
      </c>
      <c r="D13" t="s">
        <v>14</v>
      </c>
      <c r="E13">
        <v>15</v>
      </c>
      <c r="G13" s="20"/>
    </row>
    <row r="14" spans="1:9" x14ac:dyDescent="0.25">
      <c r="A14" t="s">
        <v>20</v>
      </c>
      <c r="B14">
        <v>163</v>
      </c>
      <c r="D14" t="s">
        <v>14</v>
      </c>
      <c r="E14">
        <v>2307</v>
      </c>
      <c r="G14" s="20"/>
    </row>
    <row r="15" spans="1:9" x14ac:dyDescent="0.25">
      <c r="A15" t="s">
        <v>20</v>
      </c>
      <c r="B15">
        <v>2220</v>
      </c>
      <c r="D15" t="s">
        <v>14</v>
      </c>
      <c r="E15">
        <v>88</v>
      </c>
      <c r="G15" s="20"/>
    </row>
    <row r="16" spans="1:9" x14ac:dyDescent="0.25">
      <c r="A16" t="s">
        <v>20</v>
      </c>
      <c r="B16">
        <v>1606</v>
      </c>
      <c r="D16" t="s">
        <v>14</v>
      </c>
      <c r="E16">
        <v>48</v>
      </c>
      <c r="G16" s="20"/>
    </row>
    <row r="17" spans="1:7" x14ac:dyDescent="0.25">
      <c r="A17" t="s">
        <v>20</v>
      </c>
      <c r="B17">
        <v>129</v>
      </c>
      <c r="D17" t="s">
        <v>14</v>
      </c>
      <c r="E17">
        <v>1</v>
      </c>
      <c r="G17" s="20"/>
    </row>
    <row r="18" spans="1:7" x14ac:dyDescent="0.25">
      <c r="A18" t="s">
        <v>20</v>
      </c>
      <c r="B18">
        <v>226</v>
      </c>
      <c r="D18" t="s">
        <v>14</v>
      </c>
      <c r="E18">
        <v>1467</v>
      </c>
    </row>
    <row r="19" spans="1:7" x14ac:dyDescent="0.25">
      <c r="A19" t="s">
        <v>20</v>
      </c>
      <c r="B19">
        <v>5419</v>
      </c>
      <c r="D19" t="s">
        <v>14</v>
      </c>
      <c r="E19">
        <v>75</v>
      </c>
    </row>
    <row r="20" spans="1:7" x14ac:dyDescent="0.25">
      <c r="A20" t="s">
        <v>20</v>
      </c>
      <c r="B20">
        <v>165</v>
      </c>
      <c r="D20" t="s">
        <v>14</v>
      </c>
      <c r="E20">
        <v>120</v>
      </c>
    </row>
    <row r="21" spans="1:7" x14ac:dyDescent="0.25">
      <c r="A21" t="s">
        <v>20</v>
      </c>
      <c r="B21">
        <v>1965</v>
      </c>
      <c r="D21" t="s">
        <v>14</v>
      </c>
      <c r="E21">
        <v>2253</v>
      </c>
    </row>
    <row r="22" spans="1:7" x14ac:dyDescent="0.25">
      <c r="A22" t="s">
        <v>20</v>
      </c>
      <c r="B22">
        <v>16</v>
      </c>
      <c r="D22" t="s">
        <v>14</v>
      </c>
      <c r="E22">
        <v>5</v>
      </c>
    </row>
    <row r="23" spans="1:7" x14ac:dyDescent="0.25">
      <c r="A23" t="s">
        <v>20</v>
      </c>
      <c r="B23">
        <v>107</v>
      </c>
      <c r="D23" t="s">
        <v>14</v>
      </c>
      <c r="E23">
        <v>38</v>
      </c>
    </row>
    <row r="24" spans="1:7" x14ac:dyDescent="0.25">
      <c r="A24" t="s">
        <v>20</v>
      </c>
      <c r="B24">
        <v>134</v>
      </c>
      <c r="D24" t="s">
        <v>14</v>
      </c>
      <c r="E24">
        <v>12</v>
      </c>
    </row>
    <row r="25" spans="1:7" x14ac:dyDescent="0.25">
      <c r="A25" t="s">
        <v>20</v>
      </c>
      <c r="B25">
        <v>198</v>
      </c>
      <c r="D25" t="s">
        <v>14</v>
      </c>
      <c r="E25">
        <v>1684</v>
      </c>
    </row>
    <row r="26" spans="1:7" x14ac:dyDescent="0.25">
      <c r="A26" t="s">
        <v>20</v>
      </c>
      <c r="B26">
        <v>111</v>
      </c>
      <c r="D26" t="s">
        <v>14</v>
      </c>
      <c r="E26">
        <v>56</v>
      </c>
    </row>
    <row r="27" spans="1:7" x14ac:dyDescent="0.25">
      <c r="A27" t="s">
        <v>20</v>
      </c>
      <c r="B27">
        <v>222</v>
      </c>
      <c r="D27" t="s">
        <v>14</v>
      </c>
      <c r="E27">
        <v>838</v>
      </c>
    </row>
    <row r="28" spans="1:7" x14ac:dyDescent="0.25">
      <c r="A28" t="s">
        <v>20</v>
      </c>
      <c r="B28">
        <v>6212</v>
      </c>
      <c r="D28" t="s">
        <v>14</v>
      </c>
      <c r="E28">
        <v>1000</v>
      </c>
    </row>
    <row r="29" spans="1:7" x14ac:dyDescent="0.25">
      <c r="A29" t="s">
        <v>20</v>
      </c>
      <c r="B29">
        <v>98</v>
      </c>
      <c r="D29" t="s">
        <v>14</v>
      </c>
      <c r="E29">
        <v>1482</v>
      </c>
    </row>
    <row r="30" spans="1:7" x14ac:dyDescent="0.25">
      <c r="A30" t="s">
        <v>20</v>
      </c>
      <c r="B30">
        <v>92</v>
      </c>
      <c r="D30" t="s">
        <v>14</v>
      </c>
      <c r="E30">
        <v>106</v>
      </c>
    </row>
    <row r="31" spans="1:7" x14ac:dyDescent="0.25">
      <c r="A31" t="s">
        <v>20</v>
      </c>
      <c r="B31">
        <v>149</v>
      </c>
      <c r="D31" t="s">
        <v>14</v>
      </c>
      <c r="E31">
        <v>679</v>
      </c>
    </row>
    <row r="32" spans="1:7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 s="13">
        <v>374</v>
      </c>
    </row>
    <row r="366" spans="1:5" x14ac:dyDescent="0.25">
      <c r="A366" t="s">
        <v>20</v>
      </c>
      <c r="B366">
        <v>3016</v>
      </c>
      <c r="E366">
        <f>SUM(E2:E365)</f>
        <v>213164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 s="13">
        <v>2043</v>
      </c>
    </row>
    <row r="567" spans="1:2" x14ac:dyDescent="0.25">
      <c r="B567">
        <f>SUM(B2:B566)</f>
        <v>480898</v>
      </c>
    </row>
  </sheetData>
  <mergeCells count="1">
    <mergeCell ref="G9:G17"/>
  </mergeCells>
  <conditionalFormatting sqref="A2:A56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D2:D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Instructions</vt:lpstr>
      <vt:lpstr>Crowdfunding - Org</vt:lpstr>
      <vt:lpstr>Crowdfunding - Mod</vt:lpstr>
      <vt:lpstr>Crowdfunding Pvt - Category</vt:lpstr>
      <vt:lpstr>Crowdfunding Pvt - SubCategory</vt:lpstr>
      <vt:lpstr>Crowdfunding Pvt - ByMonth</vt:lpstr>
      <vt:lpstr>Goal Analysis</vt:lpstr>
      <vt:lpstr>Statistical Analysis</vt:lpstr>
      <vt:lpstr>Average_Donation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Ron Brennan</cp:lastModifiedBy>
  <dcterms:created xsi:type="dcterms:W3CDTF">2021-09-29T18:52:28Z</dcterms:created>
  <dcterms:modified xsi:type="dcterms:W3CDTF">2023-04-20T01:39:41Z</dcterms:modified>
</cp:coreProperties>
</file>