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01H-My Documents\000-051031インドアプレーン\00-060127羽ばたき機\220930 Order SFO86 2 by Ricardo\"/>
    </mc:Choice>
  </mc:AlternateContent>
  <xr:revisionPtr revIDLastSave="0" documentId="13_ncr:1_{B21BDCF2-CBE5-431F-BA62-C702064975DB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1" l="1"/>
  <c r="J14" i="1"/>
  <c r="J16" i="1"/>
  <c r="J19" i="1"/>
  <c r="J15" i="1"/>
  <c r="J18" i="1"/>
  <c r="J17" i="1"/>
  <c r="G13" i="1"/>
  <c r="G10" i="1"/>
  <c r="G12" i="1"/>
  <c r="G8" i="1"/>
  <c r="G7" i="1"/>
  <c r="G9" i="1"/>
  <c r="G6" i="1"/>
  <c r="J28" i="1" l="1"/>
  <c r="K28" i="1" l="1"/>
  <c r="J13" i="1"/>
  <c r="K13" i="1" s="1"/>
  <c r="J12" i="1"/>
  <c r="K12" i="1" s="1"/>
  <c r="J11" i="1"/>
  <c r="K11" i="1" s="1"/>
  <c r="J10" i="1"/>
  <c r="K10" i="1" s="1"/>
  <c r="J8" i="1"/>
  <c r="K8" i="1" s="1"/>
  <c r="J29" i="1" l="1"/>
  <c r="J6" i="1" l="1"/>
  <c r="K6" i="1" s="1"/>
  <c r="J9" i="1"/>
  <c r="K9" i="1" s="1"/>
  <c r="J7" i="1"/>
  <c r="K7" i="1" s="1"/>
  <c r="L30" i="1" l="1"/>
  <c r="K29" i="1" l="1"/>
  <c r="J26" i="1"/>
  <c r="K26" i="1" s="1"/>
  <c r="J27" i="1"/>
  <c r="K27" i="1" s="1"/>
  <c r="J25" i="1"/>
  <c r="K25" i="1" l="1"/>
  <c r="J30" i="1"/>
  <c r="J32" i="1" s="1"/>
  <c r="M30" i="1"/>
  <c r="L36" i="1" l="1"/>
  <c r="M36" i="1" s="1"/>
  <c r="K30" i="1"/>
  <c r="P36" i="1" l="1"/>
  <c r="N36" i="1"/>
  <c r="O36" i="1" s="1"/>
</calcChain>
</file>

<file path=xl/sharedStrings.xml><?xml version="1.0" encoding="utf-8"?>
<sst xmlns="http://schemas.openxmlformats.org/spreadsheetml/2006/main" count="95" uniqueCount="80">
  <si>
    <t>Rate 1USD=*yen</t>
  </si>
  <si>
    <t xml:space="preserve">personnel expenses(yen)/h </t>
  </si>
  <si>
    <t>Part No</t>
  </si>
  <si>
    <t>Uinit Price (yen)</t>
  </si>
  <si>
    <t xml:space="preserve">quantity
</t>
  </si>
  <si>
    <t>Spare</t>
  </si>
  <si>
    <t>Price(yen)</t>
  </si>
  <si>
    <t>Price(USD)</t>
  </si>
  <si>
    <t xml:space="preserve">personnel expenses(yen) </t>
  </si>
  <si>
    <t>N53</t>
  </si>
  <si>
    <t>N54</t>
  </si>
  <si>
    <t>Packing of all parts</t>
  </si>
  <si>
    <t>SubTotal</t>
  </si>
  <si>
    <t>http://www.post.japanpost.jp/int/charge/list/ems_all_en.html)</t>
  </si>
  <si>
    <t>Total</t>
  </si>
  <si>
    <t>To</t>
  </si>
  <si>
    <t>From</t>
  </si>
  <si>
    <t>EMS postageYen</t>
    <phoneticPr fontId="5"/>
  </si>
  <si>
    <t>Total price USD</t>
    <phoneticPr fontId="5"/>
  </si>
  <si>
    <t xml:space="preserve">add Postage(EMS)  </t>
    <phoneticPr fontId="5"/>
  </si>
  <si>
    <t>Postage(yen) of Items</t>
    <phoneticPr fontId="5"/>
  </si>
  <si>
    <t>2000yen /h</t>
    <phoneticPr fontId="5"/>
  </si>
  <si>
    <t>Idea</t>
    <phoneticPr fontId="5"/>
  </si>
  <si>
    <t xml:space="preserve">personnel expenses for making </t>
    <phoneticPr fontId="5"/>
  </si>
  <si>
    <t>Surface Body</t>
    <phoneticPr fontId="5"/>
  </si>
  <si>
    <t>Plus postege</t>
    <phoneticPr fontId="5"/>
  </si>
  <si>
    <t>diameter</t>
    <phoneticPr fontId="5"/>
  </si>
  <si>
    <t>length  mm</t>
    <phoneticPr fontId="5"/>
  </si>
  <si>
    <t>USD</t>
    <phoneticPr fontId="5"/>
  </si>
  <si>
    <t xml:space="preserve">Total price </t>
    <phoneticPr fontId="5"/>
  </si>
  <si>
    <t>Transmitter</t>
    <phoneticPr fontId="5"/>
  </si>
  <si>
    <t>Marks Ltd.
　　　　　　　　　Kazuhiko Kakuta
  1-16-8 Chuo, Tagajyo, Miyagi, 985-0873, Japan
  TEL81-022-389-0722　FAX81-022-389-0723
   BZH07614@nifty.ne.jp</t>
    <phoneticPr fontId="5"/>
  </si>
  <si>
    <t>An account of PayPal</t>
    <phoneticPr fontId="5"/>
  </si>
  <si>
    <t>BZH07614@nifty.ne.jp</t>
    <phoneticPr fontId="5"/>
  </si>
  <si>
    <t>A</t>
    <phoneticPr fontId="5"/>
  </si>
  <si>
    <t>B</t>
    <phoneticPr fontId="5"/>
  </si>
  <si>
    <t>C</t>
    <phoneticPr fontId="5"/>
  </si>
  <si>
    <t>D</t>
    <phoneticPr fontId="5"/>
  </si>
  <si>
    <t>E</t>
    <phoneticPr fontId="5"/>
  </si>
  <si>
    <t>G</t>
    <phoneticPr fontId="5"/>
  </si>
  <si>
    <t>H</t>
    <phoneticPr fontId="5"/>
  </si>
  <si>
    <t>N</t>
    <phoneticPr fontId="5"/>
  </si>
  <si>
    <t>O</t>
    <phoneticPr fontId="5"/>
  </si>
  <si>
    <t>Front Wing</t>
    <phoneticPr fontId="5"/>
  </si>
  <si>
    <t>RearWIng</t>
    <phoneticPr fontId="5"/>
  </si>
  <si>
    <t>Body</t>
    <phoneticPr fontId="5"/>
  </si>
  <si>
    <t>1.2mm</t>
    <phoneticPr fontId="5"/>
  </si>
  <si>
    <t>1.6mm</t>
    <phoneticPr fontId="5"/>
  </si>
  <si>
    <t>JPY</t>
    <phoneticPr fontId="5"/>
  </si>
  <si>
    <t>1.0mm</t>
    <phoneticPr fontId="5"/>
  </si>
  <si>
    <t>EPP</t>
    <phoneticPr fontId="5"/>
  </si>
  <si>
    <t>Painting</t>
    <phoneticPr fontId="5"/>
  </si>
  <si>
    <t>Total price with fee yen</t>
    <phoneticPr fontId="5"/>
  </si>
  <si>
    <t>subtotal pricewith ST yen</t>
    <phoneticPr fontId="5"/>
  </si>
  <si>
    <t>Final Total Price</t>
    <phoneticPr fontId="5"/>
  </si>
  <si>
    <t xml:space="preserve">Fee of Paypal </t>
    <phoneticPr fontId="5"/>
  </si>
  <si>
    <t>Price(JPY)</t>
    <phoneticPr fontId="5"/>
  </si>
  <si>
    <t>subtotal price yen</t>
    <phoneticPr fontId="5"/>
  </si>
  <si>
    <t>JumperT8SG</t>
    <phoneticPr fontId="5"/>
  </si>
  <si>
    <t>0.6mm</t>
    <phoneticPr fontId="5"/>
  </si>
  <si>
    <t>0.8mm</t>
    <phoneticPr fontId="5"/>
  </si>
  <si>
    <t>BLUEARROW AF D43S-6.0-MG</t>
    <phoneticPr fontId="5"/>
  </si>
  <si>
    <t>Servo</t>
    <phoneticPr fontId="5"/>
  </si>
  <si>
    <t xml:space="preserve">Arduino Pro mini </t>
    <phoneticPr fontId="5"/>
  </si>
  <si>
    <t>OrangeRx R616XN DSM2 / DSMX6CH CPPM</t>
    <phoneticPr fontId="5"/>
  </si>
  <si>
    <t>Wing menbrane OrconfilmA36</t>
    <phoneticPr fontId="5"/>
  </si>
  <si>
    <t>Servohorn</t>
    <phoneticPr fontId="5"/>
  </si>
  <si>
    <t>https://jp.banggood.com/7W-Mini-DC-DC-Boost-Step-Up-Converter-2_6-5_5V-to-5V-6V-9V-12V-Voltage-Regulator-Module-p-1626160.html?rmmds=myorder&amp;cur_warehouse=CN&amp;ID=519957</t>
    <phoneticPr fontId="5"/>
  </si>
  <si>
    <t>https://jp.banggood.com/BLUEARROW-AF-D43S-6_0-MG-Micro-Metal-Gear-Digital-Servo-For-XK-K130-RC-Helicopter-p-1509395.html?rmmds=myorder&amp;cur_warehouse=CN</t>
  </si>
  <si>
    <t>https://hobbyking.com/jp_jp/orangerx-r616xn-dsm2-dsmx-compatible-6ch-cppm-nano-receiver-with-failsafe.html</t>
    <phoneticPr fontId="5"/>
  </si>
  <si>
    <t>https://www.aliexpress.com/item/4001120547325.html?spm=a2g0s.9042311.0.0.1a184c4ddwAqRA</t>
    <phoneticPr fontId="5"/>
  </si>
  <si>
    <t>7Wmini Stepup converte to 6V</t>
    <phoneticPr fontId="5"/>
  </si>
  <si>
    <t>1cell 120mAh Lipo</t>
    <phoneticPr fontId="5"/>
  </si>
  <si>
    <t>Connector</t>
    <phoneticPr fontId="5"/>
  </si>
  <si>
    <t xml:space="preserve">PE line </t>
    <phoneticPr fontId="5"/>
  </si>
  <si>
    <t>0.5mm Carbonplate</t>
    <phoneticPr fontId="5"/>
  </si>
  <si>
    <t>ServoFlapOrnithopter 86 without TX RX Lipo Charger</t>
    <phoneticPr fontId="5"/>
  </si>
  <si>
    <t>Ricardo Calix
1439 Elm Court
Schererville, IN, 46375
PhoneNo. 
r.a.clx.2000@gmail.com</t>
    <phoneticPr fontId="5"/>
  </si>
  <si>
    <t>Two SFO86</t>
    <phoneticPr fontId="5"/>
  </si>
  <si>
    <t>One SFO86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</si>
</sst>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_ "/>
    <numFmt numFmtId="178" formatCode="0.00_);[Red]\(0.00\)"/>
    <numFmt numFmtId="179" formatCode="0.0_);[Red]\(0.0\)"/>
  </numFmts>
  <fonts count="10" x14ac:knownFonts="1"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1" applyBorder="1" applyAlignment="1" applyProtection="1">
      <alignment vertical="center" wrapText="1"/>
    </xf>
    <xf numFmtId="17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14" fontId="0" fillId="0" borderId="1" xfId="0" applyNumberFormat="1" applyBorder="1" applyAlignment="1">
      <alignment vertical="center" wrapText="1"/>
    </xf>
    <xf numFmtId="17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8" fontId="0" fillId="0" borderId="1" xfId="0" applyNumberFormat="1" applyBorder="1" applyAlignment="1">
      <alignment vertical="center" wrapText="1"/>
    </xf>
    <xf numFmtId="178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/>
    </xf>
    <xf numFmtId="0" fontId="2" fillId="0" borderId="0" xfId="1" applyAlignment="1" applyProtection="1">
      <alignment vertical="center" wrapText="1"/>
    </xf>
    <xf numFmtId="179" fontId="0" fillId="0" borderId="0" xfId="0" applyNumberFormat="1" applyAlignment="1">
      <alignment vertical="center" wrapText="1"/>
    </xf>
    <xf numFmtId="179" fontId="0" fillId="0" borderId="1" xfId="0" applyNumberFormat="1" applyBorder="1" applyAlignment="1">
      <alignment vertical="center" wrapText="1"/>
    </xf>
    <xf numFmtId="179" fontId="0" fillId="0" borderId="1" xfId="0" applyNumberFormat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176" fontId="0" fillId="0" borderId="2" xfId="0" applyNumberFormat="1" applyBorder="1" applyAlignment="1">
      <alignment vertical="center" wrapText="1"/>
    </xf>
    <xf numFmtId="176" fontId="0" fillId="0" borderId="2" xfId="0" applyNumberFormat="1" applyBorder="1" applyAlignment="1">
      <alignment horizontal="center" vertical="center" wrapText="1"/>
    </xf>
    <xf numFmtId="179" fontId="0" fillId="0" borderId="2" xfId="0" applyNumberFormat="1" applyBorder="1" applyAlignment="1">
      <alignment vertical="center" wrapText="1"/>
    </xf>
    <xf numFmtId="178" fontId="0" fillId="0" borderId="2" xfId="0" applyNumberFormat="1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177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79" fontId="1" fillId="0" borderId="1" xfId="0" applyNumberFormat="1" applyFont="1" applyBorder="1" applyAlignment="1">
      <alignment vertical="center" wrapText="1"/>
    </xf>
    <xf numFmtId="179" fontId="1" fillId="0" borderId="2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7" fillId="0" borderId="0" xfId="1" applyFont="1" applyAlignment="1" applyProtection="1">
      <alignment vertical="center" wrapText="1"/>
    </xf>
    <xf numFmtId="17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176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78" fontId="0" fillId="0" borderId="0" xfId="0" applyNumberForma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179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177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9" fontId="0" fillId="0" borderId="0" xfId="0" applyNumberFormat="1" applyBorder="1" applyAlignment="1">
      <alignment horizontal="center" vertical="center" wrapText="1"/>
    </xf>
    <xf numFmtId="177" fontId="0" fillId="0" borderId="0" xfId="0" applyNumberFormat="1" applyBorder="1" applyAlignment="1">
      <alignment vertical="center" wrapText="1"/>
    </xf>
    <xf numFmtId="178" fontId="0" fillId="0" borderId="0" xfId="0" applyNumberFormat="1" applyBorder="1" applyAlignment="1">
      <alignment vertical="center" wrapText="1"/>
    </xf>
    <xf numFmtId="179" fontId="0" fillId="0" borderId="0" xfId="0" applyNumberFormat="1" applyBorder="1" applyAlignment="1">
      <alignment vertical="center" wrapText="1"/>
    </xf>
    <xf numFmtId="177" fontId="9" fillId="3" borderId="0" xfId="0" applyNumberFormat="1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p.banggood.com/7W-Mini-DC-DC-Boost-Step-Up-Converter-2_6-5_5V-to-5V-6V-9V-12V-Voltage-Regulator-Module-p-1626160.html?rmmds=myorder&amp;cur_warehouse=CN&amp;ID=519957" TargetMode="External"/><Relationship Id="rId2" Type="http://schemas.openxmlformats.org/officeDocument/2006/relationships/hyperlink" Target="mailto:BZH07614@nifty.ne.jp" TargetMode="External"/><Relationship Id="rId1" Type="http://schemas.openxmlformats.org/officeDocument/2006/relationships/hyperlink" Target="http://www.post.japanpost.jp/int/charge/list/ems_all_en.html)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4001120547325.html?spm=a2g0s.9042311.0.0.1a184c4ddwAqRA" TargetMode="External"/><Relationship Id="rId4" Type="http://schemas.openxmlformats.org/officeDocument/2006/relationships/hyperlink" Target="https://hobbyking.com/jp_jp/orangerx-r616xn-dsm2-dsmx-compatible-6ch-cppm-nano-receiver-with-failsaf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5"/>
  <sheetViews>
    <sheetView tabSelected="1" zoomScale="75" zoomScaleNormal="75" workbookViewId="0">
      <pane xSplit="6" ySplit="2" topLeftCell="G24" activePane="bottomRight" state="frozen"/>
      <selection pane="topRight"/>
      <selection pane="bottomLeft"/>
      <selection pane="bottomRight" activeCell="I44" sqref="I44"/>
    </sheetView>
  </sheetViews>
  <sheetFormatPr defaultRowHeight="13.5" x14ac:dyDescent="0.15"/>
  <cols>
    <col min="1" max="1" width="6.125" style="1" customWidth="1"/>
    <col min="2" max="2" width="13.625" style="1" customWidth="1"/>
    <col min="3" max="3" width="12" style="1" customWidth="1"/>
    <col min="4" max="4" width="17.25" style="1" customWidth="1"/>
    <col min="5" max="5" width="10.875" style="1" customWidth="1"/>
    <col min="6" max="6" width="15.75" style="1" customWidth="1"/>
    <col min="7" max="7" width="11.25" style="14" customWidth="1"/>
    <col min="8" max="8" width="6.5" style="19" customWidth="1"/>
    <col min="9" max="9" width="12" style="11" customWidth="1"/>
    <col min="10" max="10" width="10.5" style="19" customWidth="1"/>
    <col min="11" max="11" width="11.5" style="16" customWidth="1"/>
    <col min="12" max="12" width="11.25" style="16" customWidth="1"/>
    <col min="13" max="13" width="9.875" style="19" customWidth="1"/>
    <col min="14" max="14" width="13.5" style="1" customWidth="1"/>
    <col min="15" max="15" width="18.75" style="1" bestFit="1" customWidth="1"/>
    <col min="16" max="16384" width="9" style="1"/>
  </cols>
  <sheetData>
    <row r="1" spans="1:15" ht="27" x14ac:dyDescent="0.15">
      <c r="A1" s="17" t="s">
        <v>76</v>
      </c>
      <c r="N1" s="1" t="s">
        <v>0</v>
      </c>
      <c r="O1" s="21" t="s">
        <v>1</v>
      </c>
    </row>
    <row r="2" spans="1:15" ht="40.5" x14ac:dyDescent="0.15">
      <c r="A2" s="2" t="s">
        <v>2</v>
      </c>
      <c r="B2" s="8"/>
      <c r="C2" s="8">
        <v>44835</v>
      </c>
      <c r="D2" s="2"/>
      <c r="E2" s="2" t="s">
        <v>26</v>
      </c>
      <c r="F2" s="2" t="s">
        <v>27</v>
      </c>
      <c r="G2" s="12" t="s">
        <v>3</v>
      </c>
      <c r="H2" s="20" t="s">
        <v>4</v>
      </c>
      <c r="I2" s="6" t="s">
        <v>5</v>
      </c>
      <c r="J2" s="20" t="s">
        <v>6</v>
      </c>
      <c r="K2" s="15" t="s">
        <v>7</v>
      </c>
      <c r="L2" s="15" t="s">
        <v>20</v>
      </c>
      <c r="M2" s="21" t="s">
        <v>8</v>
      </c>
      <c r="N2" s="2">
        <v>144.69999999999999</v>
      </c>
      <c r="O2" s="1">
        <v>2000</v>
      </c>
    </row>
    <row r="3" spans="1:15" s="37" customFormat="1" x14ac:dyDescent="0.15">
      <c r="A3" s="2"/>
      <c r="B3" s="8"/>
      <c r="C3" s="8"/>
      <c r="D3" s="2"/>
      <c r="E3" s="2"/>
      <c r="F3" s="2"/>
      <c r="G3" s="12"/>
      <c r="H3" s="20"/>
      <c r="I3" s="6"/>
      <c r="J3" s="20"/>
      <c r="K3" s="15"/>
      <c r="L3" s="15"/>
      <c r="M3" s="21"/>
      <c r="N3" s="2"/>
    </row>
    <row r="4" spans="1:15" s="37" customFormat="1" x14ac:dyDescent="0.15">
      <c r="A4" s="2"/>
      <c r="B4" s="8" t="s">
        <v>30</v>
      </c>
      <c r="C4" s="8"/>
      <c r="D4" s="2" t="s">
        <v>58</v>
      </c>
      <c r="E4" s="2"/>
      <c r="F4" s="2"/>
      <c r="G4" s="12">
        <v>19000</v>
      </c>
      <c r="H4" s="20">
        <v>0</v>
      </c>
      <c r="I4" s="6"/>
      <c r="J4" s="20"/>
      <c r="K4" s="15"/>
      <c r="L4" s="15"/>
      <c r="M4" s="21"/>
      <c r="N4" s="2"/>
    </row>
    <row r="5" spans="1:15" s="39" customFormat="1" x14ac:dyDescent="0.15">
      <c r="A5" s="2" t="s">
        <v>34</v>
      </c>
      <c r="B5" s="8" t="s">
        <v>43</v>
      </c>
      <c r="C5" s="8"/>
      <c r="D5" s="2"/>
      <c r="E5" s="2"/>
      <c r="F5" s="2"/>
      <c r="G5" s="13"/>
      <c r="H5" s="20"/>
      <c r="I5" s="6"/>
      <c r="J5" s="20"/>
      <c r="K5" s="15"/>
      <c r="L5" s="15"/>
      <c r="M5" s="20"/>
      <c r="N5" s="2"/>
    </row>
    <row r="6" spans="1:15" s="39" customFormat="1" x14ac:dyDescent="0.15">
      <c r="A6" s="2" t="s">
        <v>35</v>
      </c>
      <c r="B6" s="8"/>
      <c r="C6" s="8"/>
      <c r="D6" s="2"/>
      <c r="E6" s="2" t="s">
        <v>47</v>
      </c>
      <c r="F6" s="2">
        <v>175</v>
      </c>
      <c r="G6" s="12">
        <f>575/1000*F6</f>
        <v>100.62499999999999</v>
      </c>
      <c r="H6" s="20">
        <v>2</v>
      </c>
      <c r="I6" s="6"/>
      <c r="J6" s="20">
        <f t="shared" ref="J6:J9" si="0">G6*H6</f>
        <v>201.24999999999997</v>
      </c>
      <c r="K6" s="15">
        <f t="shared" ref="K6:K13" si="1">J6/$N$2</f>
        <v>1.3908085694540429</v>
      </c>
      <c r="L6" s="15">
        <v>30</v>
      </c>
      <c r="M6" s="20">
        <v>200</v>
      </c>
      <c r="N6" s="2"/>
    </row>
    <row r="7" spans="1:15" s="39" customFormat="1" x14ac:dyDescent="0.15">
      <c r="A7" s="2" t="s">
        <v>36</v>
      </c>
      <c r="B7" s="8"/>
      <c r="C7" s="8"/>
      <c r="D7" s="2"/>
      <c r="E7" s="2" t="s">
        <v>46</v>
      </c>
      <c r="F7" s="2">
        <v>245</v>
      </c>
      <c r="G7" s="12">
        <f>529/1000*F7</f>
        <v>129.60500000000002</v>
      </c>
      <c r="H7" s="20">
        <v>2</v>
      </c>
      <c r="I7" s="6"/>
      <c r="J7" s="20">
        <f t="shared" si="0"/>
        <v>259.21000000000004</v>
      </c>
      <c r="K7" s="15">
        <f t="shared" si="1"/>
        <v>1.7913614374568076</v>
      </c>
      <c r="L7" s="15">
        <v>30</v>
      </c>
      <c r="M7" s="20">
        <v>200</v>
      </c>
      <c r="N7" s="2"/>
    </row>
    <row r="8" spans="1:15" s="39" customFormat="1" x14ac:dyDescent="0.15">
      <c r="A8" s="2" t="s">
        <v>37</v>
      </c>
      <c r="B8" s="8"/>
      <c r="C8" s="8"/>
      <c r="D8" s="2"/>
      <c r="E8" s="2" t="s">
        <v>49</v>
      </c>
      <c r="F8" s="2">
        <v>170</v>
      </c>
      <c r="G8" s="12">
        <f>630/1000*F8</f>
        <v>107.1</v>
      </c>
      <c r="H8" s="20">
        <v>2</v>
      </c>
      <c r="I8" s="6"/>
      <c r="J8" s="20">
        <f t="shared" ref="J8" si="2">G8*H8</f>
        <v>214.2</v>
      </c>
      <c r="K8" s="15">
        <f t="shared" si="1"/>
        <v>1.4803040774015204</v>
      </c>
      <c r="L8" s="15">
        <v>30</v>
      </c>
      <c r="M8" s="20">
        <v>200</v>
      </c>
      <c r="N8" s="2"/>
    </row>
    <row r="9" spans="1:15" s="39" customFormat="1" x14ac:dyDescent="0.15">
      <c r="A9" s="2" t="s">
        <v>38</v>
      </c>
      <c r="B9" s="8"/>
      <c r="C9" s="8"/>
      <c r="D9" s="2"/>
      <c r="E9" s="2" t="s">
        <v>59</v>
      </c>
      <c r="F9" s="2">
        <v>135</v>
      </c>
      <c r="G9" s="12">
        <f>630/1000*F9</f>
        <v>85.05</v>
      </c>
      <c r="H9" s="20">
        <v>2</v>
      </c>
      <c r="I9" s="6"/>
      <c r="J9" s="20">
        <f t="shared" si="0"/>
        <v>170.1</v>
      </c>
      <c r="K9" s="15">
        <f t="shared" si="1"/>
        <v>1.1755355908776781</v>
      </c>
      <c r="L9" s="15">
        <v>30</v>
      </c>
      <c r="M9" s="20">
        <v>200</v>
      </c>
      <c r="N9" s="2"/>
    </row>
    <row r="10" spans="1:15" s="39" customFormat="1" x14ac:dyDescent="0.15">
      <c r="A10" s="2" t="s">
        <v>39</v>
      </c>
      <c r="B10" s="8" t="s">
        <v>44</v>
      </c>
      <c r="C10" s="8"/>
      <c r="D10" s="2"/>
      <c r="E10" s="2" t="s">
        <v>60</v>
      </c>
      <c r="F10" s="2">
        <v>190</v>
      </c>
      <c r="G10" s="36">
        <f>568/1000*F10</f>
        <v>107.91999999999999</v>
      </c>
      <c r="H10" s="20">
        <v>2</v>
      </c>
      <c r="I10" s="6"/>
      <c r="J10" s="20">
        <f t="shared" ref="J10:J11" si="3">G10*H10</f>
        <v>215.83999999999997</v>
      </c>
      <c r="K10" s="15">
        <f t="shared" si="1"/>
        <v>1.4916378714581893</v>
      </c>
      <c r="L10" s="15">
        <v>30</v>
      </c>
      <c r="M10" s="20">
        <v>200</v>
      </c>
      <c r="N10" s="2"/>
    </row>
    <row r="11" spans="1:15" s="39" customFormat="1" x14ac:dyDescent="0.15">
      <c r="A11" s="2" t="s">
        <v>40</v>
      </c>
      <c r="B11" s="8"/>
      <c r="C11" s="8"/>
      <c r="D11" s="2"/>
      <c r="E11" s="2" t="s">
        <v>59</v>
      </c>
      <c r="F11" s="2">
        <v>125</v>
      </c>
      <c r="G11" s="12">
        <v>135</v>
      </c>
      <c r="H11" s="20">
        <v>2</v>
      </c>
      <c r="I11" s="6"/>
      <c r="J11" s="20">
        <f t="shared" si="3"/>
        <v>270</v>
      </c>
      <c r="K11" s="15">
        <f t="shared" si="1"/>
        <v>1.8659295093296477</v>
      </c>
      <c r="L11" s="15">
        <v>30</v>
      </c>
      <c r="M11" s="20">
        <v>200</v>
      </c>
      <c r="N11" s="2"/>
    </row>
    <row r="12" spans="1:15" s="39" customFormat="1" x14ac:dyDescent="0.15">
      <c r="A12" s="2" t="s">
        <v>41</v>
      </c>
      <c r="B12" s="8" t="s">
        <v>45</v>
      </c>
      <c r="C12" s="8"/>
      <c r="D12" s="2"/>
      <c r="E12" s="2" t="s">
        <v>49</v>
      </c>
      <c r="F12" s="2">
        <v>125</v>
      </c>
      <c r="G12" s="12">
        <f>630/1000*F12</f>
        <v>78.75</v>
      </c>
      <c r="H12" s="20">
        <v>2</v>
      </c>
      <c r="I12" s="6"/>
      <c r="J12" s="20">
        <f t="shared" ref="J12:J14" si="4">G12*H12</f>
        <v>157.5</v>
      </c>
      <c r="K12" s="15">
        <f t="shared" si="1"/>
        <v>1.0884588804422946</v>
      </c>
      <c r="L12" s="15">
        <v>30</v>
      </c>
      <c r="M12" s="20">
        <v>200</v>
      </c>
      <c r="N12" s="2"/>
    </row>
    <row r="13" spans="1:15" s="39" customFormat="1" x14ac:dyDescent="0.15">
      <c r="A13" s="2" t="s">
        <v>42</v>
      </c>
      <c r="B13" s="8"/>
      <c r="C13" s="8"/>
      <c r="D13" s="2"/>
      <c r="E13" s="2" t="s">
        <v>60</v>
      </c>
      <c r="F13" s="2">
        <v>155</v>
      </c>
      <c r="G13" s="36">
        <f>568/1000*F13</f>
        <v>88.039999999999992</v>
      </c>
      <c r="H13" s="20">
        <v>2</v>
      </c>
      <c r="I13" s="6"/>
      <c r="J13" s="20">
        <f t="shared" si="4"/>
        <v>176.07999999999998</v>
      </c>
      <c r="K13" s="15">
        <f t="shared" si="1"/>
        <v>1.2168624740843124</v>
      </c>
      <c r="L13" s="15">
        <v>30</v>
      </c>
      <c r="M13" s="20">
        <v>200</v>
      </c>
      <c r="N13" s="2"/>
    </row>
    <row r="14" spans="1:15" s="58" customFormat="1" ht="27" x14ac:dyDescent="0.15">
      <c r="A14" s="2"/>
      <c r="B14" s="8"/>
      <c r="C14" s="8"/>
      <c r="D14" s="2"/>
      <c r="E14" s="2" t="s">
        <v>75</v>
      </c>
      <c r="F14" s="2"/>
      <c r="G14" s="36">
        <v>400</v>
      </c>
      <c r="H14" s="20">
        <v>1</v>
      </c>
      <c r="I14" s="6"/>
      <c r="J14" s="20">
        <f t="shared" si="4"/>
        <v>400</v>
      </c>
      <c r="K14" s="15"/>
      <c r="L14" s="15">
        <v>30</v>
      </c>
      <c r="M14" s="20">
        <v>500</v>
      </c>
      <c r="N14" s="2"/>
    </row>
    <row r="15" spans="1:15" ht="121.5" x14ac:dyDescent="0.15">
      <c r="A15" s="2"/>
      <c r="B15" s="2" t="s">
        <v>62</v>
      </c>
      <c r="C15" s="2"/>
      <c r="D15" s="2" t="s">
        <v>61</v>
      </c>
      <c r="E15" s="2"/>
      <c r="F15" s="2"/>
      <c r="G15" s="12">
        <v>2444</v>
      </c>
      <c r="H15" s="20">
        <v>2</v>
      </c>
      <c r="I15" s="6">
        <v>1</v>
      </c>
      <c r="J15" s="20">
        <f>G15*(H15+I15)</f>
        <v>7332</v>
      </c>
      <c r="K15" s="15"/>
      <c r="L15" s="15">
        <v>200</v>
      </c>
      <c r="M15" s="20"/>
      <c r="N15" s="2"/>
      <c r="O15" s="58" t="s">
        <v>68</v>
      </c>
    </row>
    <row r="16" spans="1:15" s="58" customFormat="1" ht="67.5" x14ac:dyDescent="0.15">
      <c r="A16" s="2"/>
      <c r="B16" s="2"/>
      <c r="C16" s="2"/>
      <c r="D16" s="2" t="s">
        <v>66</v>
      </c>
      <c r="E16" s="2"/>
      <c r="F16" s="2"/>
      <c r="G16" s="12">
        <v>435</v>
      </c>
      <c r="H16" s="20">
        <v>2</v>
      </c>
      <c r="I16" s="6"/>
      <c r="J16" s="20">
        <f>G16*(H16+I16)</f>
        <v>870</v>
      </c>
      <c r="K16" s="15"/>
      <c r="L16" s="15">
        <v>200</v>
      </c>
      <c r="M16" s="20"/>
      <c r="N16" s="2"/>
      <c r="O16" s="18" t="s">
        <v>70</v>
      </c>
    </row>
    <row r="17" spans="1:16" s="58" customFormat="1" x14ac:dyDescent="0.15">
      <c r="A17" s="2"/>
      <c r="B17" s="2"/>
      <c r="C17" s="2"/>
      <c r="D17" s="2" t="s">
        <v>63</v>
      </c>
      <c r="E17" s="2"/>
      <c r="F17" s="2"/>
      <c r="G17" s="12">
        <v>700</v>
      </c>
      <c r="H17" s="20">
        <v>1</v>
      </c>
      <c r="I17" s="6"/>
      <c r="J17" s="20">
        <f>G17*H17</f>
        <v>700</v>
      </c>
      <c r="K17" s="15"/>
      <c r="L17" s="15">
        <v>200</v>
      </c>
      <c r="M17" s="20">
        <v>500</v>
      </c>
      <c r="N17" s="2"/>
    </row>
    <row r="18" spans="1:16" s="58" customFormat="1" ht="81" x14ac:dyDescent="0.15">
      <c r="A18" s="2"/>
      <c r="B18" s="2"/>
      <c r="C18" s="2"/>
      <c r="D18" s="2" t="s">
        <v>64</v>
      </c>
      <c r="E18" s="2"/>
      <c r="F18" s="2"/>
      <c r="G18" s="12">
        <v>1000</v>
      </c>
      <c r="H18" s="20">
        <v>0</v>
      </c>
      <c r="I18" s="6"/>
      <c r="J18" s="20">
        <f>G18*H18</f>
        <v>0</v>
      </c>
      <c r="K18" s="15"/>
      <c r="L18" s="15">
        <v>0</v>
      </c>
      <c r="M18" s="20"/>
      <c r="N18" s="2"/>
      <c r="O18" s="18" t="s">
        <v>69</v>
      </c>
    </row>
    <row r="19" spans="1:16" s="58" customFormat="1" ht="27" x14ac:dyDescent="0.15">
      <c r="A19" s="2"/>
      <c r="B19" s="2"/>
      <c r="C19" s="2"/>
      <c r="D19" s="2" t="s">
        <v>65</v>
      </c>
      <c r="E19" s="2"/>
      <c r="F19" s="2"/>
      <c r="G19" s="12">
        <v>1000</v>
      </c>
      <c r="H19" s="20">
        <v>1</v>
      </c>
      <c r="I19" s="6"/>
      <c r="J19" s="20">
        <f>G19*H19</f>
        <v>1000</v>
      </c>
      <c r="K19" s="15"/>
      <c r="L19" s="15">
        <v>200</v>
      </c>
      <c r="M19" s="20"/>
      <c r="N19" s="2"/>
    </row>
    <row r="20" spans="1:16" ht="135" x14ac:dyDescent="0.15">
      <c r="A20" s="2"/>
      <c r="B20" s="2"/>
      <c r="C20" s="2"/>
      <c r="D20" s="2" t="s">
        <v>71</v>
      </c>
      <c r="E20" s="2"/>
      <c r="F20" s="3"/>
      <c r="G20" s="12">
        <v>332</v>
      </c>
      <c r="H20" s="20">
        <v>1</v>
      </c>
      <c r="I20" s="6"/>
      <c r="J20" s="20">
        <v>332</v>
      </c>
      <c r="K20" s="15"/>
      <c r="L20" s="15">
        <v>200</v>
      </c>
      <c r="M20" s="20"/>
      <c r="N20" s="5"/>
      <c r="O20" s="18" t="s">
        <v>67</v>
      </c>
    </row>
    <row r="21" spans="1:16" s="58" customFormat="1" x14ac:dyDescent="0.15">
      <c r="A21" s="2"/>
      <c r="B21" s="2"/>
      <c r="C21" s="2"/>
      <c r="D21" s="2" t="s">
        <v>72</v>
      </c>
      <c r="E21" s="2"/>
      <c r="F21" s="3"/>
      <c r="G21" s="12"/>
      <c r="H21" s="20"/>
      <c r="I21" s="6"/>
      <c r="J21" s="20"/>
      <c r="K21" s="15"/>
      <c r="L21" s="15"/>
      <c r="M21" s="20"/>
      <c r="N21" s="5"/>
      <c r="O21" s="18"/>
    </row>
    <row r="22" spans="1:16" s="58" customFormat="1" x14ac:dyDescent="0.15">
      <c r="A22" s="2"/>
      <c r="B22" s="2"/>
      <c r="C22" s="2"/>
      <c r="D22" s="2" t="s">
        <v>73</v>
      </c>
      <c r="E22" s="2"/>
      <c r="F22" s="3"/>
      <c r="G22" s="12"/>
      <c r="H22" s="20"/>
      <c r="I22" s="6"/>
      <c r="J22" s="20"/>
      <c r="K22" s="15"/>
      <c r="L22" s="15"/>
      <c r="M22" s="20"/>
      <c r="N22" s="5"/>
      <c r="O22" s="18"/>
    </row>
    <row r="23" spans="1:16" s="58" customFormat="1" x14ac:dyDescent="0.15">
      <c r="A23" s="2"/>
      <c r="B23" s="2"/>
      <c r="C23" s="2"/>
      <c r="D23" s="2" t="s">
        <v>74</v>
      </c>
      <c r="E23" s="2"/>
      <c r="F23" s="3"/>
      <c r="G23" s="12"/>
      <c r="H23" s="20"/>
      <c r="I23" s="6"/>
      <c r="J23" s="20"/>
      <c r="K23" s="15"/>
      <c r="L23" s="15"/>
      <c r="M23" s="20"/>
      <c r="N23" s="5"/>
      <c r="O23" s="18"/>
    </row>
    <row r="24" spans="1:16" s="57" customFormat="1" x14ac:dyDescent="0.15">
      <c r="A24" s="2"/>
      <c r="B24" s="2"/>
      <c r="C24" s="2"/>
      <c r="D24" s="2"/>
      <c r="E24" s="2"/>
      <c r="F24" s="2"/>
      <c r="G24" s="36"/>
      <c r="H24" s="6"/>
      <c r="I24" s="6"/>
      <c r="J24" s="41"/>
      <c r="K24" s="15"/>
      <c r="L24" s="15"/>
      <c r="M24" s="20"/>
      <c r="N24" s="2"/>
    </row>
    <row r="25" spans="1:16" ht="27" x14ac:dyDescent="0.15">
      <c r="A25" s="2" t="s">
        <v>9</v>
      </c>
      <c r="B25" s="2" t="s">
        <v>11</v>
      </c>
      <c r="C25" s="2"/>
      <c r="D25" s="2"/>
      <c r="E25" s="2"/>
      <c r="F25" s="2"/>
      <c r="G25" s="12">
        <v>1000</v>
      </c>
      <c r="H25" s="20">
        <v>1</v>
      </c>
      <c r="I25" s="6"/>
      <c r="J25" s="20">
        <f t="shared" ref="J25:J28" si="5">G25*(H25+I25)</f>
        <v>1000</v>
      </c>
      <c r="K25" s="15">
        <f>J25/$N$2</f>
        <v>6.910850034554251</v>
      </c>
      <c r="L25" s="15"/>
      <c r="M25" s="20">
        <v>1000</v>
      </c>
      <c r="N25" s="2"/>
    </row>
    <row r="26" spans="1:16" ht="40.5" x14ac:dyDescent="0.15">
      <c r="A26" s="2" t="s">
        <v>10</v>
      </c>
      <c r="B26" s="2"/>
      <c r="C26" s="7" t="s">
        <v>23</v>
      </c>
      <c r="D26" s="9" t="s">
        <v>21</v>
      </c>
      <c r="E26" s="2"/>
      <c r="F26" s="10"/>
      <c r="G26" s="12">
        <v>2000</v>
      </c>
      <c r="H26" s="32">
        <v>10</v>
      </c>
      <c r="I26" s="6"/>
      <c r="J26" s="20">
        <f t="shared" si="5"/>
        <v>20000</v>
      </c>
      <c r="K26" s="15">
        <f t="shared" ref="K26:K29" si="6">J26/$N$2</f>
        <v>138.21700069108502</v>
      </c>
      <c r="L26" s="15"/>
      <c r="M26" s="20"/>
      <c r="N26" s="2"/>
    </row>
    <row r="27" spans="1:16" x14ac:dyDescent="0.15">
      <c r="A27" s="31"/>
      <c r="B27" s="22" t="s">
        <v>24</v>
      </c>
      <c r="C27" s="28" t="s">
        <v>50</v>
      </c>
      <c r="D27" s="29"/>
      <c r="E27" s="22"/>
      <c r="F27" s="30"/>
      <c r="G27" s="24">
        <v>300</v>
      </c>
      <c r="H27" s="33">
        <v>1</v>
      </c>
      <c r="I27" s="23"/>
      <c r="J27" s="20">
        <f t="shared" si="5"/>
        <v>300</v>
      </c>
      <c r="K27" s="15">
        <f t="shared" si="6"/>
        <v>2.073255010366275</v>
      </c>
      <c r="L27" s="15"/>
      <c r="M27" s="26">
        <v>500</v>
      </c>
      <c r="N27" s="22"/>
    </row>
    <row r="28" spans="1:16" s="40" customFormat="1" x14ac:dyDescent="0.15">
      <c r="A28" s="22"/>
      <c r="B28" s="22" t="s">
        <v>51</v>
      </c>
      <c r="C28" s="28"/>
      <c r="D28" s="29"/>
      <c r="E28" s="22"/>
      <c r="F28" s="30"/>
      <c r="G28" s="24">
        <v>500</v>
      </c>
      <c r="H28" s="33">
        <v>1</v>
      </c>
      <c r="I28" s="23"/>
      <c r="J28" s="41">
        <f t="shared" si="5"/>
        <v>500</v>
      </c>
      <c r="K28" s="15">
        <f t="shared" si="6"/>
        <v>3.4554250172771255</v>
      </c>
      <c r="L28" s="16"/>
      <c r="M28" s="26"/>
      <c r="N28" s="22"/>
    </row>
    <row r="29" spans="1:16" x14ac:dyDescent="0.15">
      <c r="A29" s="4"/>
      <c r="B29" s="22" t="s">
        <v>22</v>
      </c>
      <c r="C29" s="28"/>
      <c r="D29" s="29"/>
      <c r="E29" s="22"/>
      <c r="F29" s="30"/>
      <c r="G29" s="24">
        <v>500</v>
      </c>
      <c r="H29" s="33">
        <v>1</v>
      </c>
      <c r="I29" s="23"/>
      <c r="J29" s="20">
        <f>G29*(H29+I29)</f>
        <v>500</v>
      </c>
      <c r="K29" s="15">
        <f t="shared" si="6"/>
        <v>3.4554250172771255</v>
      </c>
      <c r="L29" s="15"/>
      <c r="M29" s="25"/>
      <c r="N29" s="22"/>
    </row>
    <row r="30" spans="1:16" ht="40.5" x14ac:dyDescent="0.15">
      <c r="A30" s="2"/>
      <c r="B30" s="22"/>
      <c r="C30" s="22"/>
      <c r="D30" s="22"/>
      <c r="E30" s="22"/>
      <c r="F30" s="23" t="s">
        <v>12</v>
      </c>
      <c r="G30" s="24"/>
      <c r="H30" s="25"/>
      <c r="I30" s="23"/>
      <c r="J30" s="25">
        <f>SUM(J3:J29)</f>
        <v>34598.18</v>
      </c>
      <c r="K30" s="15">
        <f>J30/$N$2</f>
        <v>239.10283344851419</v>
      </c>
      <c r="L30" s="25">
        <f>SUM(L3:L29)</f>
        <v>1270</v>
      </c>
      <c r="M30" s="23">
        <f>SUM(M3:M29)</f>
        <v>4100</v>
      </c>
      <c r="N30" s="22" t="s">
        <v>19</v>
      </c>
      <c r="O30" s="18" t="s">
        <v>13</v>
      </c>
    </row>
    <row r="31" spans="1:16" ht="27" x14ac:dyDescent="0.15">
      <c r="A31" s="2"/>
      <c r="B31" s="22"/>
      <c r="C31" s="22"/>
      <c r="D31" s="22"/>
      <c r="E31" s="22"/>
      <c r="F31" s="23"/>
      <c r="G31" s="24"/>
      <c r="H31" s="25"/>
      <c r="I31" s="2"/>
      <c r="J31" s="25" t="s">
        <v>57</v>
      </c>
      <c r="K31" s="23"/>
      <c r="L31" s="23"/>
      <c r="M31" s="23"/>
      <c r="N31" s="23"/>
      <c r="O31" s="23"/>
      <c r="P31" s="35"/>
    </row>
    <row r="32" spans="1:16" s="2" customFormat="1" x14ac:dyDescent="0.15">
      <c r="F32" s="2" t="s">
        <v>14</v>
      </c>
      <c r="G32" s="12"/>
      <c r="H32" s="20"/>
      <c r="I32" s="2" t="s">
        <v>79</v>
      </c>
      <c r="J32" s="20">
        <f>J30+L40+M30+L30</f>
        <v>39968.18</v>
      </c>
      <c r="K32" s="34"/>
      <c r="L32" s="15"/>
      <c r="M32" s="6"/>
      <c r="N32" s="6"/>
      <c r="O32" s="15"/>
    </row>
    <row r="33" spans="1:17" x14ac:dyDescent="0.15">
      <c r="A33" s="22"/>
      <c r="J33" s="27" t="s">
        <v>48</v>
      </c>
      <c r="K33" s="27" t="s">
        <v>48</v>
      </c>
      <c r="L33" s="45"/>
      <c r="M33" s="27" t="s">
        <v>48</v>
      </c>
      <c r="N33" s="27" t="s">
        <v>48</v>
      </c>
      <c r="O33" s="27" t="s">
        <v>28</v>
      </c>
    </row>
    <row r="34" spans="1:17" s="58" customFormat="1" x14ac:dyDescent="0.15">
      <c r="A34" s="22"/>
      <c r="G34" s="14"/>
      <c r="H34" s="19"/>
      <c r="I34" s="11"/>
      <c r="J34" s="27"/>
      <c r="K34" s="27"/>
      <c r="L34" s="45"/>
      <c r="M34" s="27"/>
      <c r="N34" s="27"/>
      <c r="O34" s="27"/>
    </row>
    <row r="35" spans="1:17" s="42" customFormat="1" ht="53.25" customHeight="1" x14ac:dyDescent="0.15">
      <c r="A35" s="2"/>
      <c r="B35" s="22"/>
      <c r="C35" s="22"/>
      <c r="D35" s="22"/>
      <c r="E35" s="22"/>
      <c r="F35" s="23"/>
      <c r="G35" s="24"/>
      <c r="H35" s="25"/>
      <c r="I35" s="2"/>
      <c r="J35" s="25" t="s">
        <v>53</v>
      </c>
      <c r="K35" s="23" t="s">
        <v>17</v>
      </c>
      <c r="L35" s="23" t="s">
        <v>29</v>
      </c>
      <c r="M35" s="23" t="s">
        <v>52</v>
      </c>
      <c r="N35" s="23" t="s">
        <v>55</v>
      </c>
      <c r="O35" s="2" t="s">
        <v>54</v>
      </c>
      <c r="P35" s="23" t="s">
        <v>18</v>
      </c>
      <c r="Q35" s="35" t="s">
        <v>25</v>
      </c>
    </row>
    <row r="36" spans="1:17" s="2" customFormat="1" x14ac:dyDescent="0.15">
      <c r="F36" s="2" t="s">
        <v>14</v>
      </c>
      <c r="G36" s="12"/>
      <c r="H36" s="20"/>
      <c r="I36" s="2" t="s">
        <v>78</v>
      </c>
      <c r="J36" s="20">
        <f>J32*2</f>
        <v>79936.36</v>
      </c>
      <c r="K36" s="34">
        <v>7900</v>
      </c>
      <c r="L36" s="6">
        <f>J36+K36</f>
        <v>87836.36</v>
      </c>
      <c r="M36" s="6">
        <f>L36*1.1</f>
        <v>96619.996000000014</v>
      </c>
      <c r="N36" s="15">
        <f>(M36*0.06+40)</f>
        <v>5837.1997600000004</v>
      </c>
      <c r="O36" s="6">
        <f>M36+N36</f>
        <v>102457.19576000002</v>
      </c>
      <c r="P36" s="15">
        <f>M36/$N$2</f>
        <v>667.72630269523165</v>
      </c>
    </row>
    <row r="37" spans="1:17" s="42" customFormat="1" x14ac:dyDescent="0.15">
      <c r="A37" s="44"/>
      <c r="G37" s="14"/>
      <c r="H37" s="19"/>
      <c r="I37" s="11"/>
      <c r="J37" s="27" t="s">
        <v>48</v>
      </c>
      <c r="K37" s="27" t="s">
        <v>48</v>
      </c>
      <c r="L37" s="27" t="s">
        <v>48</v>
      </c>
      <c r="M37" s="27" t="s">
        <v>48</v>
      </c>
      <c r="N37" s="27" t="s">
        <v>48</v>
      </c>
      <c r="O37" s="27" t="s">
        <v>48</v>
      </c>
      <c r="P37" s="27" t="s">
        <v>28</v>
      </c>
    </row>
    <row r="38" spans="1:17" s="46" customFormat="1" x14ac:dyDescent="0.15">
      <c r="G38" s="47"/>
      <c r="H38" s="11"/>
      <c r="I38" s="11"/>
      <c r="J38" s="27"/>
      <c r="K38" s="27"/>
      <c r="L38" s="27"/>
      <c r="M38" s="27"/>
      <c r="N38" s="27"/>
      <c r="O38" s="46" t="s">
        <v>56</v>
      </c>
    </row>
    <row r="39" spans="1:17" s="46" customFormat="1" x14ac:dyDescent="0.15">
      <c r="A39" s="44"/>
      <c r="B39" s="44"/>
      <c r="C39" s="48"/>
      <c r="D39" s="49"/>
      <c r="E39" s="44"/>
      <c r="F39" s="50"/>
      <c r="G39" s="51"/>
      <c r="H39" s="43"/>
      <c r="I39" s="43"/>
      <c r="J39" s="52"/>
      <c r="K39" s="53"/>
      <c r="L39" s="53"/>
      <c r="M39" s="54"/>
      <c r="N39" s="27"/>
      <c r="O39" s="55"/>
      <c r="P39" s="27"/>
      <c r="Q39" s="56"/>
    </row>
    <row r="40" spans="1:17" x14ac:dyDescent="0.15">
      <c r="A40" s="44"/>
      <c r="L40" s="43"/>
    </row>
    <row r="41" spans="1:17" ht="112.5" customHeight="1" x14ac:dyDescent="0.15">
      <c r="A41" s="44" t="s">
        <v>15</v>
      </c>
      <c r="B41" s="59" t="s">
        <v>77</v>
      </c>
      <c r="C41" s="59"/>
      <c r="D41" s="59"/>
      <c r="L41" s="44"/>
    </row>
    <row r="42" spans="1:17" ht="27" x14ac:dyDescent="0.15">
      <c r="A42" s="44"/>
      <c r="F42" s="38" t="s">
        <v>32</v>
      </c>
      <c r="L42" s="1"/>
    </row>
    <row r="43" spans="1:17" ht="114.75" customHeight="1" x14ac:dyDescent="0.15">
      <c r="A43" s="44" t="s">
        <v>16</v>
      </c>
      <c r="B43" s="59" t="s">
        <v>31</v>
      </c>
      <c r="C43" s="59"/>
      <c r="D43" s="59"/>
      <c r="F43" s="18" t="s">
        <v>33</v>
      </c>
      <c r="L43" s="39" t="s">
        <v>48</v>
      </c>
    </row>
    <row r="44" spans="1:17" x14ac:dyDescent="0.15">
      <c r="A44" s="44"/>
    </row>
    <row r="45" spans="1:17" x14ac:dyDescent="0.15">
      <c r="A45" s="44"/>
    </row>
  </sheetData>
  <mergeCells count="2">
    <mergeCell ref="B41:D41"/>
    <mergeCell ref="B43:D43"/>
  </mergeCells>
  <phoneticPr fontId="5"/>
  <hyperlinks>
    <hyperlink ref="O30" r:id="rId1" xr:uid="{00000000-0004-0000-0000-00000A000000}"/>
    <hyperlink ref="F43" r:id="rId2" xr:uid="{00000000-0004-0000-0000-000010000000}"/>
    <hyperlink ref="O20" r:id="rId3" xr:uid="{933E166E-74FA-492C-BC35-E8323FC5BE29}"/>
    <hyperlink ref="O18" r:id="rId4" xr:uid="{8CD4134C-1876-480E-9690-04B8FA320032}"/>
    <hyperlink ref="O16" r:id="rId5" xr:uid="{8ADB6A26-841B-4B2C-B4D5-9E2EC9525230}"/>
  </hyperlinks>
  <pageMargins left="0.75" right="0.75" top="0.43958333333333333" bottom="0.26944444444444443" header="0.3298611111111111" footer="0.17986111111111111"/>
  <pageSetup paperSize="9" scale="80" firstPageNumber="4294963191" fitToHeight="0" orientation="landscape" horizontalDpi="4294967293" verticalDpi="150" r:id="rId6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/>
  <pageMargins left="0.75" right="0.75" top="1" bottom="1" header="0.51180555555555551" footer="0.51180555555555551"/>
  <pageSetup paperSize="0" scale="0" firstPageNumber="4294963191" orientation="portrait" usePrinterDefaults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kazuhiko kakuta</dc:creator>
  <cp:lastModifiedBy>KAKUTA</cp:lastModifiedBy>
  <cp:revision/>
  <cp:lastPrinted>2014-11-18T23:12:15Z</cp:lastPrinted>
  <dcterms:created xsi:type="dcterms:W3CDTF">2013-05-15T01:04:58Z</dcterms:created>
  <dcterms:modified xsi:type="dcterms:W3CDTF">2022-10-01T04:55:27Z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1041-8.1.0.3373</vt:lpwstr>
  </property>
</Properties>
</file>