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casaslozano/Box Sync/Rafael Casas/Universidad/Andes/6to Semestre/Laboratorio Intermedio/Quiz/"/>
    </mc:Choice>
  </mc:AlternateContent>
  <xr:revisionPtr revIDLastSave="0" documentId="13_ncr:1_{72C5C521-4BE1-8E41-885A-441DEA7FCE7D}" xr6:coauthVersionLast="47" xr6:coauthVersionMax="47" xr10:uidLastSave="{00000000-0000-0000-0000-000000000000}"/>
  <bookViews>
    <workbookView xWindow="0" yWindow="720" windowWidth="29400" windowHeight="18400" xr2:uid="{375BC0C8-A3FB-0245-BECE-D9D192A163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0" i="1"/>
  <c r="H51" i="1"/>
  <c r="H52" i="1"/>
  <c r="E52" i="1"/>
  <c r="E45" i="1"/>
  <c r="E46" i="1"/>
  <c r="E47" i="1"/>
  <c r="E48" i="1"/>
  <c r="E49" i="1"/>
  <c r="E50" i="1"/>
  <c r="E51" i="1"/>
  <c r="E44" i="1"/>
  <c r="U32" i="1"/>
  <c r="T32" i="1"/>
  <c r="S32" i="1"/>
  <c r="R32" i="1"/>
  <c r="Q32" i="1"/>
  <c r="P32" i="1"/>
  <c r="O33" i="1"/>
  <c r="O34" i="1"/>
  <c r="O35" i="1"/>
  <c r="O36" i="1"/>
  <c r="O37" i="1"/>
  <c r="O38" i="1"/>
  <c r="O39" i="1"/>
  <c r="O40" i="1"/>
  <c r="O32" i="1"/>
  <c r="N32" i="1"/>
  <c r="M33" i="1"/>
  <c r="M34" i="1"/>
  <c r="M35" i="1"/>
  <c r="M36" i="1"/>
  <c r="M37" i="1"/>
  <c r="M38" i="1"/>
  <c r="M39" i="1"/>
  <c r="M40" i="1"/>
  <c r="M32" i="1"/>
  <c r="L32" i="1"/>
  <c r="K40" i="1"/>
  <c r="K33" i="1"/>
  <c r="K34" i="1"/>
  <c r="K35" i="1"/>
  <c r="K36" i="1"/>
  <c r="K37" i="1"/>
  <c r="K38" i="1"/>
  <c r="K39" i="1"/>
  <c r="K32" i="1"/>
  <c r="J32" i="1"/>
  <c r="F40" i="1"/>
  <c r="I40" i="1" s="1"/>
  <c r="I33" i="1"/>
  <c r="I34" i="1"/>
  <c r="I35" i="1"/>
  <c r="I36" i="1"/>
  <c r="I37" i="1"/>
  <c r="I38" i="1"/>
  <c r="I39" i="1"/>
  <c r="I32" i="1"/>
  <c r="E2" i="1"/>
  <c r="G32" i="1"/>
  <c r="F33" i="1"/>
  <c r="F34" i="1"/>
  <c r="F35" i="1"/>
  <c r="F36" i="1"/>
  <c r="F37" i="1"/>
  <c r="F38" i="1"/>
  <c r="F39" i="1"/>
  <c r="F32" i="1"/>
  <c r="H2" i="1"/>
  <c r="G3" i="1"/>
  <c r="G4" i="1"/>
  <c r="G5" i="1"/>
  <c r="G6" i="1"/>
  <c r="G7" i="1"/>
  <c r="G8" i="1"/>
  <c r="G9" i="1"/>
  <c r="G10" i="1"/>
  <c r="G2" i="1"/>
  <c r="I3" i="1"/>
  <c r="I4" i="1"/>
  <c r="I5" i="1"/>
  <c r="I6" i="1"/>
  <c r="I7" i="1"/>
  <c r="I8" i="1"/>
  <c r="I9" i="1"/>
  <c r="I10" i="1"/>
  <c r="I2" i="1"/>
  <c r="F2" i="1"/>
  <c r="J2" i="1" l="1"/>
  <c r="K2" i="1" s="1"/>
  <c r="L2" i="1" l="1"/>
  <c r="M2" i="1"/>
  <c r="N5" i="1" l="1"/>
  <c r="N4" i="1"/>
  <c r="N6" i="1"/>
  <c r="N9" i="1"/>
  <c r="N7" i="1"/>
  <c r="N8" i="1"/>
  <c r="N3" i="1"/>
  <c r="N2" i="1"/>
  <c r="O2" i="1" s="1"/>
  <c r="P2" i="1" s="1"/>
  <c r="N10" i="1"/>
  <c r="Q2" i="1" l="1"/>
  <c r="R2" i="1"/>
</calcChain>
</file>

<file path=xl/sharedStrings.xml><?xml version="1.0" encoding="utf-8"?>
<sst xmlns="http://schemas.openxmlformats.org/spreadsheetml/2006/main" count="52" uniqueCount="46">
  <si>
    <t>Corriente(µA)</t>
  </si>
  <si>
    <t>Voltaje(mV) (+/-0,01mV)</t>
  </si>
  <si>
    <t>N</t>
  </si>
  <si>
    <t>m = (N∑(xy) - ∑x∑y)/Delta</t>
  </si>
  <si>
    <t>c = (∑(x)^2 ∑(y) - ∑(x)∑(xy))/Delta</t>
  </si>
  <si>
    <t>Delta = N∑(x)^2 - (∑x)^2</t>
  </si>
  <si>
    <t>∑x</t>
  </si>
  <si>
    <t>∑y</t>
  </si>
  <si>
    <t>∑(x)^2</t>
  </si>
  <si>
    <t>Delta</t>
  </si>
  <si>
    <t>x^2</t>
  </si>
  <si>
    <t>m</t>
  </si>
  <si>
    <t>c</t>
  </si>
  <si>
    <t>∑xy</t>
  </si>
  <si>
    <t>xy</t>
  </si>
  <si>
    <t>a_CU = sqrt((1/N-2)∑(y-mx-c)^2</t>
  </si>
  <si>
    <t>y-mx-c</t>
  </si>
  <si>
    <t>∑(y-mx-c)^2</t>
  </si>
  <si>
    <t>a_CU</t>
  </si>
  <si>
    <t>a_m</t>
  </si>
  <si>
    <t>a_c</t>
  </si>
  <si>
    <t>Aplicamos mínimos cuadrados sin ponderacion</t>
  </si>
  <si>
    <t>a_m = sqrt(N/Delta)</t>
  </si>
  <si>
    <t>Aplicamos mínimos cuadrados con ponderación para a=0,01</t>
  </si>
  <si>
    <t>w = 1/a^{2}</t>
  </si>
  <si>
    <t>c = (∑w(x)^2 ∑(wy) - ∑(wx)∑(wxy))/Delta</t>
  </si>
  <si>
    <t>m = (∑(w)∑(wxy) - ∑(wx)∑(wy))/Delta</t>
  </si>
  <si>
    <t>Delta = ∑w∑w(x)^2 - (∑wx)^2</t>
  </si>
  <si>
    <t>a_m = sqrt(∑w/Delta)</t>
  </si>
  <si>
    <t>a_c = sqrt(∑w(x^2)/Delta)</t>
  </si>
  <si>
    <t>a_c = sqrt(∑(x^2)/Delta)</t>
  </si>
  <si>
    <t>a</t>
  </si>
  <si>
    <t>w</t>
  </si>
  <si>
    <t>∑w</t>
  </si>
  <si>
    <t>x</t>
  </si>
  <si>
    <t>wx^2</t>
  </si>
  <si>
    <t>∑wx^2</t>
  </si>
  <si>
    <t>wxy</t>
  </si>
  <si>
    <t>∑wxy</t>
  </si>
  <si>
    <t>wx</t>
  </si>
  <si>
    <t>∑wx</t>
  </si>
  <si>
    <t>wy</t>
  </si>
  <si>
    <t>∑wy</t>
  </si>
  <si>
    <t>Calculamos los y para los residuales con minimos ponderados</t>
  </si>
  <si>
    <t>y(x)</t>
  </si>
  <si>
    <t>(y-y(x))/a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</si>
</sst>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Voltaje</a:t>
            </a:r>
            <a:r>
              <a:rPr lang="es-MX" baseline="0"/>
              <a:t> vs Corriente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6996937882764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0.98</c:v>
                </c:pt>
                <c:pt idx="1">
                  <c:v>1.98</c:v>
                </c:pt>
                <c:pt idx="2">
                  <c:v>2.98</c:v>
                </c:pt>
                <c:pt idx="3">
                  <c:v>3.97</c:v>
                </c:pt>
                <c:pt idx="4">
                  <c:v>4.95</c:v>
                </c:pt>
                <c:pt idx="5">
                  <c:v>5.95</c:v>
                </c:pt>
                <c:pt idx="6">
                  <c:v>6.93</c:v>
                </c:pt>
                <c:pt idx="7">
                  <c:v>7.93</c:v>
                </c:pt>
                <c:pt idx="8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4-044C-AE62-A49852A5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58512"/>
        <c:axId val="833860224"/>
      </c:scatterChart>
      <c:valAx>
        <c:axId val="833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860224"/>
        <c:crosses val="autoZero"/>
        <c:crossBetween val="midCat"/>
      </c:valAx>
      <c:valAx>
        <c:axId val="8338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Corriente(µA)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de Residuales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Hoja1!$G$44:$G$52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Hoja1!$H$44:$H$52</c:f>
              <c:numCache>
                <c:formatCode>General</c:formatCode>
                <c:ptCount val="9"/>
                <c:pt idx="0">
                  <c:v>-0.921568627450986</c:v>
                </c:pt>
                <c:pt idx="1">
                  <c:v>-1.9607843137259273E-2</c:v>
                </c:pt>
                <c:pt idx="2">
                  <c:v>0.88235294117651186</c:v>
                </c:pt>
                <c:pt idx="3">
                  <c:v>0.7843137254902377</c:v>
                </c:pt>
                <c:pt idx="4">
                  <c:v>-0.31372549019605955</c:v>
                </c:pt>
                <c:pt idx="5">
                  <c:v>0.58823529411773379</c:v>
                </c:pt>
                <c:pt idx="6">
                  <c:v>-0.50980392156860788</c:v>
                </c:pt>
                <c:pt idx="7">
                  <c:v>0.39215686274509665</c:v>
                </c:pt>
                <c:pt idx="8">
                  <c:v>-0.70588235294106738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E-D946-9DDE-34EA2385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1232"/>
        <c:axId val="834991328"/>
      </c:scatterChart>
      <c:valAx>
        <c:axId val="8349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991328"/>
        <c:crosses val="autoZero"/>
        <c:crossBetween val="midCat"/>
      </c:valAx>
      <c:valAx>
        <c:axId val="8349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Residuos</a:t>
                </a:r>
                <a:r>
                  <a:rPr lang="es-MX" baseline="0"/>
                  <a:t> Normalizados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9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25400</xdr:rowOff>
    </xdr:from>
    <xdr:to>
      <xdr:col>3</xdr:col>
      <xdr:colOff>1397000</xdr:colOff>
      <xdr:row>27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0B1190-BCDF-1F58-D971-6872EDF2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41</xdr:row>
      <xdr:rowOff>8465</xdr:rowOff>
    </xdr:from>
    <xdr:to>
      <xdr:col>15</xdr:col>
      <xdr:colOff>457200</xdr:colOff>
      <xdr:row>60</xdr:row>
      <xdr:rowOff>186266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B27E8F-BAA3-CFE9-DB42-5E587E9E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30B6-6CA7-9148-A7AD-A6C9826C150C}">
  <dimension ref="A1:U52"/>
  <sheetViews>
    <sheetView tabSelected="1" zoomScale="61" zoomScaleNormal="90" workbookViewId="0">
      <selection activeCell="H19" sqref="H19"/>
    </sheetView>
  </sheetViews>
  <sheetFormatPr baseColWidth="10" defaultRowHeight="16" x14ac:dyDescent="0.2"/>
  <cols>
    <col min="1" max="1" width="16.33203125" customWidth="1"/>
    <col min="2" max="2" width="21.5" customWidth="1"/>
    <col min="4" max="4" width="51.6640625" customWidth="1"/>
  </cols>
  <sheetData>
    <row r="1" spans="1:18" x14ac:dyDescent="0.2">
      <c r="A1" t="s">
        <v>0</v>
      </c>
      <c r="B1" t="s">
        <v>1</v>
      </c>
      <c r="D1" t="s">
        <v>21</v>
      </c>
      <c r="E1" t="s">
        <v>6</v>
      </c>
      <c r="F1" t="s">
        <v>7</v>
      </c>
      <c r="G1" t="s">
        <v>14</v>
      </c>
      <c r="H1" t="s">
        <v>13</v>
      </c>
      <c r="I1" t="s">
        <v>10</v>
      </c>
      <c r="J1" t="s">
        <v>8</v>
      </c>
      <c r="K1" t="s">
        <v>9</v>
      </c>
      <c r="L1" t="s">
        <v>11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">
      <c r="A2">
        <v>10</v>
      </c>
      <c r="B2">
        <v>0.98</v>
      </c>
      <c r="D2" t="s">
        <v>4</v>
      </c>
      <c r="E2">
        <f>SUM(A2:A10)</f>
        <v>450</v>
      </c>
      <c r="F2">
        <f>SUM(B2:B10)</f>
        <v>44.58</v>
      </c>
      <c r="G2">
        <f>A2*B2</f>
        <v>9.8000000000000007</v>
      </c>
      <c r="H2">
        <f>SUM(G2:G10)</f>
        <v>2823.5</v>
      </c>
      <c r="I2">
        <f>A2^2</f>
        <v>100</v>
      </c>
      <c r="J2">
        <f>SUM(I2:I10)</f>
        <v>28500</v>
      </c>
      <c r="K2">
        <f>B12*J2-E2^2</f>
        <v>25500</v>
      </c>
      <c r="L2">
        <f>(B12*H2-E2*F2)/K2</f>
        <v>9.9098039215686273E-2</v>
      </c>
      <c r="M2">
        <f>(J2*F2-E2*H2)/K2</f>
        <v>-1.7647058823529412E-3</v>
      </c>
      <c r="N2">
        <f>B2-L$2*A2-M$2</f>
        <v>-9.2156862745098097E-3</v>
      </c>
      <c r="O2">
        <f>SUMSQ(N2:N10)</f>
        <v>3.599769319492519E-4</v>
      </c>
      <c r="P2">
        <f>SQRT((1/(B12-2))*O2)</f>
        <v>7.7457185157269511E-3</v>
      </c>
      <c r="Q2">
        <f>P2*SQRT(B12/K2)</f>
        <v>1.371944723346264E-4</v>
      </c>
      <c r="R2">
        <f>P2*SQRT(J2/K2)</f>
        <v>8.188682833005962E-3</v>
      </c>
    </row>
    <row r="3" spans="1:18" x14ac:dyDescent="0.2">
      <c r="A3">
        <v>20</v>
      </c>
      <c r="B3">
        <v>1.98</v>
      </c>
      <c r="D3" t="s">
        <v>3</v>
      </c>
      <c r="G3">
        <f t="shared" ref="G3:G10" si="0">A3*B3</f>
        <v>39.6</v>
      </c>
      <c r="I3">
        <f t="shared" ref="I3:I10" si="1">A3^2</f>
        <v>400</v>
      </c>
      <c r="N3">
        <f t="shared" ref="N3:N10" si="2">B3-L$2*A3-M$2</f>
        <v>-1.9607843137254199E-4</v>
      </c>
    </row>
    <row r="4" spans="1:18" x14ac:dyDescent="0.2">
      <c r="A4">
        <v>30</v>
      </c>
      <c r="B4">
        <v>2.98</v>
      </c>
      <c r="D4" t="s">
        <v>5</v>
      </c>
      <c r="G4">
        <f t="shared" si="0"/>
        <v>89.4</v>
      </c>
      <c r="I4">
        <f t="shared" si="1"/>
        <v>900</v>
      </c>
      <c r="N4">
        <f t="shared" si="2"/>
        <v>8.8235294117649469E-3</v>
      </c>
    </row>
    <row r="5" spans="1:18" x14ac:dyDescent="0.2">
      <c r="A5">
        <v>40</v>
      </c>
      <c r="B5">
        <v>3.97</v>
      </c>
      <c r="D5" t="s">
        <v>15</v>
      </c>
      <c r="G5">
        <f t="shared" si="0"/>
        <v>158.80000000000001</v>
      </c>
      <c r="I5">
        <f t="shared" si="1"/>
        <v>1600</v>
      </c>
      <c r="N5">
        <f t="shared" si="2"/>
        <v>7.8431372549022053E-3</v>
      </c>
    </row>
    <row r="6" spans="1:18" x14ac:dyDescent="0.2">
      <c r="A6">
        <v>50</v>
      </c>
      <c r="B6">
        <v>4.95</v>
      </c>
      <c r="D6" t="s">
        <v>22</v>
      </c>
      <c r="G6">
        <f t="shared" si="0"/>
        <v>247.5</v>
      </c>
      <c r="I6">
        <f t="shared" si="1"/>
        <v>2500</v>
      </c>
      <c r="N6">
        <f t="shared" si="2"/>
        <v>-3.1372549019607668E-3</v>
      </c>
    </row>
    <row r="7" spans="1:18" x14ac:dyDescent="0.2">
      <c r="A7">
        <v>60</v>
      </c>
      <c r="B7">
        <v>5.95</v>
      </c>
      <c r="D7" t="s">
        <v>30</v>
      </c>
      <c r="G7">
        <f t="shared" si="0"/>
        <v>357</v>
      </c>
      <c r="I7">
        <f t="shared" si="1"/>
        <v>3600</v>
      </c>
      <c r="N7">
        <f t="shared" si="2"/>
        <v>5.8823529411771661E-3</v>
      </c>
    </row>
    <row r="8" spans="1:18" x14ac:dyDescent="0.2">
      <c r="A8">
        <v>70</v>
      </c>
      <c r="B8">
        <v>6.93</v>
      </c>
      <c r="G8">
        <f t="shared" si="0"/>
        <v>485.09999999999997</v>
      </c>
      <c r="I8">
        <f t="shared" si="1"/>
        <v>4900</v>
      </c>
      <c r="N8">
        <f t="shared" si="2"/>
        <v>-5.0980392156862505E-3</v>
      </c>
    </row>
    <row r="9" spans="1:18" x14ac:dyDescent="0.2">
      <c r="A9">
        <v>80</v>
      </c>
      <c r="B9">
        <v>7.93</v>
      </c>
      <c r="G9">
        <f t="shared" si="0"/>
        <v>634.4</v>
      </c>
      <c r="I9">
        <f t="shared" si="1"/>
        <v>6400</v>
      </c>
      <c r="N9">
        <f t="shared" si="2"/>
        <v>3.9215686274507947E-3</v>
      </c>
    </row>
    <row r="10" spans="1:18" x14ac:dyDescent="0.2">
      <c r="A10">
        <v>90</v>
      </c>
      <c r="B10">
        <v>8.91</v>
      </c>
      <c r="G10">
        <f t="shared" si="0"/>
        <v>801.9</v>
      </c>
      <c r="I10">
        <f t="shared" si="1"/>
        <v>8100</v>
      </c>
      <c r="N10">
        <f t="shared" si="2"/>
        <v>-7.0588235294108456E-3</v>
      </c>
    </row>
    <row r="12" spans="1:18" x14ac:dyDescent="0.2">
      <c r="A12" t="s">
        <v>2</v>
      </c>
      <c r="B12">
        <v>8</v>
      </c>
    </row>
    <row r="31" spans="4:21" x14ac:dyDescent="0.2">
      <c r="D31" t="s">
        <v>23</v>
      </c>
      <c r="E31" t="s">
        <v>31</v>
      </c>
      <c r="F31" t="s">
        <v>32</v>
      </c>
      <c r="G31" t="s">
        <v>33</v>
      </c>
      <c r="H31" t="s">
        <v>10</v>
      </c>
      <c r="I31" t="s">
        <v>35</v>
      </c>
      <c r="J31" t="s">
        <v>36</v>
      </c>
      <c r="K31" t="s">
        <v>37</v>
      </c>
      <c r="L31" t="s">
        <v>38</v>
      </c>
      <c r="M31" t="s">
        <v>39</v>
      </c>
      <c r="N31" t="s">
        <v>40</v>
      </c>
      <c r="O31" t="s">
        <v>41</v>
      </c>
      <c r="P31" t="s">
        <v>42</v>
      </c>
      <c r="Q31" t="s">
        <v>9</v>
      </c>
      <c r="R31" t="s">
        <v>11</v>
      </c>
      <c r="S31" t="s">
        <v>12</v>
      </c>
      <c r="T31" t="s">
        <v>19</v>
      </c>
      <c r="U31" t="s">
        <v>20</v>
      </c>
    </row>
    <row r="32" spans="4:21" x14ac:dyDescent="0.2">
      <c r="D32" t="s">
        <v>24</v>
      </c>
      <c r="E32">
        <v>0.01</v>
      </c>
      <c r="F32">
        <f>1/E32^2</f>
        <v>10000</v>
      </c>
      <c r="G32">
        <f>SUM(F32:F39)</f>
        <v>80000</v>
      </c>
      <c r="H32">
        <v>100</v>
      </c>
      <c r="I32">
        <f>F32*H32</f>
        <v>1000000</v>
      </c>
      <c r="J32">
        <f>SUM(I32:I40)</f>
        <v>285000000</v>
      </c>
      <c r="K32">
        <f>F32*A2*B2</f>
        <v>98000</v>
      </c>
      <c r="L32">
        <f>SUM(K32:K40)</f>
        <v>28235000</v>
      </c>
      <c r="M32">
        <f>F32*A2</f>
        <v>100000</v>
      </c>
      <c r="N32">
        <f>SUM(M32:M40)</f>
        <v>4500000</v>
      </c>
      <c r="O32">
        <f>F32*B2</f>
        <v>9800</v>
      </c>
      <c r="P32">
        <f>SUM(O32:O40)</f>
        <v>445800</v>
      </c>
      <c r="Q32">
        <f>G32*J32-N32^2</f>
        <v>2550000000000</v>
      </c>
      <c r="R32">
        <f>(G32*L32-N32*P32)/Q32</f>
        <v>9.9098039215686273E-2</v>
      </c>
      <c r="S32">
        <f>(J32*P32-N32*L32)/Q32</f>
        <v>-1.7647058823529412E-3</v>
      </c>
      <c r="T32">
        <f>SQRT(G32/Q32)</f>
        <v>1.7712297710801905E-4</v>
      </c>
      <c r="U32">
        <f>SQRT(J32/Q32)</f>
        <v>1.0571882797418488E-2</v>
      </c>
    </row>
    <row r="33" spans="4:15" x14ac:dyDescent="0.2">
      <c r="D33" t="s">
        <v>25</v>
      </c>
      <c r="E33">
        <v>0.01</v>
      </c>
      <c r="F33">
        <f t="shared" ref="F33:F40" si="3">1/E33^2</f>
        <v>10000</v>
      </c>
      <c r="H33">
        <v>400</v>
      </c>
      <c r="I33">
        <f t="shared" ref="I33:I40" si="4">F33*H33</f>
        <v>4000000</v>
      </c>
      <c r="K33">
        <f t="shared" ref="K33:K40" si="5">F33*A3*B3</f>
        <v>396000</v>
      </c>
      <c r="M33">
        <f t="shared" ref="M33:M40" si="6">F33*A3</f>
        <v>200000</v>
      </c>
      <c r="O33">
        <f t="shared" ref="O33:O40" si="7">F33*B3</f>
        <v>19800</v>
      </c>
    </row>
    <row r="34" spans="4:15" x14ac:dyDescent="0.2">
      <c r="D34" t="s">
        <v>26</v>
      </c>
      <c r="E34">
        <v>0.01</v>
      </c>
      <c r="F34">
        <f t="shared" si="3"/>
        <v>10000</v>
      </c>
      <c r="H34">
        <v>900</v>
      </c>
      <c r="I34">
        <f t="shared" si="4"/>
        <v>9000000</v>
      </c>
      <c r="K34">
        <f t="shared" si="5"/>
        <v>894000</v>
      </c>
      <c r="M34">
        <f t="shared" si="6"/>
        <v>300000</v>
      </c>
      <c r="O34">
        <f t="shared" si="7"/>
        <v>29800</v>
      </c>
    </row>
    <row r="35" spans="4:15" x14ac:dyDescent="0.2">
      <c r="D35" t="s">
        <v>27</v>
      </c>
      <c r="E35">
        <v>0.01</v>
      </c>
      <c r="F35">
        <f t="shared" si="3"/>
        <v>10000</v>
      </c>
      <c r="H35">
        <v>1600</v>
      </c>
      <c r="I35">
        <f t="shared" si="4"/>
        <v>16000000</v>
      </c>
      <c r="K35">
        <f t="shared" si="5"/>
        <v>1588000</v>
      </c>
      <c r="M35">
        <f t="shared" si="6"/>
        <v>400000</v>
      </c>
      <c r="O35">
        <f t="shared" si="7"/>
        <v>39700</v>
      </c>
    </row>
    <row r="36" spans="4:15" x14ac:dyDescent="0.2">
      <c r="D36" t="s">
        <v>28</v>
      </c>
      <c r="E36">
        <v>0.01</v>
      </c>
      <c r="F36">
        <f t="shared" si="3"/>
        <v>10000</v>
      </c>
      <c r="H36">
        <v>2500</v>
      </c>
      <c r="I36">
        <f t="shared" si="4"/>
        <v>25000000</v>
      </c>
      <c r="K36">
        <f t="shared" si="5"/>
        <v>2475000</v>
      </c>
      <c r="M36">
        <f t="shared" si="6"/>
        <v>500000</v>
      </c>
      <c r="O36">
        <f t="shared" si="7"/>
        <v>49500</v>
      </c>
    </row>
    <row r="37" spans="4:15" x14ac:dyDescent="0.2">
      <c r="D37" t="s">
        <v>29</v>
      </c>
      <c r="E37">
        <v>0.01</v>
      </c>
      <c r="F37">
        <f t="shared" si="3"/>
        <v>10000</v>
      </c>
      <c r="H37">
        <v>3600</v>
      </c>
      <c r="I37">
        <f t="shared" si="4"/>
        <v>36000000</v>
      </c>
      <c r="K37">
        <f t="shared" si="5"/>
        <v>3570000</v>
      </c>
      <c r="M37">
        <f t="shared" si="6"/>
        <v>600000</v>
      </c>
      <c r="O37">
        <f t="shared" si="7"/>
        <v>59500</v>
      </c>
    </row>
    <row r="38" spans="4:15" x14ac:dyDescent="0.2">
      <c r="E38">
        <v>0.01</v>
      </c>
      <c r="F38">
        <f t="shared" si="3"/>
        <v>10000</v>
      </c>
      <c r="H38">
        <v>4900</v>
      </c>
      <c r="I38">
        <f t="shared" si="4"/>
        <v>49000000</v>
      </c>
      <c r="K38">
        <f t="shared" si="5"/>
        <v>4851000</v>
      </c>
      <c r="M38">
        <f t="shared" si="6"/>
        <v>700000</v>
      </c>
      <c r="O38">
        <f t="shared" si="7"/>
        <v>69300</v>
      </c>
    </row>
    <row r="39" spans="4:15" x14ac:dyDescent="0.2">
      <c r="E39">
        <v>0.01</v>
      </c>
      <c r="F39">
        <f t="shared" si="3"/>
        <v>10000</v>
      </c>
      <c r="H39">
        <v>6400</v>
      </c>
      <c r="I39">
        <f t="shared" si="4"/>
        <v>64000000</v>
      </c>
      <c r="K39">
        <f t="shared" si="5"/>
        <v>6344000</v>
      </c>
      <c r="M39">
        <f t="shared" si="6"/>
        <v>800000</v>
      </c>
      <c r="O39">
        <f t="shared" si="7"/>
        <v>79300</v>
      </c>
    </row>
    <row r="40" spans="4:15" x14ac:dyDescent="0.2">
      <c r="E40">
        <v>0.01</v>
      </c>
      <c r="F40">
        <f t="shared" si="3"/>
        <v>10000</v>
      </c>
      <c r="H40">
        <v>8100</v>
      </c>
      <c r="I40">
        <f t="shared" si="4"/>
        <v>81000000</v>
      </c>
      <c r="K40">
        <f t="shared" si="5"/>
        <v>8019000</v>
      </c>
      <c r="M40">
        <f t="shared" si="6"/>
        <v>900000</v>
      </c>
      <c r="O40">
        <f t="shared" si="7"/>
        <v>89100</v>
      </c>
    </row>
    <row r="43" spans="4:15" x14ac:dyDescent="0.2">
      <c r="D43" t="s">
        <v>43</v>
      </c>
      <c r="E43" t="s">
        <v>44</v>
      </c>
      <c r="G43" t="s">
        <v>34</v>
      </c>
      <c r="H43" t="s">
        <v>45</v>
      </c>
    </row>
    <row r="44" spans="4:15" x14ac:dyDescent="0.2">
      <c r="E44">
        <f>R$32*A2+S$32</f>
        <v>0.98921568627450984</v>
      </c>
      <c r="G44">
        <v>10</v>
      </c>
      <c r="H44">
        <f>(B2-E44)/E32</f>
        <v>-0.921568627450986</v>
      </c>
    </row>
    <row r="45" spans="4:15" x14ac:dyDescent="0.2">
      <c r="E45">
        <f t="shared" ref="E45:E55" si="8">R$32*A3+S$32</f>
        <v>1.9801960784313726</v>
      </c>
      <c r="G45">
        <v>20</v>
      </c>
      <c r="H45">
        <f>(B3-E45)/E33</f>
        <v>-1.9607843137259273E-2</v>
      </c>
    </row>
    <row r="46" spans="4:15" x14ac:dyDescent="0.2">
      <c r="E46">
        <f t="shared" si="8"/>
        <v>2.9711764705882349</v>
      </c>
      <c r="G46">
        <v>30</v>
      </c>
      <c r="H46">
        <f>(B4-E46)/E34</f>
        <v>0.88235294117651186</v>
      </c>
    </row>
    <row r="47" spans="4:15" x14ac:dyDescent="0.2">
      <c r="E47">
        <f t="shared" si="8"/>
        <v>3.9621568627450978</v>
      </c>
      <c r="G47">
        <v>40</v>
      </c>
      <c r="H47">
        <f>(B5-E47)/E35</f>
        <v>0.7843137254902377</v>
      </c>
    </row>
    <row r="48" spans="4:15" x14ac:dyDescent="0.2">
      <c r="E48">
        <f t="shared" si="8"/>
        <v>4.9531372549019608</v>
      </c>
      <c r="G48">
        <v>50</v>
      </c>
      <c r="H48">
        <f>(B6-E48)/E36</f>
        <v>-0.31372549019605955</v>
      </c>
    </row>
    <row r="49" spans="5:8" x14ac:dyDescent="0.2">
      <c r="E49">
        <f t="shared" si="8"/>
        <v>5.9441176470588228</v>
      </c>
      <c r="G49">
        <v>60</v>
      </c>
      <c r="H49">
        <f>(B7-E49)/E37</f>
        <v>0.58823529411773379</v>
      </c>
    </row>
    <row r="50" spans="5:8" x14ac:dyDescent="0.2">
      <c r="E50">
        <f t="shared" si="8"/>
        <v>6.9350980392156858</v>
      </c>
      <c r="G50">
        <v>70</v>
      </c>
      <c r="H50">
        <f>(B8-E50)/E38</f>
        <v>-0.50980392156860788</v>
      </c>
    </row>
    <row r="51" spans="5:8" x14ac:dyDescent="0.2">
      <c r="E51">
        <f t="shared" si="8"/>
        <v>7.9260784313725487</v>
      </c>
      <c r="G51">
        <v>80</v>
      </c>
      <c r="H51">
        <f>(B9-E51)/E39</f>
        <v>0.39215686274509665</v>
      </c>
    </row>
    <row r="52" spans="5:8" x14ac:dyDescent="0.2">
      <c r="E52">
        <f>R$32*A10+S$32</f>
        <v>8.9170588235294108</v>
      </c>
      <c r="G52">
        <v>90</v>
      </c>
      <c r="H52">
        <f>(B10-E52)/E40</f>
        <v>-0.70588235294106738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Casas Lozano</dc:creator>
  <cp:lastModifiedBy>Rafael Casas Lozano</cp:lastModifiedBy>
  <dcterms:created xsi:type="dcterms:W3CDTF">2024-05-18T00:32:52Z</dcterms:created>
  <dcterms:modified xsi:type="dcterms:W3CDTF">2024-05-18T01:31:36Z</dcterms:modified>
</cp:coreProperties>
</file>