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1920" yWindow="0" windowWidth="19100" windowHeight="17480" tabRatio="707"/>
  </bookViews>
  <sheets>
    <sheet name="Capa" sheetId="1" r:id="rId1"/>
    <sheet name="Amostras Independentes" sheetId="3" r:id="rId2"/>
    <sheet name="Amostras emparelhadas" sheetId="5" r:id="rId3"/>
    <sheet name="Revisão Literatura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" l="1"/>
  <c r="J24" i="6"/>
  <c r="J26" i="6"/>
  <c r="G23" i="6"/>
  <c r="G26" i="6"/>
  <c r="G25" i="6"/>
  <c r="G24" i="6"/>
  <c r="C23" i="6"/>
  <c r="C26" i="6"/>
  <c r="C25" i="6"/>
  <c r="C24" i="6"/>
  <c r="D22" i="6"/>
  <c r="D23" i="5"/>
  <c r="E18" i="5"/>
  <c r="C18" i="5"/>
  <c r="B18" i="5"/>
  <c r="E20" i="5"/>
  <c r="D20" i="5"/>
  <c r="D22" i="5"/>
  <c r="D21" i="5"/>
  <c r="D28" i="5"/>
  <c r="D26" i="5"/>
  <c r="D25" i="5"/>
  <c r="D24" i="5"/>
  <c r="E23" i="5"/>
  <c r="D18" i="5"/>
  <c r="F20" i="3"/>
  <c r="D27" i="3"/>
  <c r="D26" i="3"/>
  <c r="E20" i="3"/>
  <c r="R35" i="3"/>
  <c r="B18" i="3"/>
  <c r="C18" i="3"/>
  <c r="D18" i="3"/>
  <c r="E18" i="3"/>
  <c r="F18" i="3"/>
  <c r="D20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86" i="3"/>
  <c r="F19" i="3"/>
  <c r="D19" i="3"/>
  <c r="C19" i="3"/>
  <c r="E19" i="3"/>
  <c r="E22" i="3"/>
  <c r="D22" i="3"/>
  <c r="P89" i="3"/>
  <c r="P90" i="3"/>
  <c r="P91" i="3"/>
  <c r="P92" i="3"/>
  <c r="P93" i="3"/>
  <c r="P94" i="3"/>
  <c r="P95" i="3"/>
  <c r="P96" i="3"/>
  <c r="P97" i="3"/>
  <c r="P98" i="3"/>
  <c r="P99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4" i="3"/>
  <c r="R13" i="3"/>
  <c r="R12" i="3"/>
  <c r="R11" i="3"/>
  <c r="R10" i="3"/>
  <c r="R9" i="3"/>
  <c r="R8" i="3"/>
  <c r="R7" i="3"/>
  <c r="R6" i="3"/>
  <c r="R5" i="3"/>
  <c r="D23" i="3"/>
  <c r="D28" i="3"/>
  <c r="D24" i="3"/>
  <c r="D25" i="3"/>
  <c r="E23" i="3"/>
  <c r="D27" i="5"/>
</calcChain>
</file>

<file path=xl/sharedStrings.xml><?xml version="1.0" encoding="utf-8"?>
<sst xmlns="http://schemas.openxmlformats.org/spreadsheetml/2006/main" count="112" uniqueCount="72">
  <si>
    <t>Helena Espírito Santo e Fernanda Daniel</t>
  </si>
  <si>
    <t>Índice</t>
  </si>
  <si>
    <t>Folha 1</t>
  </si>
  <si>
    <t>Folha 2</t>
  </si>
  <si>
    <t>Delta de Glass</t>
  </si>
  <si>
    <t>Folha 4</t>
  </si>
  <si>
    <t>Instruções</t>
  </si>
  <si>
    <t>Clique nos separadores no fundo desta janela para as diferentes folhas de cálculo.</t>
  </si>
  <si>
    <t>Departamento de Investigação &amp; Desenvolvimento</t>
  </si>
  <si>
    <t>Instituto Superior Miguel Torga</t>
  </si>
  <si>
    <r>
      <rPr>
        <sz val="12"/>
        <color theme="1"/>
        <rFont val="Avenir Book"/>
      </rPr>
      <t xml:space="preserve"> </t>
    </r>
  </si>
  <si>
    <t>Sujeitos</t>
  </si>
  <si>
    <t>Média</t>
  </si>
  <si>
    <t>Desvio padrão</t>
  </si>
  <si>
    <t>Grupo alvo</t>
  </si>
  <si>
    <t>Grupo de comparação</t>
  </si>
  <si>
    <t>Interpretação</t>
  </si>
  <si>
    <t>p</t>
  </si>
  <si>
    <t>TDE-LC</t>
  </si>
  <si>
    <t>Indicações</t>
  </si>
  <si>
    <t>Exemplo</t>
  </si>
  <si>
    <t>Referências</t>
  </si>
  <si>
    <t>O tamanho do efeito em linguagem comum indica que a probabilidade de um sujeito selecionado ao acaso do grupo alvo ter pontuação superior a um sujeito do grupo de comparação é de 63,5 %</t>
  </si>
  <si>
    <r>
      <rPr>
        <sz val="10"/>
        <color theme="1"/>
        <rFont val="Avenir Book"/>
      </rPr>
      <t>Graus de liberdade</t>
    </r>
    <r>
      <rPr>
        <i/>
        <sz val="10"/>
        <color theme="1"/>
        <rFont val="Avenir Book"/>
      </rPr>
      <t xml:space="preserve"> (gl)</t>
    </r>
  </si>
  <si>
    <r>
      <rPr>
        <sz val="10"/>
        <color theme="1"/>
        <rFont val="Avenir Book"/>
      </rPr>
      <t>Nível de significância</t>
    </r>
    <r>
      <rPr>
        <i/>
        <sz val="10"/>
        <color theme="1"/>
        <rFont val="Avenir Book"/>
      </rPr>
      <t xml:space="preserve"> (p)</t>
    </r>
  </si>
  <si>
    <r>
      <rPr>
        <sz val="11"/>
        <color theme="1"/>
        <rFont val="Avenir Book"/>
      </rPr>
      <t>IC 95% TDE</t>
    </r>
    <r>
      <rPr>
        <sz val="9"/>
        <color theme="1"/>
        <rFont val="Avenir Book"/>
      </rPr>
      <t xml:space="preserve"> [Baixo, Alto]</t>
    </r>
  </si>
  <si>
    <r>
      <rPr>
        <sz val="11"/>
        <color theme="1"/>
        <rFont val="Avenir Book"/>
      </rPr>
      <t xml:space="preserve">IC 95% </t>
    </r>
    <r>
      <rPr>
        <i/>
        <sz val="11"/>
        <color theme="1"/>
        <rFont val="Avenir Book"/>
      </rPr>
      <t>M</t>
    </r>
    <r>
      <rPr>
        <vertAlign val="subscript"/>
        <sz val="12"/>
        <color theme="1"/>
        <rFont val="Avenir Book"/>
      </rPr>
      <t>dif</t>
    </r>
    <r>
      <rPr>
        <sz val="10"/>
        <color theme="1"/>
        <rFont val="Avenir Book"/>
      </rPr>
      <t xml:space="preserve"> </t>
    </r>
    <r>
      <rPr>
        <sz val="9"/>
        <color theme="1"/>
        <rFont val="Avenir Book"/>
      </rPr>
      <t>[Baixo, Alto]</t>
    </r>
  </si>
  <si>
    <t>(Hedges e Olkin, p. 80)</t>
  </si>
  <si>
    <t>Fator correção enviesamento</t>
  </si>
  <si>
    <t>aprox</t>
  </si>
  <si>
    <t>n-2</t>
  </si>
  <si>
    <r>
      <t>A magnitude da diferença foi média (</t>
    </r>
    <r>
      <rPr>
        <i/>
        <sz val="11"/>
        <color theme="1"/>
        <rFont val="Avenir Book"/>
      </rPr>
      <t>d</t>
    </r>
    <r>
      <rPr>
        <sz val="11"/>
        <color theme="1"/>
        <rFont val="Avenir Book"/>
      </rPr>
      <t xml:space="preserve"> de Cohen = 0,50; IC95% [0,28; 0,71]. </t>
    </r>
  </si>
  <si>
    <r>
      <rPr>
        <sz val="11"/>
        <rFont val="Avenir Book"/>
      </rPr>
      <t xml:space="preserve">O grupo alvo teve uma pontuação mais alta </t>
    </r>
    <r>
      <rPr>
        <i/>
        <sz val="11"/>
        <rFont val="Avenir Book"/>
      </rPr>
      <t>(M</t>
    </r>
    <r>
      <rPr>
        <sz val="11"/>
        <rFont val="Avenir Book"/>
      </rPr>
      <t xml:space="preserve"> = 7,11; </t>
    </r>
    <r>
      <rPr>
        <i/>
        <sz val="11"/>
        <rFont val="Avenir Book"/>
      </rPr>
      <t>DP</t>
    </r>
    <r>
      <rPr>
        <sz val="11"/>
        <rFont val="Avenir Book"/>
      </rPr>
      <t xml:space="preserve"> = 6,36 do que o grupo de comparação </t>
    </r>
    <r>
      <rPr>
        <i/>
        <sz val="11"/>
        <rFont val="Avenir Book"/>
      </rPr>
      <t>(M</t>
    </r>
    <r>
      <rPr>
        <sz val="11"/>
        <rFont val="Avenir Book"/>
      </rPr>
      <t xml:space="preserve"> = 4,47; </t>
    </r>
    <r>
      <rPr>
        <i/>
        <sz val="11"/>
        <rFont val="Avenir Book"/>
      </rPr>
      <t>DP</t>
    </r>
    <r>
      <rPr>
        <sz val="11"/>
        <rFont val="Avenir Book"/>
      </rPr>
      <t xml:space="preserve"> = 4,26 de forma estatisticamente significativa [</t>
    </r>
    <r>
      <rPr>
        <i/>
        <sz val="11"/>
        <rFont val="Avenir Book"/>
      </rPr>
      <t>t</t>
    </r>
    <r>
      <rPr>
        <sz val="11"/>
        <rFont val="Avenir Book"/>
      </rPr>
      <t xml:space="preserve">(344) = 4,61; </t>
    </r>
    <r>
      <rPr>
        <i/>
        <sz val="11"/>
        <rFont val="Avenir Book"/>
      </rPr>
      <t>p</t>
    </r>
    <r>
      <rPr>
        <sz val="11"/>
        <rFont val="Avenir Book"/>
      </rPr>
      <t xml:space="preserve"> &lt; 0,001; IC 95% [1,46; 3,82]].</t>
    </r>
  </si>
  <si>
    <r>
      <rPr>
        <sz val="12"/>
        <color theme="3" tint="0.39997558519241921"/>
        <rFont val="Avenir Book"/>
      </rPr>
      <t>Teste</t>
    </r>
    <r>
      <rPr>
        <i/>
        <sz val="12"/>
        <color theme="3" tint="0.39997558519241921"/>
        <rFont val="Avenir Book"/>
      </rPr>
      <t xml:space="preserve"> t</t>
    </r>
  </si>
  <si>
    <t>Amostras independentes</t>
  </si>
  <si>
    <r>
      <rPr>
        <b/>
        <i/>
        <sz val="10"/>
        <color theme="1"/>
        <rFont val="Avenir Book"/>
      </rPr>
      <t>d</t>
    </r>
    <r>
      <rPr>
        <b/>
        <sz val="10"/>
        <color theme="1"/>
        <rFont val="Avenir Book"/>
      </rPr>
      <t xml:space="preserve"> de Cohen</t>
    </r>
  </si>
  <si>
    <r>
      <rPr>
        <b/>
        <i/>
        <sz val="10"/>
        <color theme="1"/>
        <rFont val="Avenir Book"/>
      </rPr>
      <t>g</t>
    </r>
    <r>
      <rPr>
        <b/>
        <sz val="10"/>
        <color theme="1"/>
        <rFont val="Avenir Book"/>
      </rPr>
      <t xml:space="preserve"> de Hedges</t>
    </r>
  </si>
  <si>
    <r>
      <rPr>
        <b/>
        <i/>
        <sz val="11"/>
        <color rgb="FFFF0000"/>
        <rFont val="Avenir Book"/>
      </rPr>
      <t>d</t>
    </r>
    <r>
      <rPr>
        <b/>
        <sz val="11"/>
        <color rgb="FFFF0000"/>
        <rFont val="Avenir Book"/>
      </rPr>
      <t xml:space="preserve"> de Cohen, </t>
    </r>
    <r>
      <rPr>
        <b/>
        <i/>
        <sz val="11"/>
        <color rgb="FFFF0000"/>
        <rFont val="Avenir Book"/>
      </rPr>
      <t>g</t>
    </r>
    <r>
      <rPr>
        <b/>
        <sz val="11"/>
        <color rgb="FFFF0000"/>
        <rFont val="Avenir Book"/>
      </rPr>
      <t>, delta</t>
    </r>
  </si>
  <si>
    <r>
      <t xml:space="preserve">O </t>
    </r>
    <r>
      <rPr>
        <i/>
        <sz val="11"/>
        <color theme="1"/>
        <rFont val="Avenir Book"/>
      </rPr>
      <t>d</t>
    </r>
    <r>
      <rPr>
        <b/>
        <sz val="11"/>
        <color theme="1"/>
        <rFont val="Avenir Book"/>
      </rPr>
      <t xml:space="preserve"> de Cohen é indicado para amostras independentes, cada uma incluindo mais de 30 sujeitos. O </t>
    </r>
    <r>
      <rPr>
        <i/>
        <sz val="11"/>
        <color theme="1"/>
        <rFont val="Avenir Book"/>
      </rPr>
      <t>g</t>
    </r>
    <r>
      <rPr>
        <b/>
        <sz val="11"/>
        <color theme="1"/>
        <rFont val="Avenir Book"/>
      </rPr>
      <t xml:space="preserve"> de Hedges é indicado para amostras independentes, cada uma incluindo menos de 30 sujeitos e de dimensão diferente. O delta de Glass usa-se quando os desvios padrão dos dois grupos diferem.</t>
    </r>
  </si>
  <si>
    <t>Amostras emparelhadas</t>
  </si>
  <si>
    <r>
      <t xml:space="preserve">Cohen J. (1988). </t>
    </r>
    <r>
      <rPr>
        <i/>
        <sz val="9"/>
        <color theme="1"/>
        <rFont val="Avenir Book"/>
      </rPr>
      <t>Statistical power analysis for the behavioral sciences</t>
    </r>
    <r>
      <rPr>
        <sz val="9"/>
        <color theme="1"/>
        <rFont val="Avenir Book"/>
      </rPr>
      <t xml:space="preserve"> (2ª ed). Hillsdale, NJ: Erlbaum       </t>
    </r>
  </si>
  <si>
    <r>
      <t xml:space="preserve">Rosenthal, R. (1994). Parametric measures of effect size. Em H. Cooper e L. V. Hedges (pp. 231–244). </t>
    </r>
    <r>
      <rPr>
        <i/>
        <sz val="9"/>
        <color theme="1"/>
        <rFont val="Avenir Book"/>
      </rPr>
      <t>The handbook of research synthesis</t>
    </r>
    <r>
      <rPr>
        <sz val="9"/>
        <color theme="1"/>
        <rFont val="Avenir Book"/>
      </rPr>
      <t>. New York, NY: Sage</t>
    </r>
  </si>
  <si>
    <r>
      <t xml:space="preserve">Ruscio, J. (2008). A probability-based measure of effect size: Robustness to base rates and other factors. </t>
    </r>
    <r>
      <rPr>
        <i/>
        <sz val="9"/>
        <color theme="1"/>
        <rFont val="Avenir Book"/>
      </rPr>
      <t>Psychological Methods, 13,</t>
    </r>
    <r>
      <rPr>
        <sz val="9"/>
        <color theme="1"/>
        <rFont val="Avenir Book"/>
      </rPr>
      <t xml:space="preserve"> 19-30.</t>
    </r>
  </si>
  <si>
    <t>Substitua os valores nos campos em cinza pelos valores do seu estudo. Depois de o fazer, as estimativas e interpretações aparecem em baixo.</t>
  </si>
  <si>
    <t>Momento 1</t>
  </si>
  <si>
    <t>Momento 2</t>
  </si>
  <si>
    <r>
      <rPr>
        <b/>
        <i/>
        <sz val="11"/>
        <color theme="1"/>
        <rFont val="Avenir Book"/>
      </rPr>
      <t>n</t>
    </r>
    <r>
      <rPr>
        <b/>
        <sz val="11"/>
        <color theme="1"/>
        <rFont val="Avenir Book"/>
      </rPr>
      <t xml:space="preserve"> pares</t>
    </r>
  </si>
  <si>
    <t>r</t>
  </si>
  <si>
    <r>
      <rPr>
        <b/>
        <i/>
        <sz val="11"/>
        <color rgb="FFFF0000"/>
        <rFont val="Avenir Book"/>
      </rPr>
      <t>d</t>
    </r>
    <r>
      <rPr>
        <b/>
        <sz val="11"/>
        <color rgb="FFFF0000"/>
        <rFont val="Avenir Book"/>
      </rPr>
      <t xml:space="preserve"> de Cohen, </t>
    </r>
    <r>
      <rPr>
        <b/>
        <i/>
        <sz val="11"/>
        <color rgb="FFFF0000"/>
        <rFont val="Avenir Book"/>
      </rPr>
      <t>g</t>
    </r>
  </si>
  <si>
    <r>
      <rPr>
        <i/>
        <sz val="12"/>
        <color theme="1"/>
        <rFont val="Avenir Book"/>
      </rPr>
      <t>r</t>
    </r>
    <r>
      <rPr>
        <vertAlign val="superscript"/>
        <sz val="12"/>
        <color theme="1"/>
        <rFont val="Avenir Book"/>
      </rPr>
      <t>2</t>
    </r>
  </si>
  <si>
    <r>
      <t>d</t>
    </r>
    <r>
      <rPr>
        <b/>
        <sz val="10"/>
        <color rgb="FF000000"/>
        <rFont val="Avenir Book"/>
      </rPr>
      <t xml:space="preserve"> de Cohen</t>
    </r>
  </si>
  <si>
    <r>
      <rPr>
        <sz val="11"/>
        <rFont val="Avenir Book"/>
      </rPr>
      <t xml:space="preserve">O grupo teve uma pontuação mais alta depois da intervenção </t>
    </r>
    <r>
      <rPr>
        <i/>
        <sz val="11"/>
        <rFont val="Avenir Book"/>
      </rPr>
      <t>(M</t>
    </r>
    <r>
      <rPr>
        <sz val="11"/>
        <rFont val="Avenir Book"/>
      </rPr>
      <t xml:space="preserve"> =24,39; </t>
    </r>
    <r>
      <rPr>
        <i/>
        <sz val="11"/>
        <rFont val="Avenir Book"/>
      </rPr>
      <t>DP</t>
    </r>
    <r>
      <rPr>
        <sz val="11"/>
        <rFont val="Avenir Book"/>
      </rPr>
      <t xml:space="preserve"> = 4,32) do que antes da intervenção </t>
    </r>
    <r>
      <rPr>
        <i/>
        <sz val="11"/>
        <rFont val="Avenir Book"/>
      </rPr>
      <t>(M</t>
    </r>
    <r>
      <rPr>
        <sz val="11"/>
        <rFont val="Avenir Book"/>
      </rPr>
      <t xml:space="preserve"> =21,98; </t>
    </r>
    <r>
      <rPr>
        <i/>
        <sz val="11"/>
        <rFont val="Avenir Book"/>
      </rPr>
      <t>DP</t>
    </r>
    <r>
      <rPr>
        <sz val="11"/>
        <rFont val="Avenir Book"/>
      </rPr>
      <t xml:space="preserve"> = 5,01) de forma estatisticamente significativa [</t>
    </r>
    <r>
      <rPr>
        <i/>
        <sz val="11"/>
        <rFont val="Avenir Book"/>
      </rPr>
      <t>t</t>
    </r>
    <r>
      <rPr>
        <sz val="11"/>
        <rFont val="Avenir Book"/>
      </rPr>
      <t xml:space="preserve">(58) = 4,82; </t>
    </r>
    <r>
      <rPr>
        <i/>
        <sz val="11"/>
        <rFont val="Avenir Book"/>
      </rPr>
      <t>p</t>
    </r>
    <r>
      <rPr>
        <sz val="11"/>
        <rFont val="Avenir Book"/>
      </rPr>
      <t xml:space="preserve"> &lt; 0,001; IC 95% [1,41; 3,41]].                              A magnitude da diferença foi média (</t>
    </r>
    <r>
      <rPr>
        <i/>
        <sz val="11"/>
        <rFont val="Avenir Book"/>
      </rPr>
      <t>d</t>
    </r>
    <r>
      <rPr>
        <sz val="11"/>
        <rFont val="Avenir Book"/>
      </rPr>
      <t xml:space="preserve"> de </t>
    </r>
  </si>
  <si>
    <t xml:space="preserve">Cohen =  0,63). </t>
  </si>
  <si>
    <t>O tamanho do efeito em linguagem comum indica que a probabilidade de um sujeito selecionado ao acaso da pós-intervenção ter pontuação superior à pré-intervenção é de 73,5%.</t>
  </si>
  <si>
    <r>
      <t xml:space="preserve">O </t>
    </r>
    <r>
      <rPr>
        <i/>
        <sz val="11"/>
        <color theme="1"/>
        <rFont val="Avenir Book"/>
      </rPr>
      <t>d</t>
    </r>
    <r>
      <rPr>
        <b/>
        <sz val="11"/>
        <color theme="1"/>
        <rFont val="Avenir Book"/>
      </rPr>
      <t xml:space="preserve"> de Cohen é indicado para amostras independentes de igual tamanho. O </t>
    </r>
    <r>
      <rPr>
        <i/>
        <sz val="11"/>
        <color theme="1"/>
        <rFont val="Avenir Book"/>
      </rPr>
      <t>g</t>
    </r>
    <r>
      <rPr>
        <b/>
        <sz val="11"/>
        <color theme="1"/>
        <rFont val="Avenir Book"/>
      </rPr>
      <t xml:space="preserve"> de Hedges é indicado para amostras independentes com tamanhos desiguais.</t>
    </r>
  </si>
  <si>
    <t>Substitua os valores nos campos em cinza pelos valores do estudo em revisão. Depois de o fazer, as estimativas e interpretações aparecem em baixo.</t>
  </si>
  <si>
    <r>
      <t>Somente</t>
    </r>
    <r>
      <rPr>
        <i/>
        <sz val="10"/>
        <color theme="1"/>
        <rFont val="Avenir Book"/>
      </rPr>
      <t xml:space="preserve"> n</t>
    </r>
    <r>
      <rPr>
        <sz val="10"/>
        <color theme="1"/>
        <rFont val="Avenir Book"/>
      </rPr>
      <t xml:space="preserve"> total e valor </t>
    </r>
    <r>
      <rPr>
        <i/>
        <sz val="10"/>
        <color theme="1"/>
        <rFont val="Avenir Book"/>
      </rPr>
      <t>t</t>
    </r>
  </si>
  <si>
    <r>
      <t>Somente</t>
    </r>
    <r>
      <rPr>
        <i/>
        <sz val="10"/>
        <color theme="1"/>
        <rFont val="Avenir Book"/>
      </rPr>
      <t xml:space="preserve"> n de cada grupo</t>
    </r>
    <r>
      <rPr>
        <sz val="10"/>
        <color theme="1"/>
        <rFont val="Avenir Book"/>
      </rPr>
      <t xml:space="preserve"> e valor </t>
    </r>
    <r>
      <rPr>
        <i/>
        <sz val="10"/>
        <color theme="1"/>
        <rFont val="Avenir Book"/>
      </rPr>
      <t>t</t>
    </r>
  </si>
  <si>
    <r>
      <rPr>
        <b/>
        <i/>
        <sz val="11"/>
        <rFont val="Avenir Book"/>
      </rPr>
      <t>n</t>
    </r>
    <r>
      <rPr>
        <b/>
        <sz val="11"/>
        <rFont val="Avenir Book"/>
      </rPr>
      <t xml:space="preserve"> total</t>
    </r>
  </si>
  <si>
    <r>
      <rPr>
        <b/>
        <sz val="11"/>
        <rFont val="Avenir Book"/>
      </rPr>
      <t xml:space="preserve">Valor </t>
    </r>
    <r>
      <rPr>
        <b/>
        <i/>
        <sz val="11"/>
        <rFont val="Avenir Book"/>
      </rPr>
      <t>t</t>
    </r>
  </si>
  <si>
    <t>n grupo 1</t>
  </si>
  <si>
    <r>
      <rPr>
        <b/>
        <i/>
        <sz val="11"/>
        <rFont val="Avenir Book"/>
      </rPr>
      <t>n</t>
    </r>
    <r>
      <rPr>
        <b/>
        <sz val="11"/>
        <rFont val="Avenir Book"/>
      </rPr>
      <t xml:space="preserve"> grupo 2</t>
    </r>
  </si>
  <si>
    <r>
      <t>r</t>
    </r>
    <r>
      <rPr>
        <vertAlign val="superscript"/>
        <sz val="11"/>
        <rFont val="Avenir Book"/>
      </rPr>
      <t>2</t>
    </r>
  </si>
  <si>
    <r>
      <rPr>
        <i/>
        <sz val="10"/>
        <color rgb="FFFF0000"/>
        <rFont val="Avenir Book"/>
      </rPr>
      <t>d</t>
    </r>
    <r>
      <rPr>
        <sz val="10"/>
        <color rgb="FFFF0000"/>
        <rFont val="Avenir Book"/>
      </rPr>
      <t xml:space="preserve"> de Cohen</t>
    </r>
  </si>
  <si>
    <r>
      <rPr>
        <i/>
        <sz val="10"/>
        <color theme="3" tint="0.39997558519241921"/>
        <rFont val="Avenir Book"/>
      </rPr>
      <t>g</t>
    </r>
    <r>
      <rPr>
        <sz val="10"/>
        <color theme="3" tint="0.39997558519241921"/>
        <rFont val="Avenir Book"/>
      </rPr>
      <t xml:space="preserve"> de Hedges</t>
    </r>
  </si>
  <si>
    <r>
      <rPr>
        <i/>
        <sz val="11"/>
        <color rgb="FFFF0000"/>
        <rFont val="Avenir Book"/>
      </rPr>
      <t>d</t>
    </r>
    <r>
      <rPr>
        <sz val="11"/>
        <color rgb="FFFF0000"/>
        <rFont val="Avenir Book"/>
      </rPr>
      <t xml:space="preserve"> de Cohen</t>
    </r>
  </si>
  <si>
    <r>
      <rPr>
        <i/>
        <sz val="11"/>
        <color theme="3" tint="0.39997558519241921"/>
        <rFont val="Avenir Book"/>
      </rPr>
      <t>g</t>
    </r>
    <r>
      <rPr>
        <sz val="11"/>
        <color theme="3" tint="0.39997558519241921"/>
        <rFont val="Avenir Book"/>
      </rPr>
      <t xml:space="preserve"> de Hedges</t>
    </r>
  </si>
  <si>
    <r>
      <rPr>
        <b/>
        <i/>
        <sz val="11"/>
        <rFont val="Avenir Book"/>
      </rPr>
      <t>n</t>
    </r>
    <r>
      <rPr>
        <b/>
        <sz val="11"/>
        <rFont val="Avenir Book"/>
      </rPr>
      <t xml:space="preserve"> pares</t>
    </r>
  </si>
  <si>
    <r>
      <t xml:space="preserve">Revisão de literatura: </t>
    </r>
    <r>
      <rPr>
        <i/>
        <sz val="11"/>
        <color theme="1"/>
        <rFont val="Avenir Book"/>
      </rPr>
      <t>d</t>
    </r>
    <r>
      <rPr>
        <sz val="11"/>
        <color theme="1"/>
        <rFont val="Avenir Book"/>
      </rPr>
      <t xml:space="preserve"> de Cohen a partir de testes </t>
    </r>
    <r>
      <rPr>
        <i/>
        <sz val="11"/>
        <color theme="1"/>
        <rFont val="Avenir Book"/>
      </rPr>
      <t>t</t>
    </r>
  </si>
  <si>
    <r>
      <t xml:space="preserve">Revisão de literatura: </t>
    </r>
    <r>
      <rPr>
        <b/>
        <i/>
        <sz val="16"/>
        <color theme="1"/>
        <rFont val="Avenir Black"/>
      </rPr>
      <t>d</t>
    </r>
    <r>
      <rPr>
        <b/>
        <sz val="16"/>
        <color theme="1"/>
        <rFont val="Avenir Black"/>
      </rPr>
      <t xml:space="preserve"> de Cohen e g de Hedges a partir de testes </t>
    </r>
    <r>
      <rPr>
        <b/>
        <i/>
        <sz val="16"/>
        <color theme="1"/>
        <rFont val="Avenir Black"/>
      </rPr>
      <t>t</t>
    </r>
  </si>
  <si>
    <r>
      <rPr>
        <b/>
        <sz val="11"/>
        <color theme="1"/>
        <rFont val="Avenir Book"/>
      </rPr>
      <t>Referência:</t>
    </r>
    <r>
      <rPr>
        <sz val="11"/>
        <color theme="1"/>
        <rFont val="Avenir Book"/>
      </rPr>
      <t xml:space="preserve"> Espirito-Santo, H. e Daniel, F. (2015). Calcular e apresentar tamanhos do efeito em trabalhos científicos (1): As limitações do </t>
    </r>
    <r>
      <rPr>
        <i/>
        <sz val="11"/>
        <color theme="1"/>
        <rFont val="Avenir Book"/>
      </rPr>
      <t>p</t>
    </r>
    <r>
      <rPr>
        <sz val="11"/>
        <color theme="1"/>
        <rFont val="Avenir Book"/>
      </rPr>
      <t xml:space="preserve"> &lt; 0,05 na análise de diferenças de médias de dois grupos [Folha de cálculo suplementar].</t>
    </r>
    <r>
      <rPr>
        <i/>
        <sz val="11"/>
        <color theme="1"/>
        <rFont val="Avenir Book"/>
      </rPr>
      <t xml:space="preserve"> Revista Portuguesa de Investigação Comportamental e Social, 1</t>
    </r>
    <r>
      <rPr>
        <sz val="11"/>
        <color theme="1"/>
        <rFont val="Avenir Book"/>
      </rPr>
      <t>(1), 3-16.</t>
    </r>
  </si>
  <si>
    <t>Calcular e apresentar tamanhos do efeito em trabalhos científicos (1):  As limitações do p &lt; 0,05 na análise de diferenças de médias de dois grupos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</si>
</sst>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"/>
    <numFmt numFmtId="166" formatCode="0.0"/>
    <numFmt numFmtId="167" formatCode="0.0000"/>
  </numFmts>
  <fonts count="64" x14ac:knownFonts="1">
    <font>
      <sz val="12"/>
      <color theme="1"/>
      <name val="Calibri"/>
      <family val="2"/>
      <charset val="238"/>
      <scheme val="minor"/>
    </font>
    <font>
      <sz val="12"/>
      <color theme="1"/>
      <name val="Avenir Book"/>
    </font>
    <font>
      <b/>
      <sz val="12"/>
      <color theme="1"/>
      <name val="Avenir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Avenir Book"/>
    </font>
    <font>
      <sz val="10"/>
      <color theme="1"/>
      <name val="Avenir Book"/>
    </font>
    <font>
      <i/>
      <sz val="10"/>
      <color theme="1"/>
      <name val="Avenir Book"/>
    </font>
    <font>
      <sz val="11"/>
      <color theme="1"/>
      <name val="Avenir Book"/>
    </font>
    <font>
      <i/>
      <sz val="11"/>
      <color theme="1"/>
      <name val="Avenir Book"/>
    </font>
    <font>
      <b/>
      <sz val="11"/>
      <color theme="1"/>
      <name val="Avenir Book"/>
    </font>
    <font>
      <sz val="11"/>
      <color rgb="FFFF6600"/>
      <name val="Avenir Book"/>
    </font>
    <font>
      <b/>
      <sz val="12"/>
      <color rgb="FF008000"/>
      <name val="Avenir Book"/>
    </font>
    <font>
      <b/>
      <sz val="16"/>
      <color theme="1"/>
      <name val="Avenir Black"/>
    </font>
    <font>
      <b/>
      <i/>
      <sz val="16"/>
      <color theme="1"/>
      <name val="Avenir Black"/>
    </font>
    <font>
      <sz val="16"/>
      <color theme="1"/>
      <name val="Avenir Black"/>
    </font>
    <font>
      <b/>
      <sz val="12"/>
      <color rgb="FFFF6600"/>
      <name val="Avenir Book"/>
    </font>
    <font>
      <sz val="12"/>
      <color theme="0"/>
      <name val="Avenir Book"/>
    </font>
    <font>
      <i/>
      <sz val="12"/>
      <color rgb="FF008000"/>
      <name val="Avenir Book"/>
    </font>
    <font>
      <i/>
      <sz val="12"/>
      <color rgb="FF008000"/>
      <name val="Calibri"/>
      <family val="2"/>
      <scheme val="minor"/>
    </font>
    <font>
      <vertAlign val="subscript"/>
      <sz val="12"/>
      <color theme="1"/>
      <name val="Avenir Book"/>
    </font>
    <font>
      <b/>
      <sz val="12"/>
      <color theme="1"/>
      <name val="Calibri"/>
      <family val="2"/>
      <scheme val="minor"/>
    </font>
    <font>
      <b/>
      <i/>
      <sz val="11"/>
      <color theme="1"/>
      <name val="Avenir Book"/>
    </font>
    <font>
      <b/>
      <sz val="11"/>
      <color rgb="FFFF0000"/>
      <name val="Avenir Book"/>
    </font>
    <font>
      <sz val="11"/>
      <color rgb="FFFF0000"/>
      <name val="Avenir Book"/>
    </font>
    <font>
      <sz val="11"/>
      <name val="Avenir Book"/>
    </font>
    <font>
      <i/>
      <sz val="11"/>
      <name val="Avenir Book"/>
    </font>
    <font>
      <sz val="9"/>
      <color theme="1"/>
      <name val="Avenir Book"/>
    </font>
    <font>
      <sz val="11"/>
      <color theme="1"/>
      <name val="Calibri"/>
      <family val="2"/>
      <scheme val="minor"/>
    </font>
    <font>
      <b/>
      <sz val="10"/>
      <color theme="1"/>
      <name val="Avenir Book"/>
    </font>
    <font>
      <i/>
      <sz val="11"/>
      <color rgb="FFFF6600"/>
      <name val="Avenir Book"/>
    </font>
    <font>
      <b/>
      <sz val="11"/>
      <name val="Avenir Book"/>
    </font>
    <font>
      <b/>
      <i/>
      <sz val="11"/>
      <name val="Avenir Book"/>
    </font>
    <font>
      <sz val="12"/>
      <name val="Avenir Book"/>
    </font>
    <font>
      <sz val="10"/>
      <color theme="0"/>
      <name val="Avenir Book"/>
    </font>
    <font>
      <i/>
      <sz val="12"/>
      <color theme="3" tint="0.39997558519241921"/>
      <name val="Avenir Book"/>
    </font>
    <font>
      <sz val="12"/>
      <color theme="3" tint="0.39997558519241921"/>
      <name val="Avenir Book"/>
    </font>
    <font>
      <sz val="12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Avenir Book"/>
    </font>
    <font>
      <b/>
      <i/>
      <sz val="11"/>
      <color rgb="FFFF0000"/>
      <name val="Avenir Book"/>
    </font>
    <font>
      <b/>
      <sz val="11"/>
      <color rgb="FFFF0000"/>
      <name val="Calibri"/>
      <family val="2"/>
      <scheme val="minor"/>
    </font>
    <font>
      <b/>
      <i/>
      <sz val="11"/>
      <color rgb="FF008000"/>
      <name val="Avenir Book"/>
    </font>
    <font>
      <b/>
      <i/>
      <sz val="11"/>
      <color rgb="FF008000"/>
      <name val="Calibri"/>
      <family val="2"/>
      <scheme val="minor"/>
    </font>
    <font>
      <i/>
      <sz val="11"/>
      <color rgb="FF008000"/>
      <name val="Avenir Book"/>
    </font>
    <font>
      <i/>
      <sz val="11"/>
      <color rgb="FF008000"/>
      <name val="Calibri"/>
      <family val="2"/>
      <scheme val="minor"/>
    </font>
    <font>
      <i/>
      <sz val="11"/>
      <color rgb="FFFF0000"/>
      <name val="Avenir Book"/>
    </font>
    <font>
      <i/>
      <sz val="9"/>
      <color theme="1"/>
      <name val="Avenir Book"/>
    </font>
    <font>
      <sz val="9"/>
      <color theme="1"/>
      <name val="Calibri"/>
      <family val="2"/>
      <scheme val="minor"/>
    </font>
    <font>
      <sz val="12"/>
      <color rgb="FFFAFAFA"/>
      <name val="Avenir Book"/>
    </font>
    <font>
      <vertAlign val="superscript"/>
      <sz val="12"/>
      <color theme="1"/>
      <name val="Avenir Book"/>
    </font>
    <font>
      <sz val="11"/>
      <color theme="3" tint="0.39997558519241921"/>
      <name val="Avenir Book"/>
    </font>
    <font>
      <sz val="11"/>
      <color theme="3" tint="0.39997558519241921"/>
      <name val="Calibri"/>
      <family val="2"/>
      <scheme val="minor"/>
    </font>
    <font>
      <sz val="11"/>
      <color theme="0"/>
      <name val="Avenir Book"/>
    </font>
    <font>
      <b/>
      <sz val="10"/>
      <color rgb="FF000000"/>
      <name val="Avenir Book"/>
    </font>
    <font>
      <b/>
      <i/>
      <sz val="10"/>
      <color rgb="FF000000"/>
      <name val="Avenir Book"/>
    </font>
    <font>
      <sz val="11"/>
      <name val="Calibri"/>
      <family val="2"/>
      <scheme val="minor"/>
    </font>
    <font>
      <vertAlign val="superscript"/>
      <sz val="11"/>
      <name val="Avenir Book"/>
    </font>
    <font>
      <sz val="10"/>
      <color rgb="FFFF0000"/>
      <name val="Avenir Book"/>
    </font>
    <font>
      <i/>
      <sz val="10"/>
      <color rgb="FFFF0000"/>
      <name val="Avenir Book"/>
    </font>
    <font>
      <sz val="10"/>
      <color theme="3" tint="0.39997558519241921"/>
      <name val="Avenir Book"/>
    </font>
    <font>
      <i/>
      <sz val="10"/>
      <color theme="3" tint="0.39997558519241921"/>
      <name val="Avenir Book"/>
    </font>
    <font>
      <i/>
      <sz val="11"/>
      <color theme="3" tint="0.39997558519241921"/>
      <name val="Avenir Book"/>
    </font>
    <font>
      <b/>
      <sz val="11"/>
      <color rgb="FF008000"/>
      <name val="Avenir Book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AFAFA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8F8F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 applyProtection="1">
      <alignment horizontal="centerContinuous" vertical="center" wrapText="1"/>
      <protection hidden="1"/>
    </xf>
    <xf numFmtId="0" fontId="34" fillId="2" borderId="0" xfId="0" applyFont="1" applyFill="1" applyBorder="1" applyAlignment="1" applyProtection="1">
      <alignment horizontal="center" vertical="center" wrapText="1"/>
      <protection hidden="1"/>
    </xf>
    <xf numFmtId="2" fontId="34" fillId="2" borderId="0" xfId="0" applyNumberFormat="1" applyFont="1" applyFill="1" applyBorder="1" applyAlignment="1" applyProtection="1">
      <alignment horizontal="center" vertical="center" wrapText="1"/>
      <protection hidden="1"/>
    </xf>
    <xf numFmtId="0" fontId="34" fillId="2" borderId="0" xfId="0" applyFont="1" applyFill="1" applyBorder="1" applyAlignment="1" applyProtection="1">
      <alignment horizontal="center"/>
      <protection hidden="1"/>
    </xf>
    <xf numFmtId="0" fontId="34" fillId="2" borderId="0" xfId="0" applyFont="1" applyFill="1" applyAlignment="1" applyProtection="1">
      <alignment horizontal="center"/>
      <protection hidden="1"/>
    </xf>
    <xf numFmtId="167" fontId="34" fillId="2" borderId="0" xfId="0" applyNumberFormat="1" applyFont="1" applyFill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1" fillId="2" borderId="2" xfId="0" applyFont="1" applyFill="1" applyBorder="1"/>
    <xf numFmtId="0" fontId="1" fillId="2" borderId="4" xfId="0" applyFont="1" applyFill="1" applyBorder="1" applyAlignment="1"/>
    <xf numFmtId="0" fontId="1" fillId="2" borderId="5" xfId="0" applyFont="1" applyFill="1" applyBorder="1"/>
    <xf numFmtId="0" fontId="1" fillId="2" borderId="6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shrinkToFit="1"/>
    </xf>
    <xf numFmtId="0" fontId="8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/>
    <xf numFmtId="0" fontId="17" fillId="2" borderId="0" xfId="0" applyFont="1" applyFill="1" applyBorder="1" applyProtection="1">
      <protection hidden="1"/>
    </xf>
    <xf numFmtId="0" fontId="5" fillId="2" borderId="5" xfId="0" applyFont="1" applyFill="1" applyBorder="1"/>
    <xf numFmtId="0" fontId="29" fillId="2" borderId="0" xfId="0" applyFont="1" applyFill="1" applyBorder="1"/>
    <xf numFmtId="0" fontId="1" fillId="2" borderId="0" xfId="0" applyFont="1" applyFill="1" applyBorder="1" applyAlignment="1">
      <alignment horizontal="right"/>
    </xf>
    <xf numFmtId="0" fontId="34" fillId="2" borderId="0" xfId="0" applyFont="1" applyFill="1" applyProtection="1">
      <protection hidden="1"/>
    </xf>
    <xf numFmtId="0" fontId="2" fillId="2" borderId="0" xfId="0" applyFont="1" applyFill="1" applyBorder="1"/>
    <xf numFmtId="0" fontId="12" fillId="2" borderId="0" xfId="0" applyFont="1" applyFill="1" applyBorder="1"/>
    <xf numFmtId="0" fontId="29" fillId="2" borderId="0" xfId="0" applyFont="1" applyFill="1" applyBorder="1" applyAlignment="1">
      <alignment vertical="center" wrapText="1" shrinkToFit="1"/>
    </xf>
    <xf numFmtId="0" fontId="29" fillId="2" borderId="0" xfId="0" applyFont="1" applyFill="1" applyBorder="1" applyAlignment="1">
      <alignment horizontal="center" vertical="center" wrapText="1" shrinkToFit="1"/>
    </xf>
    <xf numFmtId="0" fontId="17" fillId="6" borderId="2" xfId="0" applyFont="1" applyFill="1" applyBorder="1" applyProtection="1">
      <protection hidden="1"/>
    </xf>
    <xf numFmtId="2" fontId="24" fillId="6" borderId="0" xfId="0" applyNumberFormat="1" applyFont="1" applyFill="1" applyBorder="1" applyAlignment="1">
      <alignment horizontal="center" vertical="center" wrapText="1"/>
    </xf>
    <xf numFmtId="2" fontId="24" fillId="6" borderId="6" xfId="0" applyNumberFormat="1" applyFont="1" applyFill="1" applyBorder="1" applyAlignment="1">
      <alignment horizontal="left" vertical="center" indent="2"/>
    </xf>
    <xf numFmtId="0" fontId="1" fillId="6" borderId="6" xfId="0" applyFont="1" applyFill="1" applyBorder="1" applyAlignment="1">
      <alignment horizontal="left" vertical="center" indent="2"/>
    </xf>
    <xf numFmtId="0" fontId="1" fillId="6" borderId="5" xfId="0" applyFont="1" applyFill="1" applyBorder="1" applyAlignment="1">
      <alignment horizontal="left" vertical="center" indent="1"/>
    </xf>
    <xf numFmtId="0" fontId="1" fillId="6" borderId="0" xfId="0" applyFont="1" applyFill="1" applyBorder="1" applyAlignment="1">
      <alignment horizontal="left" vertical="center" indent="1"/>
    </xf>
    <xf numFmtId="2" fontId="1" fillId="6" borderId="0" xfId="0" applyNumberFormat="1" applyFont="1" applyFill="1" applyBorder="1" applyAlignment="1">
      <alignment horizontal="left" vertical="center" wrapText="1" indent="2"/>
    </xf>
    <xf numFmtId="2" fontId="1" fillId="6" borderId="0" xfId="0" applyNumberFormat="1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 indent="2"/>
    </xf>
    <xf numFmtId="2" fontId="1" fillId="6" borderId="0" xfId="0" applyNumberFormat="1" applyFont="1" applyFill="1" applyBorder="1" applyAlignment="1">
      <alignment horizontal="left" wrapText="1" indent="2"/>
    </xf>
    <xf numFmtId="2" fontId="1" fillId="6" borderId="0" xfId="0" applyNumberFormat="1" applyFont="1" applyFill="1" applyBorder="1" applyAlignment="1">
      <alignment horizontal="left" wrapText="1"/>
    </xf>
    <xf numFmtId="0" fontId="35" fillId="6" borderId="5" xfId="0" applyFont="1" applyFill="1" applyBorder="1" applyAlignment="1">
      <alignment horizontal="left" vertical="center" indent="1"/>
    </xf>
    <xf numFmtId="0" fontId="36" fillId="6" borderId="0" xfId="0" applyFont="1" applyFill="1" applyBorder="1" applyAlignment="1">
      <alignment horizontal="left" vertical="center" indent="1"/>
    </xf>
    <xf numFmtId="0" fontId="7" fillId="6" borderId="5" xfId="0" applyFont="1" applyFill="1" applyBorder="1" applyAlignment="1">
      <alignment horizontal="left" vertical="center" indent="1"/>
    </xf>
    <xf numFmtId="0" fontId="1" fillId="6" borderId="7" xfId="0" applyFont="1" applyFill="1" applyBorder="1" applyAlignment="1">
      <alignment horizontal="left" indent="2"/>
    </xf>
    <xf numFmtId="0" fontId="1" fillId="6" borderId="8" xfId="0" applyFont="1" applyFill="1" applyBorder="1" applyAlignment="1">
      <alignment horizontal="left" indent="2"/>
    </xf>
    <xf numFmtId="0" fontId="1" fillId="6" borderId="9" xfId="0" applyFont="1" applyFill="1" applyBorder="1" applyAlignment="1">
      <alignment horizontal="left" indent="2"/>
    </xf>
    <xf numFmtId="0" fontId="49" fillId="6" borderId="3" xfId="0" applyFont="1" applyFill="1" applyBorder="1" applyProtection="1">
      <protection hidden="1"/>
    </xf>
    <xf numFmtId="167" fontId="49" fillId="6" borderId="4" xfId="0" applyNumberFormat="1" applyFont="1" applyFill="1" applyBorder="1" applyProtection="1">
      <protection hidden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3" fillId="2" borderId="0" xfId="0" applyFont="1" applyFill="1" applyBorder="1" applyProtection="1">
      <protection hidden="1"/>
    </xf>
    <xf numFmtId="0" fontId="10" fillId="2" borderId="0" xfId="0" applyFont="1" applyFill="1" applyBorder="1"/>
    <xf numFmtId="0" fontId="22" fillId="2" borderId="0" xfId="0" applyFont="1" applyFill="1" applyBorder="1" applyAlignment="1">
      <alignment horizontal="center" vertical="center"/>
    </xf>
    <xf numFmtId="2" fontId="8" fillId="6" borderId="0" xfId="0" applyNumberFormat="1" applyFont="1" applyFill="1" applyBorder="1" applyAlignment="1">
      <alignment horizontal="left" vertical="center" wrapText="1" indent="2"/>
    </xf>
    <xf numFmtId="2" fontId="8" fillId="6" borderId="0" xfId="0" applyNumberFormat="1" applyFont="1" applyFill="1" applyBorder="1" applyAlignment="1">
      <alignment horizontal="left" vertical="center" wrapText="1"/>
    </xf>
    <xf numFmtId="2" fontId="8" fillId="6" borderId="0" xfId="0" applyNumberFormat="1" applyFont="1" applyFill="1" applyBorder="1" applyAlignment="1">
      <alignment horizontal="left" wrapText="1"/>
    </xf>
    <xf numFmtId="2" fontId="8" fillId="6" borderId="0" xfId="0" applyNumberFormat="1" applyFont="1" applyFill="1" applyBorder="1" applyAlignment="1">
      <alignment horizontal="left" wrapText="1" indent="1"/>
    </xf>
    <xf numFmtId="0" fontId="23" fillId="2" borderId="0" xfId="0" applyFont="1" applyFill="1" applyBorder="1" applyAlignment="1">
      <alignment horizontal="left" wrapText="1" indent="1" shrinkToFit="1"/>
    </xf>
    <xf numFmtId="0" fontId="0" fillId="2" borderId="0" xfId="0" applyFill="1" applyBorder="1" applyAlignment="1">
      <alignment horizontal="left" wrapText="1" indent="1" shrinkToFit="1"/>
    </xf>
    <xf numFmtId="0" fontId="8" fillId="2" borderId="0" xfId="0" applyFont="1" applyFill="1" applyBorder="1" applyAlignment="1">
      <alignment horizontal="left" vertical="top" wrapText="1" indent="1" shrinkToFit="1"/>
    </xf>
    <xf numFmtId="0" fontId="1" fillId="2" borderId="0" xfId="0" applyFont="1" applyFill="1" applyBorder="1" applyAlignment="1">
      <alignment horizontal="left" indent="2"/>
    </xf>
    <xf numFmtId="0" fontId="10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25" fillId="2" borderId="0" xfId="0" applyNumberFormat="1" applyFont="1" applyFill="1" applyBorder="1" applyAlignment="1">
      <alignment horizontal="center" vertical="center" wrapText="1"/>
    </xf>
    <xf numFmtId="0" fontId="25" fillId="2" borderId="0" xfId="0" applyFont="1" applyFill="1" applyBorder="1" applyAlignment="1" applyProtection="1">
      <alignment horizontal="center" vertical="center"/>
      <protection hidden="1"/>
    </xf>
    <xf numFmtId="0" fontId="25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 wrapText="1" shrinkToFit="1"/>
    </xf>
    <xf numFmtId="167" fontId="25" fillId="2" borderId="0" xfId="0" applyNumberFormat="1" applyFont="1" applyFill="1" applyBorder="1" applyAlignment="1" applyProtection="1">
      <alignment horizontal="center" vertical="center"/>
      <protection hidden="1"/>
    </xf>
    <xf numFmtId="0" fontId="25" fillId="2" borderId="0" xfId="0" applyFont="1" applyFill="1" applyBorder="1" applyAlignment="1">
      <alignment horizontal="center" vertical="center" wrapText="1" shrinkToFit="1"/>
    </xf>
    <xf numFmtId="0" fontId="31" fillId="2" borderId="0" xfId="0" applyFont="1" applyFill="1" applyBorder="1" applyAlignment="1" applyProtection="1">
      <alignment horizontal="center" vertical="center"/>
      <protection hidden="1"/>
    </xf>
    <xf numFmtId="0" fontId="31" fillId="2" borderId="0" xfId="0" applyFont="1" applyFill="1" applyBorder="1" applyAlignment="1">
      <alignment horizontal="center" vertical="center"/>
    </xf>
    <xf numFmtId="1" fontId="25" fillId="2" borderId="0" xfId="0" applyNumberFormat="1" applyFont="1" applyFill="1" applyBorder="1" applyAlignment="1">
      <alignment horizontal="center" vertical="center" wrapText="1"/>
    </xf>
    <xf numFmtId="164" fontId="25" fillId="2" borderId="0" xfId="0" applyNumberFormat="1" applyFont="1" applyFill="1" applyBorder="1" applyAlignment="1">
      <alignment horizontal="center" vertical="center" wrapText="1"/>
    </xf>
    <xf numFmtId="165" fontId="25" fillId="2" borderId="0" xfId="0" applyNumberFormat="1" applyFont="1" applyFill="1" applyBorder="1" applyAlignment="1" applyProtection="1">
      <alignment horizontal="center" vertical="center" wrapText="1"/>
      <protection hidden="1"/>
    </xf>
    <xf numFmtId="166" fontId="25" fillId="2" borderId="0" xfId="0" applyNumberFormat="1" applyFont="1" applyFill="1" applyBorder="1" applyAlignment="1">
      <alignment horizontal="center" vertical="center"/>
    </xf>
    <xf numFmtId="165" fontId="25" fillId="7" borderId="7" xfId="0" applyNumberFormat="1" applyFont="1" applyFill="1" applyBorder="1" applyAlignment="1" applyProtection="1">
      <alignment horizontal="center" vertical="center" wrapText="1"/>
      <protection hidden="1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left" vertical="center" indent="1"/>
    </xf>
    <xf numFmtId="0" fontId="58" fillId="7" borderId="2" xfId="0" applyFont="1" applyFill="1" applyBorder="1" applyAlignment="1">
      <alignment horizontal="left" vertical="center" indent="1"/>
    </xf>
    <xf numFmtId="0" fontId="25" fillId="7" borderId="5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wrapText="1" indent="1" shrinkToFit="1"/>
    </xf>
    <xf numFmtId="0" fontId="1" fillId="2" borderId="0" xfId="0" applyFont="1" applyFill="1" applyBorder="1" applyAlignment="1">
      <alignment horizontal="left" vertical="top" wrapText="1" indent="1" shrinkToFit="1"/>
    </xf>
    <xf numFmtId="0" fontId="25" fillId="7" borderId="7" xfId="0" applyFont="1" applyFill="1" applyBorder="1" applyAlignment="1">
      <alignment horizontal="left" vertical="center" wrapText="1" indent="1"/>
    </xf>
    <xf numFmtId="167" fontId="25" fillId="7" borderId="6" xfId="0" applyNumberFormat="1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right" vertical="center" wrapText="1"/>
    </xf>
    <xf numFmtId="0" fontId="60" fillId="7" borderId="5" xfId="0" applyFont="1" applyFill="1" applyBorder="1" applyAlignment="1">
      <alignment horizontal="left" vertical="center" indent="1"/>
    </xf>
    <xf numFmtId="2" fontId="24" fillId="7" borderId="4" xfId="0" applyNumberFormat="1" applyFont="1" applyFill="1" applyBorder="1" applyAlignment="1">
      <alignment horizontal="right" vertical="center"/>
    </xf>
    <xf numFmtId="167" fontId="25" fillId="7" borderId="6" xfId="0" applyNumberFormat="1" applyFont="1" applyFill="1" applyBorder="1" applyAlignment="1">
      <alignment horizontal="center" vertical="center" wrapText="1"/>
    </xf>
    <xf numFmtId="2" fontId="51" fillId="7" borderId="6" xfId="0" applyNumberFormat="1" applyFont="1" applyFill="1" applyBorder="1" applyAlignment="1">
      <alignment horizontal="center" vertical="center" wrapText="1"/>
    </xf>
    <xf numFmtId="166" fontId="25" fillId="7" borderId="6" xfId="0" applyNumberFormat="1" applyFont="1" applyFill="1" applyBorder="1" applyAlignment="1">
      <alignment horizontal="center" vertical="center" wrapText="1"/>
    </xf>
    <xf numFmtId="0" fontId="58" fillId="7" borderId="5" xfId="0" applyFont="1" applyFill="1" applyBorder="1" applyAlignment="1">
      <alignment horizontal="left" vertical="center" indent="1"/>
    </xf>
    <xf numFmtId="0" fontId="58" fillId="7" borderId="2" xfId="0" applyFont="1" applyFill="1" applyBorder="1" applyAlignment="1">
      <alignment horizontal="left" indent="1"/>
    </xf>
    <xf numFmtId="2" fontId="25" fillId="2" borderId="0" xfId="0" applyNumberFormat="1" applyFont="1" applyFill="1" applyBorder="1" applyAlignment="1">
      <alignment horizontal="center" wrapText="1"/>
    </xf>
    <xf numFmtId="2" fontId="24" fillId="7" borderId="4" xfId="0" applyNumberFormat="1" applyFont="1" applyFill="1" applyBorder="1" applyAlignment="1">
      <alignment horizontal="center" wrapText="1"/>
    </xf>
    <xf numFmtId="2" fontId="25" fillId="7" borderId="6" xfId="0" applyNumberFormat="1" applyFont="1" applyFill="1" applyBorder="1" applyAlignment="1">
      <alignment horizontal="center" vertical="center"/>
    </xf>
    <xf numFmtId="2" fontId="51" fillId="7" borderId="6" xfId="0" applyNumberFormat="1" applyFont="1" applyFill="1" applyBorder="1" applyAlignment="1">
      <alignment horizontal="center" vertical="center"/>
    </xf>
    <xf numFmtId="166" fontId="25" fillId="7" borderId="6" xfId="0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63" fillId="2" borderId="0" xfId="0" applyFont="1" applyFill="1" applyBorder="1"/>
    <xf numFmtId="0" fontId="1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vertical="center" wrapText="1" shrinkToFit="1"/>
    </xf>
    <xf numFmtId="0" fontId="8" fillId="2" borderId="0" xfId="0" applyFont="1" applyFill="1" applyBorder="1" applyAlignment="1">
      <alignment horizontal="justify"/>
    </xf>
    <xf numFmtId="0" fontId="8" fillId="2" borderId="0" xfId="0" applyFont="1" applyFill="1" applyBorder="1" applyAlignment="1">
      <alignment horizontal="justify" vertical="center"/>
    </xf>
    <xf numFmtId="0" fontId="0" fillId="0" borderId="0" xfId="0" applyAlignment="1">
      <alignment horizontal="justify" vertical="center"/>
    </xf>
    <xf numFmtId="0" fontId="23" fillId="6" borderId="5" xfId="0" applyFont="1" applyFill="1" applyBorder="1" applyAlignment="1">
      <alignment horizontal="left" vertical="center" wrapText="1" indent="1" shrinkToFit="1"/>
    </xf>
    <xf numFmtId="0" fontId="0" fillId="6" borderId="0" xfId="0" applyFill="1" applyBorder="1" applyAlignment="1">
      <alignment horizontal="left" vertical="center" wrapText="1" indent="1" shrinkToFit="1"/>
    </xf>
    <xf numFmtId="0" fontId="0" fillId="6" borderId="6" xfId="0" applyFill="1" applyBorder="1" applyAlignment="1">
      <alignment horizontal="left" vertical="center" wrapText="1" indent="1" shrinkToFit="1"/>
    </xf>
    <xf numFmtId="0" fontId="0" fillId="6" borderId="5" xfId="0" applyFill="1" applyBorder="1" applyAlignment="1">
      <alignment horizontal="left" vertical="center" wrapText="1" indent="1" shrinkToFit="1"/>
    </xf>
    <xf numFmtId="0" fontId="8" fillId="6" borderId="5" xfId="0" applyFont="1" applyFill="1" applyBorder="1" applyAlignment="1">
      <alignment horizontal="left" vertical="top" wrapText="1" indent="1" shrinkToFit="1"/>
    </xf>
    <xf numFmtId="0" fontId="0" fillId="6" borderId="0" xfId="0" applyFill="1" applyBorder="1" applyAlignment="1">
      <alignment horizontal="left" vertical="top" wrapText="1" indent="1" shrinkToFit="1"/>
    </xf>
    <xf numFmtId="0" fontId="0" fillId="6" borderId="6" xfId="0" applyFill="1" applyBorder="1" applyAlignment="1">
      <alignment horizontal="left" vertical="top" wrapText="1" indent="1" shrinkToFit="1"/>
    </xf>
    <xf numFmtId="0" fontId="0" fillId="6" borderId="5" xfId="0" applyFill="1" applyBorder="1" applyAlignment="1">
      <alignment horizontal="left" vertical="top" wrapText="1" indent="1" shrinkToFit="1"/>
    </xf>
    <xf numFmtId="0" fontId="30" fillId="6" borderId="2" xfId="0" applyFont="1" applyFill="1" applyBorder="1" applyAlignment="1">
      <alignment horizontal="left" indent="1"/>
    </xf>
    <xf numFmtId="0" fontId="30" fillId="6" borderId="3" xfId="0" applyFont="1" applyFill="1" applyBorder="1" applyAlignment="1">
      <alignment horizontal="left" indent="1"/>
    </xf>
    <xf numFmtId="0" fontId="30" fillId="6" borderId="4" xfId="0" applyFont="1" applyFill="1" applyBorder="1" applyAlignment="1">
      <alignment horizontal="left" indent="1"/>
    </xf>
    <xf numFmtId="0" fontId="10" fillId="2" borderId="0" xfId="0" applyFont="1" applyFill="1" applyBorder="1"/>
    <xf numFmtId="0" fontId="23" fillId="6" borderId="5" xfId="0" applyFont="1" applyFill="1" applyBorder="1" applyAlignment="1">
      <alignment horizontal="left" vertical="center" indent="1"/>
    </xf>
    <xf numFmtId="0" fontId="41" fillId="6" borderId="0" xfId="0" applyFont="1" applyFill="1" applyBorder="1" applyAlignment="1">
      <alignment horizontal="left" vertical="center" indent="1"/>
    </xf>
    <xf numFmtId="0" fontId="42" fillId="6" borderId="5" xfId="0" applyFont="1" applyFill="1" applyBorder="1" applyAlignment="1">
      <alignment horizontal="left" vertical="center" indent="1"/>
    </xf>
    <xf numFmtId="0" fontId="43" fillId="6" borderId="0" xfId="0" applyFont="1" applyFill="1" applyBorder="1" applyAlignment="1">
      <alignment horizontal="left" vertical="center" indent="1"/>
    </xf>
    <xf numFmtId="0" fontId="18" fillId="6" borderId="0" xfId="0" applyFont="1" applyFill="1" applyBorder="1" applyAlignment="1">
      <alignment horizontal="left" vertical="center" wrapText="1" indent="2"/>
    </xf>
    <xf numFmtId="0" fontId="19" fillId="6" borderId="0" xfId="0" applyFont="1" applyFill="1" applyBorder="1" applyAlignment="1">
      <alignment horizontal="left" vertical="center" wrapText="1" indent="2"/>
    </xf>
    <xf numFmtId="0" fontId="27" fillId="2" borderId="0" xfId="0" applyFont="1" applyFill="1" applyBorder="1" applyAlignment="1">
      <alignment horizontal="justify" vertical="top" wrapText="1"/>
    </xf>
    <xf numFmtId="165" fontId="17" fillId="6" borderId="0" xfId="0" applyNumberFormat="1" applyFont="1" applyFill="1" applyBorder="1" applyAlignment="1" applyProtection="1">
      <alignment horizontal="left" vertical="center" wrapText="1" indent="2"/>
      <protection hidden="1"/>
    </xf>
    <xf numFmtId="166" fontId="1" fillId="6" borderId="8" xfId="0" applyNumberFormat="1" applyFont="1" applyFill="1" applyBorder="1" applyAlignment="1">
      <alignment horizontal="left" wrapText="1" indent="2"/>
    </xf>
    <xf numFmtId="166" fontId="0" fillId="6" borderId="8" xfId="0" applyNumberFormat="1" applyFill="1" applyBorder="1" applyAlignment="1">
      <alignment horizontal="left" wrapText="1" indent="2"/>
    </xf>
    <xf numFmtId="2" fontId="36" fillId="6" borderId="0" xfId="0" applyNumberFormat="1" applyFont="1" applyFill="1" applyBorder="1" applyAlignment="1">
      <alignment horizontal="left" vertical="center" wrapText="1" indent="2"/>
    </xf>
    <xf numFmtId="2" fontId="37" fillId="6" borderId="0" xfId="0" applyNumberFormat="1" applyFont="1" applyFill="1" applyBorder="1" applyAlignment="1">
      <alignment horizontal="left" vertical="center" wrapText="1" indent="2"/>
    </xf>
    <xf numFmtId="164" fontId="1" fillId="6" borderId="0" xfId="0" applyNumberFormat="1" applyFont="1" applyFill="1" applyBorder="1" applyAlignment="1">
      <alignment horizontal="left" vertical="center" wrapText="1" indent="2"/>
    </xf>
    <xf numFmtId="164" fontId="0" fillId="6" borderId="0" xfId="0" applyNumberFormat="1" applyFill="1" applyBorder="1" applyAlignment="1">
      <alignment horizontal="left" vertical="center" wrapText="1" indent="2"/>
    </xf>
    <xf numFmtId="166" fontId="1" fillId="6" borderId="0" xfId="0" applyNumberFormat="1" applyFont="1" applyFill="1" applyBorder="1" applyAlignment="1">
      <alignment horizontal="left" vertical="center" indent="2"/>
    </xf>
    <xf numFmtId="0" fontId="8" fillId="6" borderId="0" xfId="0" applyFont="1" applyFill="1" applyBorder="1" applyAlignment="1">
      <alignment horizontal="left" vertical="top" wrapText="1" indent="1" shrinkToFit="1"/>
    </xf>
    <xf numFmtId="0" fontId="8" fillId="6" borderId="6" xfId="0" applyFont="1" applyFill="1" applyBorder="1" applyAlignment="1">
      <alignment horizontal="left" vertical="top" wrapText="1" indent="1" shrinkToFit="1"/>
    </xf>
    <xf numFmtId="0" fontId="8" fillId="6" borderId="7" xfId="0" applyFont="1" applyFill="1" applyBorder="1" applyAlignment="1">
      <alignment horizontal="left" vertical="top" wrapText="1" indent="1" shrinkToFit="1"/>
    </xf>
    <xf numFmtId="0" fontId="8" fillId="6" borderId="8" xfId="0" applyFont="1" applyFill="1" applyBorder="1" applyAlignment="1">
      <alignment horizontal="left" vertical="top" wrapText="1" indent="1" shrinkToFit="1"/>
    </xf>
    <xf numFmtId="0" fontId="8" fillId="6" borderId="9" xfId="0" applyFont="1" applyFill="1" applyBorder="1" applyAlignment="1">
      <alignment horizontal="left" vertical="top" wrapText="1" indent="1" shrinkToFit="1"/>
    </xf>
    <xf numFmtId="0" fontId="1" fillId="6" borderId="5" xfId="0" applyFont="1" applyFill="1" applyBorder="1" applyAlignment="1">
      <alignment horizontal="left" indent="1"/>
    </xf>
    <xf numFmtId="0" fontId="0" fillId="6" borderId="0" xfId="0" applyFill="1" applyBorder="1" applyAlignment="1">
      <alignment horizontal="left" indent="1"/>
    </xf>
    <xf numFmtId="1" fontId="1" fillId="6" borderId="0" xfId="0" applyNumberFormat="1" applyFont="1" applyFill="1" applyBorder="1" applyAlignment="1">
      <alignment horizontal="left" vertical="center" wrapText="1" indent="2"/>
    </xf>
    <xf numFmtId="1" fontId="0" fillId="6" borderId="0" xfId="0" applyNumberFormat="1" applyFill="1" applyBorder="1" applyAlignment="1">
      <alignment horizontal="left" vertical="center" wrapText="1" indent="2"/>
    </xf>
    <xf numFmtId="0" fontId="7" fillId="6" borderId="5" xfId="0" applyFont="1" applyFill="1" applyBorder="1" applyAlignment="1">
      <alignment horizontal="left" vertical="center" wrapText="1" indent="1"/>
    </xf>
    <xf numFmtId="0" fontId="0" fillId="6" borderId="0" xfId="0" applyFill="1" applyAlignment="1">
      <alignment horizontal="left" vertical="center" wrapText="1" indent="1"/>
    </xf>
    <xf numFmtId="0" fontId="48" fillId="2" borderId="0" xfId="0" applyFont="1" applyFill="1" applyBorder="1" applyAlignment="1">
      <alignment horizontal="justify" vertical="top" wrapText="1"/>
    </xf>
    <xf numFmtId="0" fontId="48" fillId="0" borderId="0" xfId="0" applyFont="1" applyAlignment="1">
      <alignment horizontal="justify" vertical="top" wrapText="1"/>
    </xf>
    <xf numFmtId="0" fontId="16" fillId="2" borderId="0" xfId="0" applyFont="1" applyFill="1" applyBorder="1" applyAlignment="1">
      <alignment horizontal="justify" wrapText="1"/>
    </xf>
    <xf numFmtId="0" fontId="2" fillId="2" borderId="0" xfId="0" applyFont="1" applyFill="1" applyBorder="1" applyAlignment="1">
      <alignment horizontal="justify" wrapText="1"/>
    </xf>
    <xf numFmtId="0" fontId="10" fillId="2" borderId="0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16" fillId="4" borderId="0" xfId="0" applyFont="1" applyFill="1" applyBorder="1" applyAlignment="1">
      <alignment horizontal="justify" wrapText="1"/>
    </xf>
    <xf numFmtId="0" fontId="10" fillId="2" borderId="0" xfId="0" applyFont="1" applyFill="1" applyBorder="1" applyAlignment="1">
      <alignment horizontal="justify" vertical="center" wrapText="1" shrinkToFit="1"/>
    </xf>
    <xf numFmtId="0" fontId="38" fillId="2" borderId="0" xfId="0" applyFont="1" applyFill="1" applyBorder="1" applyAlignment="1">
      <alignment horizontal="justify" vertical="center" wrapText="1" shrinkToFit="1"/>
    </xf>
    <xf numFmtId="0" fontId="29" fillId="2" borderId="0" xfId="0" applyFont="1" applyFill="1" applyBorder="1" applyAlignment="1">
      <alignment horizontal="center" vertical="center" wrapText="1" shrinkToFit="1"/>
    </xf>
    <xf numFmtId="0" fontId="44" fillId="6" borderId="0" xfId="0" applyFont="1" applyFill="1" applyBorder="1" applyAlignment="1">
      <alignment horizontal="left" vertical="center" wrapText="1" indent="1"/>
    </xf>
    <xf numFmtId="0" fontId="45" fillId="6" borderId="0" xfId="0" applyFont="1" applyFill="1" applyBorder="1" applyAlignment="1">
      <alignment horizontal="left" vertical="center" wrapText="1" indent="1"/>
    </xf>
    <xf numFmtId="2" fontId="51" fillId="6" borderId="0" xfId="0" applyNumberFormat="1" applyFont="1" applyFill="1" applyBorder="1" applyAlignment="1">
      <alignment horizontal="left" vertical="center" wrapText="1" indent="1"/>
    </xf>
    <xf numFmtId="2" fontId="52" fillId="6" borderId="0" xfId="0" applyNumberFormat="1" applyFont="1" applyFill="1" applyBorder="1" applyAlignment="1">
      <alignment horizontal="left" vertical="center" wrapText="1" indent="1"/>
    </xf>
    <xf numFmtId="1" fontId="8" fillId="6" borderId="0" xfId="0" applyNumberFormat="1" applyFont="1" applyFill="1" applyBorder="1" applyAlignment="1">
      <alignment horizontal="left" vertical="center" wrapText="1" indent="1"/>
    </xf>
    <xf numFmtId="1" fontId="28" fillId="6" borderId="0" xfId="0" applyNumberFormat="1" applyFont="1" applyFill="1" applyBorder="1" applyAlignment="1">
      <alignment horizontal="left" vertical="center" wrapText="1" indent="1"/>
    </xf>
    <xf numFmtId="164" fontId="8" fillId="6" borderId="0" xfId="0" applyNumberFormat="1" applyFont="1" applyFill="1" applyBorder="1" applyAlignment="1">
      <alignment horizontal="left" vertical="center" wrapText="1" indent="1"/>
    </xf>
    <xf numFmtId="164" fontId="28" fillId="6" borderId="0" xfId="0" applyNumberFormat="1" applyFont="1" applyFill="1" applyBorder="1" applyAlignment="1">
      <alignment horizontal="left" vertical="center" wrapText="1" indent="1"/>
    </xf>
    <xf numFmtId="165" fontId="53" fillId="6" borderId="0" xfId="0" applyNumberFormat="1" applyFont="1" applyFill="1" applyBorder="1" applyAlignment="1" applyProtection="1">
      <alignment horizontal="left" vertical="center" wrapText="1" indent="1"/>
      <protection hidden="1"/>
    </xf>
    <xf numFmtId="166" fontId="8" fillId="6" borderId="0" xfId="0" applyNumberFormat="1" applyFont="1" applyFill="1" applyBorder="1" applyAlignment="1">
      <alignment horizontal="left" vertical="center" indent="1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55" fillId="3" borderId="0" xfId="0" applyFont="1" applyFill="1" applyAlignment="1">
      <alignment horizontal="center" vertical="center" wrapText="1" shrinkToFit="1"/>
    </xf>
    <xf numFmtId="0" fontId="23" fillId="6" borderId="5" xfId="0" applyFont="1" applyFill="1" applyBorder="1" applyAlignment="1">
      <alignment horizontal="left" wrapText="1" indent="1" shrinkToFit="1"/>
    </xf>
    <xf numFmtId="0" fontId="0" fillId="6" borderId="0" xfId="0" applyFill="1" applyBorder="1" applyAlignment="1">
      <alignment horizontal="left" wrapText="1" indent="1" shrinkToFit="1"/>
    </xf>
    <xf numFmtId="0" fontId="0" fillId="6" borderId="6" xfId="0" applyFill="1" applyBorder="1" applyAlignment="1">
      <alignment horizontal="left" wrapText="1" indent="1" shrinkToFit="1"/>
    </xf>
    <xf numFmtId="0" fontId="0" fillId="6" borderId="5" xfId="0" applyFill="1" applyBorder="1" applyAlignment="1">
      <alignment horizontal="left" wrapText="1" indent="1" shrinkToFit="1"/>
    </xf>
    <xf numFmtId="0" fontId="6" fillId="2" borderId="0" xfId="0" applyFont="1" applyFill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1" fontId="51" fillId="7" borderId="5" xfId="0" applyNumberFormat="1" applyFont="1" applyFill="1" applyBorder="1" applyAlignment="1">
      <alignment horizontal="left" vertical="center" wrapText="1" indent="3"/>
    </xf>
    <xf numFmtId="1" fontId="51" fillId="7" borderId="0" xfId="0" applyNumberFormat="1" applyFont="1" applyFill="1" applyBorder="1" applyAlignment="1">
      <alignment horizontal="left" vertical="center" wrapText="1" indent="3"/>
    </xf>
    <xf numFmtId="164" fontId="25" fillId="7" borderId="5" xfId="0" applyNumberFormat="1" applyFont="1" applyFill="1" applyBorder="1" applyAlignment="1">
      <alignment horizontal="left" vertical="center" wrapText="1" indent="3"/>
    </xf>
    <xf numFmtId="164" fontId="25" fillId="7" borderId="0" xfId="0" applyNumberFormat="1" applyFont="1" applyFill="1" applyBorder="1" applyAlignment="1">
      <alignment horizontal="left" vertical="center" wrapText="1" indent="3"/>
    </xf>
    <xf numFmtId="2" fontId="24" fillId="7" borderId="2" xfId="0" applyNumberFormat="1" applyFont="1" applyFill="1" applyBorder="1" applyAlignment="1">
      <alignment horizontal="left" wrapText="1" indent="3"/>
    </xf>
    <xf numFmtId="2" fontId="24" fillId="7" borderId="3" xfId="0" applyNumberFormat="1" applyFont="1" applyFill="1" applyBorder="1" applyAlignment="1">
      <alignment horizontal="left" wrapText="1" indent="3"/>
    </xf>
    <xf numFmtId="2" fontId="26" fillId="7" borderId="5" xfId="0" applyNumberFormat="1" applyFont="1" applyFill="1" applyBorder="1" applyAlignment="1">
      <alignment horizontal="left" vertical="center" wrapText="1" indent="3"/>
    </xf>
    <xf numFmtId="2" fontId="25" fillId="7" borderId="0" xfId="0" applyNumberFormat="1" applyFont="1" applyFill="1" applyBorder="1" applyAlignment="1">
      <alignment horizontal="left" vertical="center" wrapText="1" indent="3"/>
    </xf>
    <xf numFmtId="0" fontId="25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 wrapText="1"/>
    </xf>
    <xf numFmtId="166" fontId="1" fillId="2" borderId="0" xfId="0" applyNumberFormat="1" applyFont="1" applyFill="1" applyBorder="1" applyAlignment="1">
      <alignment horizontal="left" wrapText="1" indent="2"/>
    </xf>
    <xf numFmtId="0" fontId="32" fillId="2" borderId="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Relationship Id="rId2" Type="http://schemas.openxmlformats.org/officeDocument/2006/relationships/image" Target="../media/image3.emf"/><Relationship Id="rId3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25</xdr:row>
      <xdr:rowOff>203200</xdr:rowOff>
    </xdr:from>
    <xdr:to>
      <xdr:col>2</xdr:col>
      <xdr:colOff>660400</xdr:colOff>
      <xdr:row>35</xdr:row>
      <xdr:rowOff>177800</xdr:rowOff>
    </xdr:to>
    <xdr:pic>
      <xdr:nvPicPr>
        <xdr:cNvPr id="3" name="Picture 2" descr="Captura de ecrã 2014-02-5, às 13.10.58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600700"/>
          <a:ext cx="2082800" cy="213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2</xdr:row>
      <xdr:rowOff>177800</xdr:rowOff>
    </xdr:from>
    <xdr:to>
      <xdr:col>4</xdr:col>
      <xdr:colOff>101600</xdr:colOff>
      <xdr:row>6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400" y="774700"/>
          <a:ext cx="24384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520700</xdr:colOff>
      <xdr:row>2</xdr:row>
      <xdr:rowOff>165100</xdr:rowOff>
    </xdr:from>
    <xdr:to>
      <xdr:col>8</xdr:col>
      <xdr:colOff>495300</xdr:colOff>
      <xdr:row>6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5900" y="762000"/>
          <a:ext cx="3683000" cy="8509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3</xdr:row>
      <xdr:rowOff>76200</xdr:rowOff>
    </xdr:from>
    <xdr:to>
      <xdr:col>10</xdr:col>
      <xdr:colOff>533400</xdr:colOff>
      <xdr:row>5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28000" y="889000"/>
          <a:ext cx="1270000" cy="431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374869</xdr:colOff>
      <xdr:row>3</xdr:row>
      <xdr:rowOff>203200</xdr:rowOff>
    </xdr:from>
    <xdr:to>
      <xdr:col>4</xdr:col>
      <xdr:colOff>698500</xdr:colOff>
      <xdr:row>6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1269" y="1016000"/>
          <a:ext cx="945931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578069</xdr:colOff>
      <xdr:row>3</xdr:row>
      <xdr:rowOff>127000</xdr:rowOff>
    </xdr:from>
    <xdr:to>
      <xdr:col>8</xdr:col>
      <xdr:colOff>793969</xdr:colOff>
      <xdr:row>6</xdr:row>
      <xdr:rowOff>63500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4169" y="939800"/>
          <a:ext cx="1866900" cy="584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</xdr:row>
      <xdr:rowOff>25400</xdr:rowOff>
    </xdr:from>
    <xdr:to>
      <xdr:col>8</xdr:col>
      <xdr:colOff>596900</xdr:colOff>
      <xdr:row>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1054100"/>
          <a:ext cx="1282700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103667</xdr:colOff>
      <xdr:row>3</xdr:row>
      <xdr:rowOff>114300</xdr:rowOff>
    </xdr:from>
    <xdr:to>
      <xdr:col>4</xdr:col>
      <xdr:colOff>546100</xdr:colOff>
      <xdr:row>6</xdr:row>
      <xdr:rowOff>63500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9267" y="927100"/>
          <a:ext cx="1318733" cy="59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B1" sqref="B1:K3"/>
    </sheetView>
  </sheetViews>
  <sheetFormatPr baseColWidth="10" defaultRowHeight="17" x14ac:dyDescent="0"/>
  <cols>
    <col min="1" max="12" width="11.83203125" style="2" customWidth="1"/>
    <col min="13" max="16384" width="10.83203125" style="2"/>
  </cols>
  <sheetData>
    <row r="1" spans="1:17">
      <c r="A1" s="16"/>
      <c r="B1" s="113" t="s">
        <v>71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1"/>
      <c r="Q1" s="1"/>
    </row>
    <row r="2" spans="1:17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"/>
      <c r="Q2" s="1"/>
    </row>
    <row r="3" spans="1:17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"/>
      <c r="Q3" s="1"/>
    </row>
    <row r="4" spans="1:17" ht="17" customHeight="1">
      <c r="A4" s="18"/>
      <c r="B4" s="20"/>
      <c r="C4" s="20"/>
      <c r="D4" s="20"/>
      <c r="E4" s="116" t="s">
        <v>0</v>
      </c>
      <c r="F4" s="116"/>
      <c r="G4" s="116"/>
      <c r="H4" s="116"/>
      <c r="I4" s="21"/>
      <c r="J4" s="20"/>
      <c r="K4" s="20"/>
      <c r="L4" s="19"/>
      <c r="M4" s="1"/>
      <c r="N4" s="1"/>
      <c r="O4" s="1"/>
      <c r="P4" s="1"/>
      <c r="Q4" s="1"/>
    </row>
    <row r="5" spans="1:17">
      <c r="A5" s="18"/>
      <c r="B5" s="20"/>
      <c r="C5" s="20"/>
      <c r="D5" s="20"/>
      <c r="E5" s="116"/>
      <c r="F5" s="116"/>
      <c r="G5" s="116"/>
      <c r="H5" s="116"/>
      <c r="I5" s="21"/>
      <c r="J5" s="20"/>
      <c r="K5" s="20"/>
      <c r="L5" s="19"/>
      <c r="M5" s="1"/>
      <c r="N5" s="1"/>
      <c r="O5" s="1"/>
      <c r="P5" s="1"/>
      <c r="Q5" s="1"/>
    </row>
    <row r="6" spans="1:17">
      <c r="A6" s="18"/>
      <c r="B6" s="20"/>
      <c r="C6" s="20"/>
      <c r="D6" s="20"/>
      <c r="E6" s="20"/>
      <c r="F6" s="117">
        <v>2015</v>
      </c>
      <c r="G6" s="117"/>
      <c r="H6" s="20"/>
      <c r="I6" s="20"/>
      <c r="J6" s="20"/>
      <c r="K6" s="20"/>
      <c r="L6" s="19"/>
      <c r="M6" s="1"/>
      <c r="N6" s="1"/>
      <c r="O6" s="1"/>
      <c r="P6" s="1"/>
      <c r="Q6" s="1"/>
    </row>
    <row r="7" spans="1:17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"/>
      <c r="Q7" s="1"/>
    </row>
    <row r="8" spans="1:17" ht="23" customHeight="1">
      <c r="A8" s="18"/>
      <c r="B8" s="118" t="s">
        <v>70</v>
      </c>
      <c r="C8" s="118"/>
      <c r="D8" s="118"/>
      <c r="E8" s="118"/>
      <c r="F8" s="118"/>
      <c r="G8" s="118"/>
      <c r="H8" s="118"/>
      <c r="I8" s="118"/>
      <c r="J8" s="118"/>
      <c r="K8" s="118"/>
      <c r="L8" s="24"/>
      <c r="M8" s="1"/>
      <c r="N8" s="1"/>
      <c r="O8" s="1"/>
      <c r="P8" s="1"/>
      <c r="Q8" s="1"/>
    </row>
    <row r="9" spans="1:17" ht="23" customHeight="1">
      <c r="A9" s="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24"/>
      <c r="M9" s="1"/>
      <c r="N9" s="1"/>
      <c r="O9" s="1"/>
      <c r="P9" s="1"/>
      <c r="Q9" s="1"/>
    </row>
    <row r="10" spans="1:17" ht="23" customHeight="1">
      <c r="A10" s="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23"/>
      <c r="M10" s="1"/>
      <c r="N10" s="1"/>
      <c r="O10" s="1"/>
      <c r="P10" s="1"/>
      <c r="Q10" s="1"/>
    </row>
    <row r="11" spans="1:17">
      <c r="A11" s="18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3"/>
      <c r="M11" s="1"/>
      <c r="N11" s="1"/>
      <c r="O11" s="1"/>
      <c r="P11" s="1"/>
      <c r="Q11" s="1"/>
    </row>
    <row r="12" spans="1:17">
      <c r="A12" s="18"/>
      <c r="B12" s="33"/>
      <c r="C12" s="22"/>
      <c r="D12" s="22"/>
      <c r="E12" s="22"/>
      <c r="F12" s="22"/>
      <c r="G12" s="22"/>
      <c r="H12" s="22"/>
      <c r="I12" s="22"/>
      <c r="J12" s="22"/>
      <c r="K12" s="22"/>
      <c r="L12" s="23"/>
      <c r="M12" s="1"/>
      <c r="N12" s="1"/>
      <c r="O12" s="1"/>
      <c r="P12" s="1"/>
      <c r="Q12" s="1"/>
    </row>
    <row r="13" spans="1:17">
      <c r="A13" s="18"/>
      <c r="B13" s="25"/>
      <c r="C13" s="25"/>
      <c r="D13" s="22"/>
      <c r="E13" s="22"/>
      <c r="F13" s="22"/>
      <c r="G13" s="22"/>
      <c r="H13" s="22"/>
      <c r="I13" s="22"/>
      <c r="J13" s="22"/>
      <c r="K13" s="22"/>
      <c r="L13" s="23"/>
      <c r="M13" s="1"/>
      <c r="N13" s="1"/>
      <c r="O13" s="1"/>
      <c r="P13" s="1"/>
      <c r="Q13" s="1"/>
    </row>
    <row r="14" spans="1:17">
      <c r="A14" s="18"/>
      <c r="B14" s="109" t="s">
        <v>6</v>
      </c>
      <c r="C14" s="110"/>
      <c r="D14" s="110"/>
      <c r="E14" s="110"/>
      <c r="F14" s="110"/>
      <c r="G14" s="110"/>
      <c r="H14" s="110"/>
      <c r="I14" s="110"/>
      <c r="J14" s="110"/>
      <c r="K14" s="22"/>
      <c r="L14" s="23"/>
      <c r="M14" s="1"/>
      <c r="N14" s="1"/>
      <c r="O14" s="1"/>
      <c r="P14" s="1"/>
      <c r="Q14" s="1"/>
    </row>
    <row r="15" spans="1:17">
      <c r="A15" s="18"/>
      <c r="B15" s="111" t="s">
        <v>7</v>
      </c>
      <c r="C15" s="111"/>
      <c r="D15" s="111"/>
      <c r="E15" s="111"/>
      <c r="F15" s="111"/>
      <c r="G15" s="111"/>
      <c r="H15" s="111"/>
      <c r="I15" s="111"/>
      <c r="J15" s="111"/>
      <c r="K15" s="111"/>
      <c r="L15" s="23"/>
      <c r="M15" s="1"/>
      <c r="N15" s="1"/>
      <c r="O15" s="1"/>
      <c r="P15" s="1"/>
      <c r="Q15" s="1"/>
    </row>
    <row r="16" spans="1:17">
      <c r="A16" s="18"/>
      <c r="B16" s="25"/>
      <c r="C16" s="25"/>
      <c r="D16" s="22"/>
      <c r="E16" s="22"/>
      <c r="F16" s="22"/>
      <c r="G16" s="22"/>
      <c r="H16" s="22"/>
      <c r="I16" s="22"/>
      <c r="J16" s="22"/>
      <c r="K16" s="22"/>
      <c r="L16" s="23"/>
      <c r="M16" s="1"/>
      <c r="N16" s="1"/>
      <c r="O16" s="1"/>
      <c r="P16" s="1"/>
      <c r="Q16" s="1"/>
    </row>
    <row r="17" spans="1:17">
      <c r="A17" s="18"/>
      <c r="B17" s="25"/>
      <c r="C17" s="25"/>
      <c r="D17" s="22"/>
      <c r="E17" s="22"/>
      <c r="F17" s="22"/>
      <c r="G17" s="22"/>
      <c r="H17" s="22"/>
      <c r="I17" s="22"/>
      <c r="J17" s="22"/>
      <c r="K17" s="22"/>
      <c r="L17" s="23"/>
      <c r="M17" s="1"/>
      <c r="N17" s="1"/>
      <c r="O17" s="1"/>
      <c r="P17" s="1"/>
      <c r="Q17" s="1"/>
    </row>
    <row r="18" spans="1:17" ht="23" customHeight="1">
      <c r="A18" s="18"/>
      <c r="B18" s="34" t="s">
        <v>1</v>
      </c>
      <c r="C18" s="22"/>
      <c r="D18" s="22"/>
      <c r="E18" s="22"/>
      <c r="F18" s="22"/>
      <c r="G18" s="22"/>
      <c r="H18" s="22"/>
      <c r="I18" s="22"/>
      <c r="J18" s="22"/>
      <c r="K18" s="22"/>
      <c r="L18" s="23"/>
      <c r="M18" s="1"/>
      <c r="N18" s="1"/>
      <c r="O18" s="1"/>
      <c r="P18" s="1"/>
      <c r="Q18" s="1"/>
    </row>
    <row r="19" spans="1:17" ht="23" customHeight="1">
      <c r="A19" s="18"/>
      <c r="B19" s="25" t="s">
        <v>2</v>
      </c>
      <c r="C19" s="119" t="s">
        <v>34</v>
      </c>
      <c r="D19" s="119"/>
      <c r="E19" s="119"/>
      <c r="F19" s="119"/>
      <c r="G19" s="119"/>
      <c r="H19" s="22"/>
      <c r="I19" s="22"/>
      <c r="J19" s="22"/>
      <c r="K19" s="22"/>
      <c r="L19" s="23"/>
      <c r="M19" s="1"/>
      <c r="N19" s="1"/>
      <c r="O19" s="1"/>
      <c r="P19" s="1"/>
      <c r="Q19" s="1"/>
    </row>
    <row r="20" spans="1:17" ht="23" customHeight="1">
      <c r="A20" s="18"/>
      <c r="B20" s="25" t="s">
        <v>3</v>
      </c>
      <c r="C20" s="120" t="s">
        <v>39</v>
      </c>
      <c r="D20" s="120"/>
      <c r="E20" s="120"/>
      <c r="F20" s="120"/>
      <c r="G20" s="120"/>
      <c r="H20" s="22"/>
      <c r="I20" s="22"/>
      <c r="J20" s="22"/>
      <c r="K20" s="22"/>
      <c r="L20" s="23"/>
      <c r="M20" s="1"/>
      <c r="N20" s="1"/>
      <c r="O20" s="1"/>
      <c r="P20" s="1"/>
      <c r="Q20" s="1"/>
    </row>
    <row r="21" spans="1:17" ht="23" customHeight="1">
      <c r="A21" s="18"/>
      <c r="B21" s="25" t="s">
        <v>5</v>
      </c>
      <c r="C21" s="120" t="s">
        <v>68</v>
      </c>
      <c r="D21" s="121"/>
      <c r="E21" s="121"/>
      <c r="F21" s="121"/>
      <c r="G21" s="121"/>
      <c r="H21" s="22"/>
      <c r="I21" s="22"/>
      <c r="J21" s="22"/>
      <c r="K21" s="22"/>
      <c r="L21" s="23"/>
      <c r="M21" s="1"/>
      <c r="N21" s="1"/>
      <c r="O21" s="1"/>
      <c r="P21" s="1"/>
      <c r="Q21" s="1"/>
    </row>
    <row r="22" spans="1:17" ht="23" customHeight="1">
      <c r="A22" s="18"/>
      <c r="B22" s="25"/>
      <c r="C22" s="120"/>
      <c r="D22" s="121"/>
      <c r="E22" s="121"/>
      <c r="F22" s="121"/>
      <c r="G22" s="121"/>
      <c r="H22" s="22"/>
      <c r="I22" s="22"/>
      <c r="J22" s="22"/>
      <c r="K22" s="22"/>
      <c r="L22" s="23"/>
      <c r="M22" s="1"/>
      <c r="N22" s="1"/>
      <c r="O22" s="1"/>
      <c r="P22" s="1"/>
      <c r="Q22" s="1"/>
    </row>
    <row r="23" spans="1:17">
      <c r="A23" s="18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1"/>
      <c r="N23" s="1"/>
      <c r="O23" s="1"/>
      <c r="P23" s="1"/>
      <c r="Q23" s="1"/>
    </row>
    <row r="24" spans="1:17">
      <c r="A24" s="18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3"/>
      <c r="M24" s="1"/>
      <c r="N24" s="1"/>
      <c r="O24" s="1"/>
      <c r="P24" s="1"/>
      <c r="Q24" s="1"/>
    </row>
    <row r="25" spans="1:17">
      <c r="A25" s="18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3"/>
      <c r="M25" s="1"/>
      <c r="N25" s="1"/>
      <c r="O25" s="1"/>
      <c r="P25" s="1"/>
      <c r="Q25" s="1"/>
    </row>
    <row r="26" spans="1:17">
      <c r="A26" s="18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3"/>
      <c r="M26" s="1"/>
      <c r="N26" s="1"/>
      <c r="O26" s="1"/>
      <c r="P26" s="1"/>
      <c r="Q26" s="1"/>
    </row>
    <row r="27" spans="1:17">
      <c r="A27" s="18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3"/>
      <c r="M27" s="1"/>
      <c r="N27" s="1"/>
      <c r="O27" s="1"/>
      <c r="P27" s="1"/>
      <c r="Q27" s="1"/>
    </row>
    <row r="28" spans="1:17">
      <c r="A28" s="18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3"/>
      <c r="M28" s="1"/>
      <c r="N28" s="1"/>
      <c r="O28" s="1"/>
      <c r="P28" s="1"/>
      <c r="Q28" s="1"/>
    </row>
    <row r="29" spans="1:17">
      <c r="A29" s="18"/>
      <c r="B29" s="22"/>
      <c r="C29" s="22"/>
      <c r="D29" s="112" t="s">
        <v>8</v>
      </c>
      <c r="E29" s="112"/>
      <c r="F29" s="112"/>
      <c r="G29" s="112"/>
      <c r="H29" s="112"/>
      <c r="I29" s="22"/>
      <c r="J29" s="22"/>
      <c r="K29" s="22"/>
      <c r="L29" s="23"/>
      <c r="M29" s="1"/>
      <c r="N29" s="1"/>
      <c r="O29" s="1"/>
      <c r="P29" s="1"/>
      <c r="Q29" s="1"/>
    </row>
    <row r="30" spans="1:17">
      <c r="A30" s="18"/>
      <c r="B30" s="22"/>
      <c r="C30" s="22"/>
      <c r="D30" s="112" t="s">
        <v>9</v>
      </c>
      <c r="E30" s="112"/>
      <c r="F30" s="112"/>
      <c r="G30" s="112"/>
      <c r="H30" s="112"/>
      <c r="I30" s="22"/>
      <c r="J30" s="22"/>
      <c r="K30" s="22"/>
      <c r="L30" s="23"/>
      <c r="M30" s="1"/>
      <c r="N30" s="1"/>
      <c r="O30" s="1"/>
      <c r="P30" s="1"/>
      <c r="Q30" s="1"/>
    </row>
    <row r="31" spans="1:17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3"/>
      <c r="M31" s="1"/>
      <c r="N31" s="1"/>
      <c r="O31" s="1"/>
      <c r="P31" s="1"/>
      <c r="Q31" s="1"/>
    </row>
    <row r="32" spans="1:17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3"/>
      <c r="M32" s="1"/>
      <c r="N32" s="1"/>
      <c r="O32" s="1"/>
      <c r="P32" s="1"/>
      <c r="Q32" s="1"/>
    </row>
    <row r="33" spans="1:17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3"/>
      <c r="M33" s="1"/>
      <c r="N33" s="1"/>
      <c r="O33" s="1"/>
      <c r="P33" s="1"/>
      <c r="Q33" s="1"/>
    </row>
    <row r="34" spans="1:17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3"/>
      <c r="M34" s="1"/>
      <c r="N34" s="1"/>
      <c r="O34" s="1"/>
      <c r="P34" s="1"/>
      <c r="Q34" s="1"/>
    </row>
    <row r="35" spans="1:17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"/>
      <c r="Q35" s="1"/>
    </row>
    <row r="36" spans="1:17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"/>
      <c r="Q36" s="1"/>
    </row>
    <row r="37" spans="1:1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N101" s="1"/>
      <c r="O101" s="1"/>
      <c r="P101" s="1"/>
      <c r="Q101" s="1"/>
    </row>
  </sheetData>
  <mergeCells count="12">
    <mergeCell ref="B14:J14"/>
    <mergeCell ref="B15:K15"/>
    <mergeCell ref="D29:H29"/>
    <mergeCell ref="D30:H30"/>
    <mergeCell ref="B1:K3"/>
    <mergeCell ref="E4:H5"/>
    <mergeCell ref="F6:G6"/>
    <mergeCell ref="B8:K10"/>
    <mergeCell ref="C19:G19"/>
    <mergeCell ref="C20:G20"/>
    <mergeCell ref="C21:G21"/>
    <mergeCell ref="C22:G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F21" sqref="F21"/>
    </sheetView>
  </sheetViews>
  <sheetFormatPr baseColWidth="10" defaultRowHeight="17" x14ac:dyDescent="0"/>
  <cols>
    <col min="1" max="3" width="10.83203125" style="2"/>
    <col min="4" max="6" width="13.5" style="2" customWidth="1"/>
    <col min="7" max="15" width="10.83203125" style="2"/>
    <col min="16" max="16" width="10.83203125" style="15"/>
    <col min="17" max="17" width="12.1640625" style="15" customWidth="1"/>
    <col min="18" max="18" width="10.83203125" style="15"/>
    <col min="19" max="16384" width="10.83203125" style="2"/>
  </cols>
  <sheetData>
    <row r="1" spans="1:19">
      <c r="A1" s="16"/>
      <c r="B1" s="113" t="s">
        <v>34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9" t="s">
        <v>27</v>
      </c>
      <c r="Q1" s="9"/>
      <c r="R1" s="9"/>
      <c r="S1" s="1"/>
    </row>
    <row r="2" spans="1:19" ht="30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0" t="s">
        <v>30</v>
      </c>
      <c r="Q2" s="11" t="s">
        <v>28</v>
      </c>
      <c r="R2" s="10" t="s">
        <v>29</v>
      </c>
      <c r="S2" s="1"/>
    </row>
    <row r="3" spans="1:19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0"/>
      <c r="Q3" s="10"/>
      <c r="R3" s="10"/>
      <c r="S3" s="1"/>
    </row>
    <row r="4" spans="1:19" ht="17" customHeight="1">
      <c r="A4" s="18"/>
      <c r="B4" s="20"/>
      <c r="C4" s="20"/>
      <c r="D4" s="20"/>
      <c r="E4" s="3"/>
      <c r="F4" s="3"/>
      <c r="G4" s="3"/>
      <c r="H4" s="3"/>
      <c r="I4" s="21"/>
      <c r="J4" s="20"/>
      <c r="K4" s="20"/>
      <c r="L4" s="19"/>
      <c r="M4" s="1"/>
      <c r="N4" s="1"/>
      <c r="O4" s="1"/>
      <c r="P4" s="12"/>
      <c r="Q4" s="12"/>
      <c r="R4" s="12"/>
      <c r="S4" s="1"/>
    </row>
    <row r="5" spans="1:19">
      <c r="A5" s="18"/>
      <c r="B5" s="20"/>
      <c r="C5" s="20"/>
      <c r="D5" s="20" t="s">
        <v>10</v>
      </c>
      <c r="E5" s="3"/>
      <c r="F5" s="3"/>
      <c r="G5" s="3"/>
      <c r="H5" s="3"/>
      <c r="I5" s="21"/>
      <c r="J5" s="20"/>
      <c r="K5" s="20"/>
      <c r="L5" s="19"/>
      <c r="M5" s="1"/>
      <c r="N5" s="1"/>
      <c r="O5" s="1"/>
      <c r="P5" s="12">
        <v>2</v>
      </c>
      <c r="Q5" s="12">
        <v>0.56420000000000003</v>
      </c>
      <c r="R5" s="12">
        <f>1-3/(4*P5-1)</f>
        <v>0.5714285714285714</v>
      </c>
      <c r="S5" s="1"/>
    </row>
    <row r="6" spans="1:19">
      <c r="A6" s="18"/>
      <c r="B6" s="20"/>
      <c r="C6" s="20"/>
      <c r="D6" s="20"/>
      <c r="E6" s="20"/>
      <c r="F6" s="117"/>
      <c r="G6" s="117"/>
      <c r="H6" s="20"/>
      <c r="I6" s="20"/>
      <c r="J6" s="20"/>
      <c r="K6" s="20"/>
      <c r="L6" s="19"/>
      <c r="M6" s="1"/>
      <c r="N6" s="1"/>
      <c r="O6" s="1"/>
      <c r="P6" s="12">
        <v>3</v>
      </c>
      <c r="Q6" s="12">
        <v>0.72360000000000002</v>
      </c>
      <c r="R6" s="12">
        <f t="shared" ref="R6:R52" si="0">1-3/(4*P6-1)</f>
        <v>0.72727272727272729</v>
      </c>
      <c r="S6" s="1"/>
    </row>
    <row r="7" spans="1:19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2">
        <v>4</v>
      </c>
      <c r="Q7" s="12">
        <v>0.79790000000000005</v>
      </c>
      <c r="R7" s="12">
        <f t="shared" si="0"/>
        <v>0.8</v>
      </c>
      <c r="S7" s="1"/>
    </row>
    <row r="8" spans="1:19" ht="17" customHeight="1">
      <c r="A8" s="18"/>
      <c r="B8" s="35"/>
      <c r="C8" s="169" t="s">
        <v>35</v>
      </c>
      <c r="D8" s="169"/>
      <c r="E8" s="35"/>
      <c r="F8" s="169" t="s">
        <v>36</v>
      </c>
      <c r="G8" s="169"/>
      <c r="H8" s="35"/>
      <c r="I8" s="35"/>
      <c r="J8" s="169" t="s">
        <v>4</v>
      </c>
      <c r="K8" s="169"/>
      <c r="L8" s="24"/>
      <c r="M8" s="1"/>
      <c r="N8" s="1"/>
      <c r="O8" s="1"/>
      <c r="P8" s="12">
        <v>5</v>
      </c>
      <c r="Q8" s="12">
        <v>0.84079999999999999</v>
      </c>
      <c r="R8" s="12">
        <f t="shared" si="0"/>
        <v>0.84210526315789469</v>
      </c>
      <c r="S8" s="1"/>
    </row>
    <row r="9" spans="1:19" ht="17" customHeight="1">
      <c r="A9" s="18"/>
      <c r="B9" s="166" t="s">
        <v>19</v>
      </c>
      <c r="C9" s="166"/>
      <c r="D9" s="35"/>
      <c r="E9" s="35"/>
      <c r="F9" s="35"/>
      <c r="G9" s="35"/>
      <c r="H9" s="35"/>
      <c r="I9" s="35"/>
      <c r="J9" s="35"/>
      <c r="K9" s="35"/>
      <c r="L9" s="24"/>
      <c r="M9" s="1"/>
      <c r="N9" s="1"/>
      <c r="O9" s="1"/>
      <c r="P9" s="12">
        <v>6</v>
      </c>
      <c r="Q9" s="12">
        <v>0.86860000000000004</v>
      </c>
      <c r="R9" s="12">
        <f t="shared" si="0"/>
        <v>0.86956521739130432</v>
      </c>
      <c r="S9" s="1"/>
    </row>
    <row r="10" spans="1:19" ht="45" customHeight="1">
      <c r="A10" s="18"/>
      <c r="B10" s="167" t="s">
        <v>38</v>
      </c>
      <c r="C10" s="168"/>
      <c r="D10" s="168"/>
      <c r="E10" s="168"/>
      <c r="F10" s="168"/>
      <c r="G10" s="168"/>
      <c r="H10" s="168"/>
      <c r="I10" s="168"/>
      <c r="J10" s="168"/>
      <c r="K10" s="168"/>
      <c r="L10" s="23"/>
      <c r="M10" s="1"/>
      <c r="N10" s="1"/>
      <c r="O10" s="1"/>
      <c r="P10" s="12">
        <v>7</v>
      </c>
      <c r="Q10" s="12">
        <v>0.88819999999999999</v>
      </c>
      <c r="R10" s="12">
        <f t="shared" si="0"/>
        <v>0.88888888888888884</v>
      </c>
      <c r="S10" s="1"/>
    </row>
    <row r="11" spans="1:19">
      <c r="A11" s="18"/>
      <c r="B11" s="162" t="s">
        <v>6</v>
      </c>
      <c r="C11" s="163"/>
      <c r="D11" s="33"/>
      <c r="E11" s="33"/>
      <c r="F11" s="33"/>
      <c r="G11" s="33"/>
      <c r="H11" s="33"/>
      <c r="I11" s="33"/>
      <c r="J11" s="33"/>
      <c r="K11" s="33"/>
      <c r="L11" s="23"/>
      <c r="M11" s="1"/>
      <c r="N11" s="1"/>
      <c r="O11" s="1"/>
      <c r="P11" s="12">
        <v>8</v>
      </c>
      <c r="Q11" s="12">
        <v>0.90269999999999995</v>
      </c>
      <c r="R11" s="12">
        <f t="shared" si="0"/>
        <v>0.90322580645161288</v>
      </c>
      <c r="S11" s="1"/>
    </row>
    <row r="12" spans="1:19" ht="17" customHeight="1">
      <c r="A12" s="18"/>
      <c r="B12" s="164" t="s">
        <v>43</v>
      </c>
      <c r="C12" s="165"/>
      <c r="D12" s="165"/>
      <c r="E12" s="165"/>
      <c r="F12" s="165"/>
      <c r="G12" s="165"/>
      <c r="H12" s="165"/>
      <c r="I12" s="165"/>
      <c r="J12" s="165"/>
      <c r="K12" s="165"/>
      <c r="L12" s="23"/>
      <c r="M12" s="1"/>
      <c r="N12" s="1"/>
      <c r="O12" s="1"/>
      <c r="P12" s="12">
        <v>9</v>
      </c>
      <c r="Q12" s="12">
        <v>0.91390000000000005</v>
      </c>
      <c r="R12" s="12">
        <f t="shared" si="0"/>
        <v>0.91428571428571426</v>
      </c>
      <c r="S12" s="1"/>
    </row>
    <row r="13" spans="1:19">
      <c r="A13" s="18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23"/>
      <c r="M13" s="1"/>
      <c r="N13" s="1"/>
      <c r="O13" s="1"/>
      <c r="P13" s="12">
        <v>10</v>
      </c>
      <c r="Q13" s="12">
        <v>0.92279999999999995</v>
      </c>
      <c r="R13" s="12">
        <f t="shared" si="0"/>
        <v>0.92307692307692313</v>
      </c>
      <c r="S13" s="1"/>
    </row>
    <row r="14" spans="1:19">
      <c r="A14" s="18"/>
      <c r="B14" s="25"/>
      <c r="C14" s="25"/>
      <c r="D14" s="22"/>
      <c r="E14" s="22"/>
      <c r="F14" s="22"/>
      <c r="G14" s="22"/>
      <c r="H14" s="22"/>
      <c r="I14" s="22"/>
      <c r="J14" s="22"/>
      <c r="K14" s="22"/>
      <c r="L14" s="23"/>
      <c r="M14" s="1"/>
      <c r="N14" s="1"/>
      <c r="O14" s="1"/>
      <c r="P14" s="12">
        <v>11</v>
      </c>
      <c r="Q14" s="12">
        <v>0.93</v>
      </c>
      <c r="R14" s="12">
        <f t="shared" si="0"/>
        <v>0.93023255813953487</v>
      </c>
      <c r="S14" s="1"/>
    </row>
    <row r="15" spans="1:19">
      <c r="A15" s="18"/>
      <c r="B15" s="25"/>
      <c r="C15" s="25"/>
      <c r="D15" s="26" t="s">
        <v>11</v>
      </c>
      <c r="E15" s="26" t="s">
        <v>12</v>
      </c>
      <c r="F15" s="26" t="s">
        <v>13</v>
      </c>
      <c r="G15" s="22"/>
      <c r="H15" s="130" t="s">
        <v>20</v>
      </c>
      <c r="I15" s="131"/>
      <c r="J15" s="131"/>
      <c r="K15" s="132"/>
      <c r="L15" s="23"/>
      <c r="M15" s="1"/>
      <c r="N15" s="1"/>
      <c r="O15" s="1"/>
      <c r="P15" s="13"/>
      <c r="Q15" s="13"/>
      <c r="R15" s="13"/>
      <c r="S15" s="1"/>
    </row>
    <row r="16" spans="1:19" ht="26" customHeight="1">
      <c r="A16" s="18"/>
      <c r="B16" s="133" t="s">
        <v>14</v>
      </c>
      <c r="C16" s="133"/>
      <c r="D16" s="57">
        <v>152</v>
      </c>
      <c r="E16" s="57">
        <v>7.11</v>
      </c>
      <c r="F16" s="57">
        <v>6.36</v>
      </c>
      <c r="G16" s="27"/>
      <c r="H16" s="122" t="s">
        <v>32</v>
      </c>
      <c r="I16" s="123"/>
      <c r="J16" s="123"/>
      <c r="K16" s="124"/>
      <c r="L16" s="23"/>
      <c r="M16" s="1"/>
      <c r="N16" s="1"/>
      <c r="O16" s="1"/>
      <c r="P16" s="12">
        <v>13</v>
      </c>
      <c r="Q16" s="14">
        <v>0.94099999999999995</v>
      </c>
      <c r="R16" s="12">
        <f t="shared" si="0"/>
        <v>0.94117647058823528</v>
      </c>
      <c r="S16" s="1"/>
    </row>
    <row r="17" spans="1:19" ht="26" customHeight="1">
      <c r="A17" s="18"/>
      <c r="B17" s="133" t="s">
        <v>15</v>
      </c>
      <c r="C17" s="133"/>
      <c r="D17" s="57">
        <v>194</v>
      </c>
      <c r="E17" s="57">
        <v>4.47</v>
      </c>
      <c r="F17" s="57">
        <v>4.26</v>
      </c>
      <c r="G17" s="27"/>
      <c r="H17" s="125"/>
      <c r="I17" s="123"/>
      <c r="J17" s="123"/>
      <c r="K17" s="124"/>
      <c r="L17" s="23"/>
      <c r="M17" s="1"/>
      <c r="N17" s="1"/>
      <c r="O17" s="1"/>
      <c r="P17" s="12">
        <v>14</v>
      </c>
      <c r="Q17" s="14">
        <v>0.94530000000000003</v>
      </c>
      <c r="R17" s="12">
        <f t="shared" si="0"/>
        <v>0.94545454545454544</v>
      </c>
      <c r="S17" s="1"/>
    </row>
    <row r="18" spans="1:19">
      <c r="A18" s="18"/>
      <c r="B18" s="28">
        <f xml:space="preserve"> E16-E17</f>
        <v>2.6400000000000006</v>
      </c>
      <c r="C18" s="28">
        <f xml:space="preserve"> (D16-1)*(F16^2)</f>
        <v>6107.8896000000004</v>
      </c>
      <c r="D18" s="28">
        <f>(D17-1)*(F17^2)</f>
        <v>3502.4867999999992</v>
      </c>
      <c r="E18" s="28">
        <f xml:space="preserve"> D16+D17-2</f>
        <v>344</v>
      </c>
      <c r="F18" s="28">
        <f xml:space="preserve"> SQRT((C18+D18)/E18)</f>
        <v>5.2855596390235178</v>
      </c>
      <c r="G18" s="22"/>
      <c r="H18" s="125"/>
      <c r="I18" s="123"/>
      <c r="J18" s="123"/>
      <c r="K18" s="124"/>
      <c r="L18" s="23"/>
      <c r="M18" s="1"/>
      <c r="N18" s="1"/>
      <c r="O18" s="1"/>
      <c r="P18" s="12">
        <v>15</v>
      </c>
      <c r="Q18" s="14">
        <v>0.94899999999999995</v>
      </c>
      <c r="R18" s="12">
        <f t="shared" si="0"/>
        <v>0.94915254237288138</v>
      </c>
      <c r="S18" s="1"/>
    </row>
    <row r="19" spans="1:19">
      <c r="A19" s="18"/>
      <c r="B19" s="37">
        <v>95</v>
      </c>
      <c r="C19" s="54">
        <f xml:space="preserve"> (100-B19)/100</f>
        <v>0.05</v>
      </c>
      <c r="D19" s="54">
        <f xml:space="preserve"> SQRT((D16+D17)/(D16*D17)+F19^2/(2*(D16+D17)))</f>
        <v>0.1099649798915536</v>
      </c>
      <c r="E19" s="54">
        <f>NORMSINV(1-C19/2)</f>
        <v>1.9599639845400536</v>
      </c>
      <c r="F19" s="55">
        <f>D20*VLOOKUP(D16+D17-2, P5:Q99, 2,TRUE)</f>
        <v>0.49822434619228922</v>
      </c>
      <c r="G19" s="22"/>
      <c r="H19" s="125"/>
      <c r="I19" s="123"/>
      <c r="J19" s="123"/>
      <c r="K19" s="124"/>
      <c r="L19" s="23"/>
      <c r="M19" s="1"/>
      <c r="N19" s="1"/>
      <c r="O19" s="1"/>
      <c r="P19" s="12">
        <v>16</v>
      </c>
      <c r="Q19" s="14">
        <v>0.95230000000000004</v>
      </c>
      <c r="R19" s="12">
        <f t="shared" si="0"/>
        <v>0.95238095238095233</v>
      </c>
      <c r="S19" s="1"/>
    </row>
    <row r="20" spans="1:19" ht="23" customHeight="1">
      <c r="A20" s="18"/>
      <c r="B20" s="134" t="s">
        <v>37</v>
      </c>
      <c r="C20" s="135"/>
      <c r="D20" s="38">
        <f>B18/F18</f>
        <v>0.49947407281317291</v>
      </c>
      <c r="E20" s="38">
        <f>D20*(1-(3/(4*(D17+D16)-9)))</f>
        <v>0.49838431119976234</v>
      </c>
      <c r="F20" s="39">
        <f>(E16-E17)/F16</f>
        <v>0.41509433962264158</v>
      </c>
      <c r="G20" s="22"/>
      <c r="H20" s="125"/>
      <c r="I20" s="123"/>
      <c r="J20" s="123"/>
      <c r="K20" s="124"/>
      <c r="L20" s="23"/>
      <c r="M20" s="1"/>
      <c r="N20" s="1"/>
      <c r="O20" s="1"/>
      <c r="P20" s="12">
        <v>17</v>
      </c>
      <c r="Q20" s="14">
        <v>0.95509999999999995</v>
      </c>
      <c r="R20" s="12">
        <f t="shared" si="0"/>
        <v>0.95522388059701491</v>
      </c>
      <c r="S20" s="1"/>
    </row>
    <row r="21" spans="1:19" ht="23" customHeight="1">
      <c r="A21" s="18"/>
      <c r="B21" s="136" t="s">
        <v>16</v>
      </c>
      <c r="C21" s="137"/>
      <c r="D21" s="138" t="str">
        <f>IF(D20&lt;=0.19,"Efeito insignificante",IF(AND(D20&gt;=0.199,D20&lt;0.5),"Efeito pequeno",IF(AND(D20&gt;=0.499,D20&lt;=0.79),"Efeito médio",IF(AND(D20&gt;=0.799,D20&lt;=1.29),"Efeito grande",IF(D20&gt;=1.299,"Efeito muito grande")))))</f>
        <v>Efeito pequeno</v>
      </c>
      <c r="E21" s="139"/>
      <c r="F21" s="40"/>
      <c r="G21" s="22"/>
      <c r="H21" s="126" t="s">
        <v>31</v>
      </c>
      <c r="I21" s="127"/>
      <c r="J21" s="127"/>
      <c r="K21" s="128"/>
      <c r="L21" s="23"/>
      <c r="M21" s="1"/>
      <c r="N21" s="1"/>
      <c r="O21" s="1"/>
      <c r="P21" s="12">
        <v>18</v>
      </c>
      <c r="Q21" s="14">
        <v>0.9577</v>
      </c>
      <c r="R21" s="12">
        <f t="shared" si="0"/>
        <v>0.95774647887323949</v>
      </c>
      <c r="S21" s="1"/>
    </row>
    <row r="22" spans="1:19" ht="23" customHeight="1">
      <c r="A22" s="18"/>
      <c r="B22" s="41" t="s">
        <v>25</v>
      </c>
      <c r="C22" s="42"/>
      <c r="D22" s="43">
        <f xml:space="preserve"> F19-E19*D19</f>
        <v>0.28269694604417295</v>
      </c>
      <c r="E22" s="44">
        <f xml:space="preserve"> F19+E19*D19</f>
        <v>0.7137517463404055</v>
      </c>
      <c r="F22" s="45"/>
      <c r="G22" s="3"/>
      <c r="H22" s="129"/>
      <c r="I22" s="127"/>
      <c r="J22" s="127"/>
      <c r="K22" s="128"/>
      <c r="L22" s="4"/>
      <c r="M22" s="1"/>
      <c r="N22" s="1"/>
      <c r="O22" s="1"/>
      <c r="P22" s="12">
        <v>19</v>
      </c>
      <c r="Q22" s="14">
        <v>0.95989999999999998</v>
      </c>
      <c r="R22" s="12">
        <f t="shared" si="0"/>
        <v>0.96</v>
      </c>
      <c r="S22" s="1"/>
    </row>
    <row r="23" spans="1:19" ht="23" customHeight="1">
      <c r="A23" s="18"/>
      <c r="B23" s="154" t="s">
        <v>26</v>
      </c>
      <c r="C23" s="155"/>
      <c r="D23" s="46">
        <f xml:space="preserve"> (E16-E17)-_xlfn.T.INV.2T(0.05,(D16+D17-2))*SQRT((F16^2/D16)+(F17^2/D17))</f>
        <v>1.4604267979240595</v>
      </c>
      <c r="E23" s="47">
        <f xml:space="preserve"> (E16-E17)+_xlfn.T.INV.2T(0.05,(D16+D17-2))*SQRT((F16^2/D16)+(F17^2/D17))</f>
        <v>3.8195732020759419</v>
      </c>
      <c r="F23" s="45"/>
      <c r="G23" s="3"/>
      <c r="H23" s="126" t="s">
        <v>22</v>
      </c>
      <c r="I23" s="149"/>
      <c r="J23" s="149"/>
      <c r="K23" s="150"/>
      <c r="L23" s="4"/>
      <c r="M23" s="1"/>
      <c r="N23" s="1"/>
      <c r="O23" s="1"/>
      <c r="P23" s="12">
        <v>20</v>
      </c>
      <c r="Q23" s="14">
        <v>0.96189999999999998</v>
      </c>
      <c r="R23" s="12">
        <f t="shared" si="0"/>
        <v>0.96202531645569622</v>
      </c>
      <c r="S23" s="1"/>
    </row>
    <row r="24" spans="1:19" ht="17" customHeight="1">
      <c r="A24" s="18"/>
      <c r="B24" s="48" t="s">
        <v>33</v>
      </c>
      <c r="C24" s="49"/>
      <c r="D24" s="144">
        <f xml:space="preserve"> (E16-E17)/(SQRT(((((D16-1)*F16^2)+((D17-1)*F17^2))/(D16+D17-2))*((1/D16+1/D17))))</f>
        <v>4.6110258709214289</v>
      </c>
      <c r="E24" s="145"/>
      <c r="F24" s="45"/>
      <c r="G24" s="3"/>
      <c r="H24" s="126"/>
      <c r="I24" s="149"/>
      <c r="J24" s="149"/>
      <c r="K24" s="150"/>
      <c r="L24" s="4"/>
      <c r="M24" s="1"/>
      <c r="N24" s="1"/>
      <c r="O24" s="1"/>
      <c r="P24" s="12">
        <v>21</v>
      </c>
      <c r="Q24" s="14">
        <v>0.96379999999999999</v>
      </c>
      <c r="R24" s="12">
        <f t="shared" si="0"/>
        <v>0.96385542168674698</v>
      </c>
      <c r="S24" s="1"/>
    </row>
    <row r="25" spans="1:19" ht="17" customHeight="1">
      <c r="A25" s="29"/>
      <c r="B25" s="50" t="s">
        <v>23</v>
      </c>
      <c r="C25" s="42"/>
      <c r="D25" s="156">
        <f xml:space="preserve"> (D16+D17-2)</f>
        <v>344</v>
      </c>
      <c r="E25" s="157"/>
      <c r="F25" s="45"/>
      <c r="G25" s="3"/>
      <c r="H25" s="126"/>
      <c r="I25" s="149"/>
      <c r="J25" s="149"/>
      <c r="K25" s="150"/>
      <c r="L25" s="4"/>
      <c r="M25" s="1"/>
      <c r="N25" s="1"/>
      <c r="O25" s="1"/>
      <c r="P25" s="12">
        <v>22</v>
      </c>
      <c r="Q25" s="14">
        <v>0.96550000000000002</v>
      </c>
      <c r="R25" s="12">
        <f t="shared" si="0"/>
        <v>0.96551724137931039</v>
      </c>
      <c r="S25" s="1"/>
    </row>
    <row r="26" spans="1:19" ht="20" customHeight="1">
      <c r="A26" s="18"/>
      <c r="B26" s="50" t="s">
        <v>24</v>
      </c>
      <c r="C26" s="42"/>
      <c r="D26" s="146">
        <f>TDIST(ABS(D24),D25,2)</f>
        <v>5.6579330551200337E-6</v>
      </c>
      <c r="E26" s="147"/>
      <c r="F26" s="45"/>
      <c r="G26" s="3"/>
      <c r="H26" s="126"/>
      <c r="I26" s="149"/>
      <c r="J26" s="149"/>
      <c r="K26" s="150"/>
      <c r="L26" s="4"/>
      <c r="M26" s="1"/>
      <c r="N26" s="1"/>
      <c r="O26" s="1"/>
      <c r="P26" s="12">
        <v>23</v>
      </c>
      <c r="Q26" s="14">
        <v>0.96699999999999997</v>
      </c>
      <c r="R26" s="12">
        <f t="shared" si="0"/>
        <v>0.96703296703296704</v>
      </c>
      <c r="S26" s="1"/>
    </row>
    <row r="27" spans="1:19" ht="20" hidden="1" customHeight="1">
      <c r="A27" s="18"/>
      <c r="B27" s="158"/>
      <c r="C27" s="159"/>
      <c r="D27" s="141">
        <f>NORMSDIST(D20/SQRT(2))</f>
        <v>0.63802381336218739</v>
      </c>
      <c r="E27" s="141"/>
      <c r="F27" s="40"/>
      <c r="G27" s="22"/>
      <c r="H27" s="126"/>
      <c r="I27" s="149"/>
      <c r="J27" s="149"/>
      <c r="K27" s="150"/>
      <c r="L27" s="23"/>
      <c r="M27" s="1"/>
      <c r="N27" s="1"/>
      <c r="O27" s="1"/>
      <c r="P27" s="12">
        <v>24</v>
      </c>
      <c r="Q27" s="14">
        <v>0.96840000000000004</v>
      </c>
      <c r="R27" s="12">
        <f t="shared" si="0"/>
        <v>0.96842105263157896</v>
      </c>
      <c r="S27" s="1"/>
    </row>
    <row r="28" spans="1:19" ht="20" customHeight="1">
      <c r="A28" s="18"/>
      <c r="B28" s="41" t="s">
        <v>18</v>
      </c>
      <c r="C28" s="42"/>
      <c r="D28" s="148">
        <f>D27*100</f>
        <v>63.802381336218737</v>
      </c>
      <c r="E28" s="148"/>
      <c r="F28" s="40"/>
      <c r="G28" s="22"/>
      <c r="H28" s="126"/>
      <c r="I28" s="149"/>
      <c r="J28" s="149"/>
      <c r="K28" s="150"/>
      <c r="L28" s="23"/>
      <c r="M28" s="1"/>
      <c r="N28" s="1"/>
      <c r="O28" s="1"/>
      <c r="P28" s="12">
        <v>25</v>
      </c>
      <c r="Q28" s="14">
        <v>0.96989999999999998</v>
      </c>
      <c r="R28" s="12">
        <f t="shared" si="0"/>
        <v>0.96969696969696972</v>
      </c>
      <c r="S28" s="1"/>
    </row>
    <row r="29" spans="1:19" ht="9" customHeight="1">
      <c r="A29" s="18"/>
      <c r="B29" s="51"/>
      <c r="C29" s="52"/>
      <c r="D29" s="142"/>
      <c r="E29" s="143"/>
      <c r="F29" s="53"/>
      <c r="G29" s="22"/>
      <c r="H29" s="151"/>
      <c r="I29" s="152"/>
      <c r="J29" s="152"/>
      <c r="K29" s="153"/>
      <c r="L29" s="23"/>
      <c r="M29" s="1"/>
      <c r="N29" s="1"/>
      <c r="O29" s="1"/>
      <c r="P29" s="12">
        <v>26</v>
      </c>
      <c r="Q29" s="14">
        <v>0.9708</v>
      </c>
      <c r="R29" s="12">
        <f t="shared" si="0"/>
        <v>0.970873786407767</v>
      </c>
      <c r="S29" s="1"/>
    </row>
    <row r="30" spans="1:19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"/>
      <c r="N30" s="1"/>
      <c r="O30" s="1"/>
      <c r="P30" s="12">
        <v>27</v>
      </c>
      <c r="Q30" s="14">
        <v>0.97189999999999999</v>
      </c>
      <c r="R30" s="12">
        <f t="shared" si="0"/>
        <v>0.9719626168224299</v>
      </c>
      <c r="S30" s="1"/>
    </row>
    <row r="31" spans="1:19">
      <c r="A31" s="18"/>
      <c r="B31" s="30" t="s">
        <v>21</v>
      </c>
      <c r="C31" s="22"/>
      <c r="D31" s="22"/>
      <c r="E31" s="22"/>
      <c r="F31" s="22"/>
      <c r="G31" s="22"/>
      <c r="H31" s="22"/>
      <c r="I31" s="22"/>
      <c r="J31" s="31"/>
      <c r="K31" s="22"/>
      <c r="L31" s="23"/>
      <c r="M31" s="1"/>
      <c r="N31" s="1"/>
      <c r="O31" s="1"/>
      <c r="P31" s="12">
        <v>28</v>
      </c>
      <c r="Q31" s="14">
        <v>0.97289999999999999</v>
      </c>
      <c r="R31" s="12">
        <f t="shared" si="0"/>
        <v>0.97297297297297303</v>
      </c>
      <c r="S31" s="1"/>
    </row>
    <row r="32" spans="1:19" ht="17" customHeight="1">
      <c r="A32" s="18"/>
      <c r="B32" s="140" t="s">
        <v>40</v>
      </c>
      <c r="C32" s="140"/>
      <c r="D32" s="140"/>
      <c r="E32" s="140"/>
      <c r="F32" s="140"/>
      <c r="G32" s="140"/>
      <c r="H32" s="140"/>
      <c r="I32" s="140"/>
      <c r="J32" s="140"/>
      <c r="K32" s="140"/>
      <c r="L32" s="23"/>
      <c r="M32" s="1"/>
      <c r="N32" s="1"/>
      <c r="O32" s="1"/>
      <c r="P32" s="12">
        <v>29</v>
      </c>
      <c r="Q32" s="14">
        <v>0.97389999999999999</v>
      </c>
      <c r="R32" s="12">
        <f t="shared" si="0"/>
        <v>0.97391304347826091</v>
      </c>
      <c r="S32" s="1"/>
    </row>
    <row r="33" spans="1:19">
      <c r="A33" s="18"/>
      <c r="B33" s="140" t="s">
        <v>41</v>
      </c>
      <c r="C33" s="160"/>
      <c r="D33" s="160"/>
      <c r="E33" s="160"/>
      <c r="F33" s="160"/>
      <c r="G33" s="160"/>
      <c r="H33" s="161"/>
      <c r="I33" s="161"/>
      <c r="J33" s="161"/>
      <c r="K33" s="161"/>
      <c r="L33" s="23"/>
      <c r="M33" s="1"/>
      <c r="N33" s="1"/>
      <c r="O33" s="1"/>
      <c r="P33" s="12">
        <v>30</v>
      </c>
      <c r="Q33" s="14">
        <v>0.9748</v>
      </c>
      <c r="R33" s="12">
        <f t="shared" si="0"/>
        <v>0.97478991596638653</v>
      </c>
      <c r="S33" s="1"/>
    </row>
    <row r="34" spans="1:19">
      <c r="A34" s="18"/>
      <c r="B34" s="140" t="s">
        <v>42</v>
      </c>
      <c r="C34" s="140"/>
      <c r="D34" s="140"/>
      <c r="E34" s="140"/>
      <c r="F34" s="140"/>
      <c r="G34" s="140"/>
      <c r="H34" s="140"/>
      <c r="I34" s="140"/>
      <c r="J34" s="140"/>
      <c r="K34" s="140"/>
      <c r="L34" s="23"/>
      <c r="M34" s="1"/>
      <c r="N34" s="1"/>
      <c r="O34" s="1"/>
      <c r="P34" s="12">
        <v>32</v>
      </c>
      <c r="Q34" s="14">
        <v>0.97640000000000005</v>
      </c>
      <c r="R34" s="12">
        <f t="shared" si="0"/>
        <v>0.97637795275590555</v>
      </c>
      <c r="S34" s="1"/>
    </row>
    <row r="35" spans="1:19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2">
        <v>33</v>
      </c>
      <c r="Q35" s="14">
        <v>0.97709999999999997</v>
      </c>
      <c r="R35" s="12">
        <f t="shared" si="0"/>
        <v>0.97709923664122134</v>
      </c>
      <c r="S35" s="1"/>
    </row>
    <row r="36" spans="1:1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2">
        <v>34</v>
      </c>
      <c r="Q36" s="14">
        <v>0.9778</v>
      </c>
      <c r="R36" s="12">
        <f t="shared" si="0"/>
        <v>0.97777777777777775</v>
      </c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>
        <v>35</v>
      </c>
      <c r="Q37" s="14">
        <v>0.97840000000000005</v>
      </c>
      <c r="R37" s="12">
        <f t="shared" si="0"/>
        <v>0.97841726618705038</v>
      </c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2">
        <v>36</v>
      </c>
      <c r="Q38" s="14">
        <v>0.97899999999999998</v>
      </c>
      <c r="R38" s="12">
        <f t="shared" si="0"/>
        <v>0.97902097902097907</v>
      </c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2">
        <v>37</v>
      </c>
      <c r="Q39" s="14">
        <v>0.97960000000000003</v>
      </c>
      <c r="R39" s="12">
        <f t="shared" si="0"/>
        <v>0.97959183673469385</v>
      </c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2">
        <v>38</v>
      </c>
      <c r="Q40" s="14">
        <v>0.98009999999999997</v>
      </c>
      <c r="R40" s="12">
        <f t="shared" si="0"/>
        <v>0.98013245033112584</v>
      </c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2">
        <v>39</v>
      </c>
      <c r="Q41" s="14">
        <v>0.98060000000000003</v>
      </c>
      <c r="R41" s="12">
        <f t="shared" si="0"/>
        <v>0.98064516129032253</v>
      </c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2">
        <v>40</v>
      </c>
      <c r="Q42" s="14">
        <v>0.98109999999999997</v>
      </c>
      <c r="R42" s="12">
        <f t="shared" si="0"/>
        <v>0.98113207547169812</v>
      </c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2">
        <v>41</v>
      </c>
      <c r="Q43" s="14">
        <v>0.98160000000000003</v>
      </c>
      <c r="R43" s="12">
        <f t="shared" si="0"/>
        <v>0.98159509202453987</v>
      </c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2">
        <v>42</v>
      </c>
      <c r="Q44" s="12">
        <v>0.98199999999999998</v>
      </c>
      <c r="R44" s="12">
        <f t="shared" si="0"/>
        <v>0.98203592814371254</v>
      </c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>
        <v>43</v>
      </c>
      <c r="Q45" s="12">
        <v>0.98240000000000005</v>
      </c>
      <c r="R45" s="12">
        <f t="shared" si="0"/>
        <v>0.98245614035087714</v>
      </c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2">
        <v>44</v>
      </c>
      <c r="Q46" s="12">
        <v>0.98280000000000001</v>
      </c>
      <c r="R46" s="12">
        <f t="shared" si="0"/>
        <v>0.98285714285714287</v>
      </c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2">
        <v>45</v>
      </c>
      <c r="Q47" s="12">
        <v>0.98319999999999996</v>
      </c>
      <c r="R47" s="12">
        <f t="shared" si="0"/>
        <v>0.98324022346368711</v>
      </c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2">
        <v>46</v>
      </c>
      <c r="Q48" s="12">
        <v>0.98360000000000003</v>
      </c>
      <c r="R48" s="12">
        <f t="shared" si="0"/>
        <v>0.98360655737704916</v>
      </c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2">
        <v>47</v>
      </c>
      <c r="Q49" s="12">
        <v>0.9839</v>
      </c>
      <c r="R49" s="12">
        <f t="shared" si="0"/>
        <v>0.98395721925133695</v>
      </c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>
        <v>48</v>
      </c>
      <c r="Q50" s="12">
        <v>0.98429999999999995</v>
      </c>
      <c r="R50" s="12">
        <f t="shared" si="0"/>
        <v>0.98429319371727753</v>
      </c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2">
        <v>49</v>
      </c>
      <c r="Q51" s="12">
        <v>0.98460000000000003</v>
      </c>
      <c r="R51" s="12">
        <f t="shared" si="0"/>
        <v>0.98461538461538467</v>
      </c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2">
        <v>50</v>
      </c>
      <c r="Q52" s="12">
        <v>0.9849</v>
      </c>
      <c r="R52" s="12">
        <f t="shared" si="0"/>
        <v>0.98492462311557794</v>
      </c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>
        <f>P52+2</f>
        <v>52</v>
      </c>
      <c r="Q53" s="14">
        <f>1-3/(4*P53-1)</f>
        <v>0.98550724637681164</v>
      </c>
      <c r="R53" s="12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2">
        <f t="shared" ref="P54:P67" si="1">P53+2</f>
        <v>54</v>
      </c>
      <c r="Q54" s="14">
        <f t="shared" ref="Q54:Q99" si="2">1-3/(4*P54-1)</f>
        <v>0.98604651162790702</v>
      </c>
      <c r="R54" s="12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2">
        <f t="shared" si="1"/>
        <v>56</v>
      </c>
      <c r="Q55" s="14">
        <f t="shared" si="2"/>
        <v>0.98654708520179368</v>
      </c>
      <c r="R55" s="12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2">
        <f t="shared" si="1"/>
        <v>58</v>
      </c>
      <c r="Q56" s="14">
        <f t="shared" si="2"/>
        <v>0.98701298701298701</v>
      </c>
      <c r="R56" s="12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2">
        <f t="shared" si="1"/>
        <v>60</v>
      </c>
      <c r="Q57" s="14">
        <f t="shared" si="2"/>
        <v>0.9874476987447699</v>
      </c>
      <c r="R57" s="12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2">
        <f t="shared" si="1"/>
        <v>62</v>
      </c>
      <c r="Q58" s="14">
        <f t="shared" si="2"/>
        <v>0.98785425101214575</v>
      </c>
      <c r="R58" s="12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2">
        <f t="shared" si="1"/>
        <v>64</v>
      </c>
      <c r="Q59" s="14">
        <f t="shared" si="2"/>
        <v>0.9882352941176471</v>
      </c>
      <c r="R59" s="12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2">
        <f t="shared" si="1"/>
        <v>66</v>
      </c>
      <c r="Q60" s="14">
        <f t="shared" si="2"/>
        <v>0.98859315589353614</v>
      </c>
      <c r="R60" s="12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2">
        <f t="shared" si="1"/>
        <v>68</v>
      </c>
      <c r="Q61" s="14">
        <f t="shared" si="2"/>
        <v>0.98892988929889303</v>
      </c>
      <c r="R61" s="12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2">
        <f t="shared" si="1"/>
        <v>70</v>
      </c>
      <c r="Q62" s="14">
        <f t="shared" si="2"/>
        <v>0.989247311827957</v>
      </c>
      <c r="R62" s="12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2">
        <f t="shared" si="1"/>
        <v>72</v>
      </c>
      <c r="Q63" s="14">
        <f t="shared" si="2"/>
        <v>0.98954703832752611</v>
      </c>
      <c r="R63" s="12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2">
        <f t="shared" si="1"/>
        <v>74</v>
      </c>
      <c r="Q64" s="14">
        <f t="shared" si="2"/>
        <v>0.98983050847457632</v>
      </c>
      <c r="R64" s="12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2">
        <f t="shared" si="1"/>
        <v>76</v>
      </c>
      <c r="Q65" s="14">
        <f t="shared" si="2"/>
        <v>0.99009900990099009</v>
      </c>
      <c r="R65" s="12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2">
        <f t="shared" si="1"/>
        <v>78</v>
      </c>
      <c r="Q66" s="14">
        <f t="shared" si="2"/>
        <v>0.99035369774919613</v>
      </c>
      <c r="R66" s="12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2">
        <f t="shared" si="1"/>
        <v>80</v>
      </c>
      <c r="Q67" s="14">
        <f t="shared" si="2"/>
        <v>0.99059561128526641</v>
      </c>
      <c r="R67" s="12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2">
        <f>P67+5</f>
        <v>85</v>
      </c>
      <c r="Q68" s="14">
        <f t="shared" si="2"/>
        <v>0.99115044247787609</v>
      </c>
      <c r="R68" s="12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2">
        <f t="shared" ref="P69:P75" si="3">P68+5</f>
        <v>90</v>
      </c>
      <c r="Q69" s="14">
        <f t="shared" si="2"/>
        <v>0.99164345403899723</v>
      </c>
      <c r="R69" s="12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2">
        <f t="shared" si="3"/>
        <v>95</v>
      </c>
      <c r="Q70" s="14">
        <f t="shared" si="2"/>
        <v>0.9920844327176781</v>
      </c>
      <c r="R70" s="12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">
        <f t="shared" si="3"/>
        <v>100</v>
      </c>
      <c r="Q71" s="14">
        <f t="shared" si="2"/>
        <v>0.99248120300751874</v>
      </c>
      <c r="R71" s="12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">
        <f t="shared" si="3"/>
        <v>105</v>
      </c>
      <c r="Q72" s="14">
        <f t="shared" si="2"/>
        <v>0.99284009546539376</v>
      </c>
      <c r="R72" s="12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">
        <f t="shared" si="3"/>
        <v>110</v>
      </c>
      <c r="Q73" s="14">
        <f t="shared" si="2"/>
        <v>0.99316628701594534</v>
      </c>
      <c r="R73" s="12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">
        <f t="shared" si="3"/>
        <v>115</v>
      </c>
      <c r="Q74" s="14">
        <f t="shared" si="2"/>
        <v>0.99346405228758172</v>
      </c>
      <c r="R74" s="12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">
        <f t="shared" si="3"/>
        <v>120</v>
      </c>
      <c r="Q75" s="14">
        <f t="shared" si="2"/>
        <v>0.99373695198329859</v>
      </c>
      <c r="R75" s="12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2">
        <f>P75+10</f>
        <v>130</v>
      </c>
      <c r="Q76" s="14">
        <f t="shared" si="2"/>
        <v>0.9942196531791907</v>
      </c>
      <c r="R76" s="12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2">
        <f>P76+10</f>
        <v>140</v>
      </c>
      <c r="Q77" s="14">
        <f t="shared" si="2"/>
        <v>0.99463327370304111</v>
      </c>
      <c r="R77" s="12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2">
        <f>P77+10</f>
        <v>150</v>
      </c>
      <c r="Q78" s="14">
        <f t="shared" si="2"/>
        <v>0.994991652754591</v>
      </c>
      <c r="R78" s="12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2">
        <f>P78+10</f>
        <v>160</v>
      </c>
      <c r="Q79" s="14">
        <f t="shared" si="2"/>
        <v>0.99530516431924887</v>
      </c>
      <c r="R79" s="12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>
        <f t="shared" ref="P80:P86" si="4">P79+20</f>
        <v>180</v>
      </c>
      <c r="Q80" s="14">
        <f t="shared" si="2"/>
        <v>0.99582753824756609</v>
      </c>
      <c r="R80" s="12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2">
        <f t="shared" si="4"/>
        <v>200</v>
      </c>
      <c r="Q81" s="14">
        <f t="shared" si="2"/>
        <v>0.99624530663329158</v>
      </c>
      <c r="R81" s="12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2">
        <f t="shared" si="4"/>
        <v>220</v>
      </c>
      <c r="Q82" s="14">
        <f t="shared" si="2"/>
        <v>0.9965870307167235</v>
      </c>
      <c r="R82" s="12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2">
        <f t="shared" si="4"/>
        <v>240</v>
      </c>
      <c r="Q83" s="14">
        <f t="shared" si="2"/>
        <v>0.99687174139728885</v>
      </c>
      <c r="R83" s="12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2">
        <f t="shared" si="4"/>
        <v>260</v>
      </c>
      <c r="Q84" s="14">
        <f t="shared" si="2"/>
        <v>0.99711260827718962</v>
      </c>
      <c r="R84" s="12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">
        <f t="shared" si="4"/>
        <v>280</v>
      </c>
      <c r="Q85" s="14">
        <f t="shared" si="2"/>
        <v>0.99731903485254692</v>
      </c>
      <c r="R85" s="12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">
        <f t="shared" si="4"/>
        <v>300</v>
      </c>
      <c r="Q86" s="14">
        <f t="shared" si="2"/>
        <v>0.99749791492910755</v>
      </c>
      <c r="R86" s="12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">
        <f>P86+50</f>
        <v>350</v>
      </c>
      <c r="Q87" s="14">
        <f t="shared" si="2"/>
        <v>0.997855611150822</v>
      </c>
      <c r="R87" s="12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">
        <f>P87+50</f>
        <v>400</v>
      </c>
      <c r="Q88" s="14">
        <f t="shared" si="2"/>
        <v>0.99812382739212002</v>
      </c>
      <c r="R88" s="12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">
        <f>P88+100</f>
        <v>500</v>
      </c>
      <c r="Q89" s="14">
        <f t="shared" si="2"/>
        <v>0.9984992496248124</v>
      </c>
      <c r="R89" s="12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">
        <f>P89+100</f>
        <v>600</v>
      </c>
      <c r="Q90" s="14">
        <f t="shared" si="2"/>
        <v>0.99874947894956234</v>
      </c>
      <c r="R90" s="12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">
        <f>P90+100</f>
        <v>700</v>
      </c>
      <c r="Q91" s="14">
        <f t="shared" si="2"/>
        <v>0.99892818863879962</v>
      </c>
      <c r="R91" s="12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">
        <f>P91+100</f>
        <v>800</v>
      </c>
      <c r="Q92" s="14">
        <f t="shared" si="2"/>
        <v>0.99906220693966863</v>
      </c>
      <c r="R92" s="12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">
        <f>P92+200</f>
        <v>1000</v>
      </c>
      <c r="Q93" s="14">
        <f t="shared" si="2"/>
        <v>0.99924981245311328</v>
      </c>
      <c r="R93" s="12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">
        <f>P93+500</f>
        <v>1500</v>
      </c>
      <c r="Q94" s="14">
        <f t="shared" si="2"/>
        <v>0.99949991665277549</v>
      </c>
      <c r="R94" s="12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">
        <f>P94+500</f>
        <v>2000</v>
      </c>
      <c r="Q95" s="14">
        <f t="shared" si="2"/>
        <v>0.9996249531191399</v>
      </c>
      <c r="R95" s="12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">
        <f>P95+500</f>
        <v>2500</v>
      </c>
      <c r="Q96" s="14">
        <f t="shared" si="2"/>
        <v>0.99969996999699973</v>
      </c>
      <c r="R96" s="12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">
        <f>P96+500</f>
        <v>3000</v>
      </c>
      <c r="Q97" s="14">
        <f t="shared" si="2"/>
        <v>0.99974997916493036</v>
      </c>
      <c r="R97" s="12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">
        <f>P97+1000</f>
        <v>4000</v>
      </c>
      <c r="Q98" s="14">
        <f t="shared" si="2"/>
        <v>0.9998124882805175</v>
      </c>
      <c r="R98" s="12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">
        <f>P98+2000</f>
        <v>6000</v>
      </c>
      <c r="Q99" s="14">
        <f t="shared" si="2"/>
        <v>0.99987499479144959</v>
      </c>
      <c r="R99" s="12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/>
      <c r="Q100" s="32"/>
      <c r="R100" s="32"/>
      <c r="S100" s="1"/>
    </row>
  </sheetData>
  <mergeCells count="29">
    <mergeCell ref="B1:K3"/>
    <mergeCell ref="F6:G6"/>
    <mergeCell ref="B11:C11"/>
    <mergeCell ref="B12:K13"/>
    <mergeCell ref="B9:C9"/>
    <mergeCell ref="B10:K10"/>
    <mergeCell ref="C8:D8"/>
    <mergeCell ref="F8:G8"/>
    <mergeCell ref="J8:K8"/>
    <mergeCell ref="B34:K34"/>
    <mergeCell ref="D27:E27"/>
    <mergeCell ref="D29:E29"/>
    <mergeCell ref="D24:E24"/>
    <mergeCell ref="D26:E26"/>
    <mergeCell ref="D28:E28"/>
    <mergeCell ref="B32:K32"/>
    <mergeCell ref="H23:K29"/>
    <mergeCell ref="B23:C23"/>
    <mergeCell ref="D25:E25"/>
    <mergeCell ref="B27:C27"/>
    <mergeCell ref="B33:K33"/>
    <mergeCell ref="H16:K20"/>
    <mergeCell ref="H21:K22"/>
    <mergeCell ref="H15:K15"/>
    <mergeCell ref="B16:C16"/>
    <mergeCell ref="B17:C17"/>
    <mergeCell ref="B20:C20"/>
    <mergeCell ref="B21:C21"/>
    <mergeCell ref="D21:E21"/>
  </mergeCells>
  <pageMargins left="0.75" right="0.75" top="1" bottom="1" header="0.5" footer="0.5"/>
  <pageSetup paperSize="9" orientation="portrait" horizontalDpi="4294967292" verticalDpi="4294967292"/>
  <ignoredErrors>
    <ignoredError sqref="F19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P1" sqref="P1:R99"/>
    </sheetView>
  </sheetViews>
  <sheetFormatPr baseColWidth="10" defaultRowHeight="17" x14ac:dyDescent="0"/>
  <cols>
    <col min="1" max="1" width="10.83203125" style="2"/>
    <col min="2" max="2" width="19" style="2" customWidth="1"/>
    <col min="3" max="4" width="8.1640625" style="2" customWidth="1"/>
    <col min="5" max="6" width="13.5" style="2" customWidth="1"/>
    <col min="7" max="15" width="10.83203125" style="2"/>
    <col min="16" max="16" width="10.83203125" style="15"/>
    <col min="17" max="17" width="12.1640625" style="15" customWidth="1"/>
    <col min="18" max="18" width="10.83203125" style="15"/>
    <col min="19" max="16384" width="10.83203125" style="2"/>
  </cols>
  <sheetData>
    <row r="1" spans="1:19">
      <c r="A1" s="16"/>
      <c r="B1" s="113" t="s">
        <v>39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9"/>
      <c r="Q1" s="9"/>
      <c r="R1" s="9"/>
      <c r="S1" s="1"/>
    </row>
    <row r="2" spans="1:19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0"/>
      <c r="Q2" s="11"/>
      <c r="R2" s="10"/>
      <c r="S2" s="1"/>
    </row>
    <row r="3" spans="1:19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0"/>
      <c r="Q3" s="10"/>
      <c r="R3" s="10"/>
      <c r="S3" s="1"/>
    </row>
    <row r="4" spans="1:19" ht="17" customHeight="1">
      <c r="A4" s="18"/>
      <c r="B4" s="20"/>
      <c r="C4" s="20"/>
      <c r="D4" s="20"/>
      <c r="E4" s="3"/>
      <c r="F4" s="3"/>
      <c r="G4" s="3"/>
      <c r="H4" s="3"/>
      <c r="I4" s="21"/>
      <c r="J4" s="20"/>
      <c r="K4" s="20"/>
      <c r="L4" s="19"/>
      <c r="M4" s="1"/>
      <c r="N4" s="1"/>
      <c r="O4" s="1"/>
      <c r="P4" s="12"/>
      <c r="Q4" s="12"/>
      <c r="R4" s="12"/>
      <c r="S4" s="1"/>
    </row>
    <row r="5" spans="1:19">
      <c r="A5" s="18"/>
      <c r="B5" s="20"/>
      <c r="C5" s="20"/>
      <c r="D5" s="20" t="s">
        <v>10</v>
      </c>
      <c r="E5" s="3"/>
      <c r="F5" s="3"/>
      <c r="G5" s="3"/>
      <c r="H5" s="3"/>
      <c r="I5" s="21"/>
      <c r="J5" s="20"/>
      <c r="K5" s="20"/>
      <c r="L5" s="19"/>
      <c r="M5" s="1"/>
      <c r="N5" s="1"/>
      <c r="O5" s="1"/>
      <c r="P5" s="12"/>
      <c r="Q5" s="12"/>
      <c r="R5" s="12"/>
      <c r="S5" s="1"/>
    </row>
    <row r="6" spans="1:19">
      <c r="A6" s="18"/>
      <c r="B6" s="20"/>
      <c r="C6" s="20"/>
      <c r="D6" s="20"/>
      <c r="E6" s="20"/>
      <c r="F6" s="117"/>
      <c r="G6" s="117"/>
      <c r="H6" s="20"/>
      <c r="I6" s="20"/>
      <c r="J6" s="20"/>
      <c r="K6" s="20"/>
      <c r="L6" s="19"/>
      <c r="M6" s="1"/>
      <c r="N6" s="1"/>
      <c r="O6" s="1"/>
      <c r="P6" s="12"/>
      <c r="Q6" s="12"/>
      <c r="R6" s="12"/>
      <c r="S6" s="1"/>
    </row>
    <row r="7" spans="1:19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2"/>
      <c r="Q7" s="12"/>
      <c r="R7" s="12"/>
      <c r="S7" s="1"/>
    </row>
    <row r="8" spans="1:19" ht="17" customHeight="1">
      <c r="A8" s="18"/>
      <c r="B8" s="35"/>
      <c r="C8" s="36"/>
      <c r="D8" s="184" t="s">
        <v>50</v>
      </c>
      <c r="E8" s="184"/>
      <c r="H8" s="169" t="s">
        <v>36</v>
      </c>
      <c r="I8" s="169"/>
      <c r="J8" s="169"/>
      <c r="K8" s="169"/>
      <c r="L8" s="24"/>
      <c r="M8" s="1"/>
      <c r="N8" s="1"/>
      <c r="O8" s="1"/>
      <c r="P8" s="12"/>
      <c r="Q8" s="12"/>
      <c r="R8" s="12"/>
      <c r="S8" s="1"/>
    </row>
    <row r="9" spans="1:19" ht="17" customHeight="1">
      <c r="A9" s="18"/>
      <c r="B9" s="166" t="s">
        <v>19</v>
      </c>
      <c r="C9" s="166"/>
      <c r="D9" s="35"/>
      <c r="E9" s="35"/>
      <c r="F9" s="35"/>
      <c r="G9" s="35"/>
      <c r="H9" s="35"/>
      <c r="I9" s="35"/>
      <c r="J9" s="35"/>
      <c r="K9" s="35"/>
      <c r="L9" s="24"/>
      <c r="M9" s="1"/>
      <c r="N9" s="1"/>
      <c r="O9" s="1"/>
      <c r="P9" s="12"/>
      <c r="Q9" s="12"/>
      <c r="R9" s="12"/>
      <c r="S9" s="1"/>
    </row>
    <row r="10" spans="1:19" ht="45" customHeight="1">
      <c r="A10" s="18"/>
      <c r="B10" s="167" t="s">
        <v>38</v>
      </c>
      <c r="C10" s="168"/>
      <c r="D10" s="168"/>
      <c r="E10" s="168"/>
      <c r="F10" s="168"/>
      <c r="G10" s="168"/>
      <c r="H10" s="168"/>
      <c r="I10" s="168"/>
      <c r="J10" s="168"/>
      <c r="K10" s="168"/>
      <c r="L10" s="23"/>
      <c r="M10" s="1"/>
      <c r="N10" s="1"/>
      <c r="O10" s="1"/>
      <c r="P10" s="12"/>
      <c r="Q10" s="12"/>
      <c r="R10" s="12"/>
      <c r="S10" s="1"/>
    </row>
    <row r="11" spans="1:19">
      <c r="A11" s="18"/>
      <c r="B11" s="162" t="s">
        <v>6</v>
      </c>
      <c r="C11" s="163"/>
      <c r="D11" s="33"/>
      <c r="E11" s="33"/>
      <c r="F11" s="33"/>
      <c r="G11" s="33"/>
      <c r="H11" s="33"/>
      <c r="I11" s="33"/>
      <c r="J11" s="33"/>
      <c r="K11" s="33"/>
      <c r="L11" s="23"/>
      <c r="M11" s="1"/>
      <c r="N11" s="1"/>
      <c r="O11" s="1"/>
      <c r="P11" s="12"/>
      <c r="Q11" s="12"/>
      <c r="R11" s="12"/>
      <c r="S11" s="1"/>
    </row>
    <row r="12" spans="1:19" ht="17" customHeight="1">
      <c r="A12" s="18"/>
      <c r="B12" s="164" t="s">
        <v>43</v>
      </c>
      <c r="C12" s="165"/>
      <c r="D12" s="165"/>
      <c r="E12" s="165"/>
      <c r="F12" s="165"/>
      <c r="G12" s="165"/>
      <c r="H12" s="165"/>
      <c r="I12" s="165"/>
      <c r="J12" s="165"/>
      <c r="K12" s="165"/>
      <c r="L12" s="23"/>
      <c r="M12" s="1"/>
      <c r="N12" s="1"/>
      <c r="O12" s="1"/>
      <c r="P12" s="12"/>
      <c r="Q12" s="12"/>
      <c r="R12" s="12"/>
      <c r="S12" s="1"/>
    </row>
    <row r="13" spans="1:19">
      <c r="A13" s="18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23"/>
      <c r="M13" s="1"/>
      <c r="N13" s="1"/>
      <c r="O13" s="1"/>
      <c r="P13" s="12"/>
      <c r="Q13" s="12"/>
      <c r="R13" s="12"/>
      <c r="S13" s="1"/>
    </row>
    <row r="14" spans="1:19">
      <c r="A14" s="18"/>
      <c r="B14" s="25"/>
      <c r="C14" s="25"/>
      <c r="D14" s="22"/>
      <c r="E14" s="22"/>
      <c r="F14" s="22"/>
      <c r="G14" s="22"/>
      <c r="H14" s="22"/>
      <c r="I14" s="22"/>
      <c r="J14" s="22"/>
      <c r="K14" s="22"/>
      <c r="L14" s="23"/>
      <c r="M14" s="1"/>
      <c r="N14" s="1"/>
      <c r="O14" s="1"/>
      <c r="P14" s="12"/>
      <c r="Q14" s="12"/>
      <c r="R14" s="12"/>
      <c r="S14" s="1"/>
    </row>
    <row r="15" spans="1:19">
      <c r="A15" s="18"/>
      <c r="B15" s="25"/>
      <c r="C15" s="60" t="s">
        <v>47</v>
      </c>
      <c r="D15" s="26" t="s">
        <v>46</v>
      </c>
      <c r="E15" s="26" t="s">
        <v>12</v>
      </c>
      <c r="F15" s="26" t="s">
        <v>13</v>
      </c>
      <c r="G15" s="22"/>
      <c r="H15" s="130" t="s">
        <v>20</v>
      </c>
      <c r="I15" s="131"/>
      <c r="J15" s="131"/>
      <c r="K15" s="132"/>
      <c r="L15" s="23"/>
      <c r="M15" s="1"/>
      <c r="N15" s="1"/>
      <c r="O15" s="1"/>
      <c r="P15" s="13"/>
      <c r="Q15" s="13"/>
      <c r="R15" s="13"/>
      <c r="S15" s="1"/>
    </row>
    <row r="16" spans="1:19" ht="26" customHeight="1">
      <c r="A16" s="18"/>
      <c r="B16" s="59" t="s">
        <v>44</v>
      </c>
      <c r="C16" s="182">
        <v>0.67</v>
      </c>
      <c r="D16" s="180">
        <v>59</v>
      </c>
      <c r="E16" s="56">
        <v>21.98</v>
      </c>
      <c r="F16" s="56">
        <v>5.01</v>
      </c>
      <c r="G16" s="27"/>
      <c r="H16" s="185" t="s">
        <v>51</v>
      </c>
      <c r="I16" s="186"/>
      <c r="J16" s="186"/>
      <c r="K16" s="187"/>
      <c r="L16" s="23"/>
      <c r="M16" s="1"/>
      <c r="N16" s="1"/>
      <c r="O16" s="1"/>
      <c r="P16" s="12"/>
      <c r="Q16" s="14"/>
      <c r="R16" s="12"/>
      <c r="S16" s="1"/>
    </row>
    <row r="17" spans="1:19" ht="26" customHeight="1">
      <c r="A17" s="18"/>
      <c r="B17" s="59" t="s">
        <v>45</v>
      </c>
      <c r="C17" s="183"/>
      <c r="D17" s="181"/>
      <c r="E17" s="56">
        <v>24.39</v>
      </c>
      <c r="F17" s="56">
        <v>4.32</v>
      </c>
      <c r="G17" s="27"/>
      <c r="H17" s="188"/>
      <c r="I17" s="186"/>
      <c r="J17" s="186"/>
      <c r="K17" s="187"/>
      <c r="L17" s="23"/>
      <c r="M17" s="1"/>
      <c r="N17" s="1"/>
      <c r="O17" s="1"/>
      <c r="P17" s="12"/>
      <c r="Q17" s="14"/>
      <c r="R17" s="12"/>
      <c r="S17" s="1"/>
    </row>
    <row r="18" spans="1:19">
      <c r="A18" s="18"/>
      <c r="B18" s="28">
        <f xml:space="preserve"> E17-E16</f>
        <v>2.41</v>
      </c>
      <c r="C18" s="28">
        <f>SQRT(F16^2+F17^2-2*C16*F16*F17)</f>
        <v>3.8419541902526637</v>
      </c>
      <c r="D18" s="28">
        <f>SQRT(((F16^2/D16)+(F17^2/D16))-(2*C16*(F16/SQRT(D16))*(F17/SQRT(D16))))</f>
        <v>0.50017983206720718</v>
      </c>
      <c r="E18" s="28">
        <f>D20*SQRT(2*(1-C16))</f>
        <v>0.50960869353533511</v>
      </c>
      <c r="F18" s="58"/>
      <c r="G18" s="22"/>
      <c r="H18" s="188"/>
      <c r="I18" s="186"/>
      <c r="J18" s="186"/>
      <c r="K18" s="187"/>
      <c r="L18" s="23"/>
      <c r="M18" s="1"/>
      <c r="N18" s="1"/>
      <c r="O18" s="1"/>
      <c r="P18" s="12"/>
      <c r="Q18" s="14"/>
      <c r="R18" s="12"/>
      <c r="S18" s="1"/>
    </row>
    <row r="19" spans="1:19">
      <c r="A19" s="18"/>
      <c r="B19" s="37"/>
      <c r="C19" s="54"/>
      <c r="D19" s="54"/>
      <c r="E19" s="54"/>
      <c r="F19" s="55"/>
      <c r="G19" s="22"/>
      <c r="H19" s="188"/>
      <c r="I19" s="186"/>
      <c r="J19" s="186"/>
      <c r="K19" s="187"/>
      <c r="L19" s="23"/>
      <c r="M19" s="1"/>
      <c r="N19" s="1"/>
      <c r="O19" s="1"/>
      <c r="P19" s="12"/>
      <c r="Q19" s="14"/>
      <c r="R19" s="12"/>
      <c r="S19" s="1"/>
    </row>
    <row r="20" spans="1:19" ht="23" customHeight="1">
      <c r="A20" s="18"/>
      <c r="B20" s="134" t="s">
        <v>48</v>
      </c>
      <c r="C20" s="135"/>
      <c r="D20" s="38">
        <f>B18/C18</f>
        <v>0.62728493903294247</v>
      </c>
      <c r="E20" s="38">
        <f>E18*(1-(3/(4*(D16*2)-9)))</f>
        <v>0.50630669336124001</v>
      </c>
      <c r="F20" s="39"/>
      <c r="G20" s="22"/>
      <c r="H20" s="188"/>
      <c r="I20" s="186"/>
      <c r="J20" s="186"/>
      <c r="K20" s="187"/>
      <c r="L20" s="23"/>
      <c r="M20" s="1"/>
      <c r="N20" s="1"/>
      <c r="O20" s="1"/>
      <c r="P20" s="12"/>
      <c r="Q20" s="14"/>
      <c r="R20" s="12"/>
      <c r="S20" s="1"/>
    </row>
    <row r="21" spans="1:19" ht="23" customHeight="1">
      <c r="A21" s="18"/>
      <c r="B21" s="136" t="s">
        <v>16</v>
      </c>
      <c r="C21" s="137"/>
      <c r="D21" s="170" t="str">
        <f>IF(D20&lt;=0.19,"Efeito insignificante",IF(AND(D20&gt;=0.199+D20&lt;0.5),"Efeito pequeno",IF(AND(D20&gt;=0.499,D20&lt;=0.79),"Efeito médio",IF(AND(D20&gt;=0.799,D20&lt;=1.29),"Efeito grande",IF(D20&gt;=1.299,"Efeito muito grande")))))</f>
        <v>Efeito médio</v>
      </c>
      <c r="E21" s="171"/>
      <c r="F21" s="40"/>
      <c r="G21" s="22"/>
      <c r="H21" s="126" t="s">
        <v>52</v>
      </c>
      <c r="I21" s="127"/>
      <c r="J21" s="127"/>
      <c r="K21" s="128"/>
      <c r="L21" s="23"/>
      <c r="M21" s="1"/>
      <c r="N21" s="1"/>
      <c r="O21" s="1"/>
      <c r="P21" s="12"/>
      <c r="Q21" s="14"/>
      <c r="R21" s="12"/>
      <c r="S21" s="1"/>
    </row>
    <row r="22" spans="1:19" ht="23" hidden="1" customHeight="1">
      <c r="A22" s="18"/>
      <c r="B22" s="41" t="s">
        <v>49</v>
      </c>
      <c r="C22" s="42"/>
      <c r="D22" s="61">
        <f xml:space="preserve"> (D24^2)/((D24^2)+(D16-1))</f>
        <v>0.28585234214953914</v>
      </c>
      <c r="E22" s="62"/>
      <c r="F22" s="45"/>
      <c r="G22" s="3"/>
      <c r="H22" s="129"/>
      <c r="I22" s="127"/>
      <c r="J22" s="127"/>
      <c r="K22" s="128"/>
      <c r="L22" s="4"/>
      <c r="M22" s="1"/>
      <c r="N22" s="1"/>
      <c r="O22" s="1"/>
      <c r="P22" s="12"/>
      <c r="Q22" s="14"/>
      <c r="R22" s="12"/>
      <c r="S22" s="1"/>
    </row>
    <row r="23" spans="1:19" ht="23" customHeight="1">
      <c r="A23" s="18"/>
      <c r="B23" s="154" t="s">
        <v>26</v>
      </c>
      <c r="C23" s="155"/>
      <c r="D23" s="64">
        <f>B18-D18*_xlfn.T.INV.2T(0.05,(D16-1))</f>
        <v>1.408781284934244</v>
      </c>
      <c r="E23" s="63">
        <f>B18+D18*_xlfn.T.INV.2T(0.05,(D16-1))</f>
        <v>3.4112187150657562</v>
      </c>
      <c r="F23" s="45"/>
      <c r="G23" s="3"/>
      <c r="H23" s="126" t="s">
        <v>53</v>
      </c>
      <c r="I23" s="149"/>
      <c r="J23" s="149"/>
      <c r="K23" s="150"/>
      <c r="L23" s="4"/>
      <c r="M23" s="1"/>
      <c r="N23" s="1"/>
      <c r="O23" s="1"/>
      <c r="P23" s="12"/>
      <c r="Q23" s="14"/>
      <c r="R23" s="12"/>
      <c r="S23" s="1"/>
    </row>
    <row r="24" spans="1:19" ht="20" customHeight="1">
      <c r="A24" s="18"/>
      <c r="B24" s="48" t="s">
        <v>33</v>
      </c>
      <c r="C24" s="49"/>
      <c r="D24" s="172">
        <f>B18/(C18/SQRT(D16))</f>
        <v>4.818267042154905</v>
      </c>
      <c r="E24" s="173"/>
      <c r="F24" s="45"/>
      <c r="G24" s="3"/>
      <c r="H24" s="126"/>
      <c r="I24" s="149"/>
      <c r="J24" s="149"/>
      <c r="K24" s="150"/>
      <c r="L24" s="4"/>
      <c r="M24" s="1"/>
      <c r="N24" s="1"/>
      <c r="O24" s="1"/>
      <c r="P24" s="12"/>
      <c r="Q24" s="14"/>
      <c r="R24" s="12"/>
      <c r="S24" s="1"/>
    </row>
    <row r="25" spans="1:19" ht="20" customHeight="1">
      <c r="A25" s="29"/>
      <c r="B25" s="50" t="s">
        <v>23</v>
      </c>
      <c r="C25" s="42"/>
      <c r="D25" s="174">
        <f xml:space="preserve"> (D16-1)</f>
        <v>58</v>
      </c>
      <c r="E25" s="175"/>
      <c r="F25" s="45"/>
      <c r="G25" s="3"/>
      <c r="H25" s="126"/>
      <c r="I25" s="149"/>
      <c r="J25" s="149"/>
      <c r="K25" s="150"/>
      <c r="L25" s="4"/>
      <c r="M25" s="1"/>
      <c r="N25" s="1"/>
      <c r="O25" s="1"/>
      <c r="P25" s="12"/>
      <c r="Q25" s="14"/>
      <c r="R25" s="12"/>
      <c r="S25" s="1"/>
    </row>
    <row r="26" spans="1:19" ht="20" customHeight="1">
      <c r="A26" s="18"/>
      <c r="B26" s="50" t="s">
        <v>24</v>
      </c>
      <c r="C26" s="42"/>
      <c r="D26" s="176">
        <f>TDIST(ABS(D24), D25,2)</f>
        <v>1.0804043601657541E-5</v>
      </c>
      <c r="E26" s="177"/>
      <c r="F26" s="45"/>
      <c r="G26" s="3"/>
      <c r="H26" s="126"/>
      <c r="I26" s="149"/>
      <c r="J26" s="149"/>
      <c r="K26" s="150"/>
      <c r="L26" s="4"/>
      <c r="M26" s="1"/>
      <c r="N26" s="1"/>
      <c r="O26" s="1"/>
      <c r="P26" s="12"/>
      <c r="Q26" s="14"/>
      <c r="R26" s="12"/>
      <c r="S26" s="1"/>
    </row>
    <row r="27" spans="1:19" ht="17" hidden="1" customHeight="1">
      <c r="A27" s="18"/>
      <c r="B27" s="158"/>
      <c r="C27" s="159"/>
      <c r="D27" s="178">
        <f>NORMSDIST(D20/SQRT(2))</f>
        <v>0.67131870689363327</v>
      </c>
      <c r="E27" s="178"/>
      <c r="F27" s="40"/>
      <c r="G27" s="22"/>
      <c r="H27" s="126"/>
      <c r="I27" s="149"/>
      <c r="J27" s="149"/>
      <c r="K27" s="150"/>
      <c r="L27" s="23"/>
      <c r="M27" s="1"/>
      <c r="N27" s="1"/>
      <c r="O27" s="1"/>
      <c r="P27" s="12"/>
      <c r="Q27" s="14"/>
      <c r="R27" s="12"/>
      <c r="S27" s="1"/>
    </row>
    <row r="28" spans="1:19" ht="20" customHeight="1">
      <c r="A28" s="18"/>
      <c r="B28" s="41" t="s">
        <v>18</v>
      </c>
      <c r="C28" s="42"/>
      <c r="D28" s="179">
        <f>NORMSDIST(B18/C18)*100</f>
        <v>73.476376295080641</v>
      </c>
      <c r="E28" s="179"/>
      <c r="F28" s="40"/>
      <c r="G28" s="22"/>
      <c r="H28" s="126"/>
      <c r="I28" s="149"/>
      <c r="J28" s="149"/>
      <c r="K28" s="150"/>
      <c r="L28" s="23"/>
      <c r="M28" s="1"/>
      <c r="N28" s="1"/>
      <c r="O28" s="1"/>
      <c r="P28" s="12"/>
      <c r="Q28" s="14"/>
      <c r="R28" s="12"/>
      <c r="S28" s="1"/>
    </row>
    <row r="29" spans="1:19" ht="9" customHeight="1">
      <c r="A29" s="18"/>
      <c r="B29" s="51"/>
      <c r="C29" s="52"/>
      <c r="D29" s="142"/>
      <c r="E29" s="143"/>
      <c r="F29" s="53"/>
      <c r="G29" s="22"/>
      <c r="H29" s="151"/>
      <c r="I29" s="152"/>
      <c r="J29" s="152"/>
      <c r="K29" s="153"/>
      <c r="L29" s="23"/>
      <c r="M29" s="1"/>
      <c r="N29" s="1"/>
      <c r="O29" s="1"/>
      <c r="P29" s="12"/>
      <c r="Q29" s="14"/>
      <c r="R29" s="12"/>
      <c r="S29" s="1"/>
    </row>
    <row r="30" spans="1:19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"/>
      <c r="N30" s="1"/>
      <c r="O30" s="1"/>
      <c r="P30" s="12"/>
      <c r="Q30" s="14"/>
      <c r="R30" s="12"/>
      <c r="S30" s="1"/>
    </row>
    <row r="31" spans="1:19">
      <c r="A31" s="18"/>
      <c r="B31" s="30" t="s">
        <v>21</v>
      </c>
      <c r="C31" s="22"/>
      <c r="D31" s="22"/>
      <c r="E31" s="22"/>
      <c r="F31" s="22"/>
      <c r="G31" s="22"/>
      <c r="H31" s="22"/>
      <c r="I31" s="22"/>
      <c r="J31" s="31"/>
      <c r="K31" s="22"/>
      <c r="L31" s="23"/>
      <c r="M31" s="1"/>
      <c r="N31" s="1"/>
      <c r="O31" s="1"/>
      <c r="P31" s="12"/>
      <c r="Q31" s="14"/>
      <c r="R31" s="12"/>
      <c r="S31" s="1"/>
    </row>
    <row r="32" spans="1:19" ht="17" customHeight="1">
      <c r="A32" s="18"/>
      <c r="B32" s="140" t="s">
        <v>40</v>
      </c>
      <c r="C32" s="140"/>
      <c r="D32" s="140"/>
      <c r="E32" s="140"/>
      <c r="F32" s="140"/>
      <c r="G32" s="140"/>
      <c r="H32" s="140"/>
      <c r="I32" s="140"/>
      <c r="J32" s="140"/>
      <c r="K32" s="140"/>
      <c r="L32" s="23"/>
      <c r="M32" s="1"/>
      <c r="N32" s="1"/>
      <c r="O32" s="1"/>
      <c r="P32" s="12"/>
      <c r="Q32" s="14"/>
      <c r="R32" s="12"/>
      <c r="S32" s="1"/>
    </row>
    <row r="33" spans="1:19">
      <c r="A33" s="18"/>
      <c r="B33" s="140" t="s">
        <v>41</v>
      </c>
      <c r="C33" s="160"/>
      <c r="D33" s="160"/>
      <c r="E33" s="160"/>
      <c r="F33" s="160"/>
      <c r="G33" s="160"/>
      <c r="H33" s="161"/>
      <c r="I33" s="161"/>
      <c r="J33" s="161"/>
      <c r="K33" s="161"/>
      <c r="L33" s="23"/>
      <c r="M33" s="1"/>
      <c r="N33" s="1"/>
      <c r="O33" s="1"/>
      <c r="P33" s="12"/>
      <c r="Q33" s="14"/>
      <c r="R33" s="12"/>
      <c r="S33" s="1"/>
    </row>
    <row r="34" spans="1:19">
      <c r="A34" s="18"/>
      <c r="B34" s="140" t="s">
        <v>42</v>
      </c>
      <c r="C34" s="140"/>
      <c r="D34" s="140"/>
      <c r="E34" s="140"/>
      <c r="F34" s="140"/>
      <c r="G34" s="140"/>
      <c r="H34" s="140"/>
      <c r="I34" s="140"/>
      <c r="J34" s="140"/>
      <c r="K34" s="140"/>
      <c r="L34" s="23"/>
      <c r="M34" s="1"/>
      <c r="N34" s="1"/>
      <c r="O34" s="1"/>
      <c r="P34" s="12"/>
      <c r="Q34" s="14"/>
      <c r="R34" s="12"/>
      <c r="S34" s="1"/>
    </row>
    <row r="35" spans="1:19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2"/>
      <c r="Q35" s="14"/>
      <c r="R35" s="12"/>
      <c r="S35" s="1"/>
    </row>
    <row r="36" spans="1:1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2"/>
      <c r="Q36" s="14"/>
      <c r="R36" s="12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/>
      <c r="Q37" s="14"/>
      <c r="R37" s="12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2"/>
      <c r="Q38" s="14"/>
      <c r="R38" s="12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2"/>
      <c r="Q39" s="14"/>
      <c r="R39" s="12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2"/>
      <c r="Q40" s="14"/>
      <c r="R40" s="12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2"/>
      <c r="Q41" s="14"/>
      <c r="R41" s="12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2"/>
      <c r="Q42" s="14"/>
      <c r="R42" s="12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2"/>
      <c r="Q43" s="14"/>
      <c r="R43" s="12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2"/>
      <c r="Q44" s="12"/>
      <c r="R44" s="12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/>
      <c r="Q45" s="12"/>
      <c r="R45" s="12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2"/>
      <c r="Q46" s="12"/>
      <c r="R46" s="12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2"/>
      <c r="Q47" s="12"/>
      <c r="R47" s="12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2"/>
      <c r="Q48" s="12"/>
      <c r="R48" s="12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2"/>
      <c r="Q49" s="12"/>
      <c r="R49" s="12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/>
      <c r="Q50" s="12"/>
      <c r="R50" s="12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2"/>
      <c r="Q51" s="12"/>
      <c r="R51" s="12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2"/>
      <c r="Q52" s="12"/>
      <c r="R52" s="12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/>
      <c r="Q53" s="14"/>
      <c r="R53" s="12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2"/>
      <c r="Q54" s="14"/>
      <c r="R54" s="12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2"/>
      <c r="Q55" s="14"/>
      <c r="R55" s="12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2"/>
      <c r="Q56" s="14"/>
      <c r="R56" s="12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2"/>
      <c r="Q57" s="14"/>
      <c r="R57" s="12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2"/>
      <c r="Q58" s="14"/>
      <c r="R58" s="12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2"/>
      <c r="Q59" s="14"/>
      <c r="R59" s="12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2"/>
      <c r="Q60" s="14"/>
      <c r="R60" s="12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2"/>
      <c r="Q61" s="14"/>
      <c r="R61" s="12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2"/>
      <c r="Q62" s="14"/>
      <c r="R62" s="12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2"/>
      <c r="Q63" s="14"/>
      <c r="R63" s="12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2"/>
      <c r="Q64" s="14"/>
      <c r="R64" s="12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2"/>
      <c r="Q65" s="14"/>
      <c r="R65" s="12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2"/>
      <c r="Q66" s="14"/>
      <c r="R66" s="12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2"/>
      <c r="Q67" s="14"/>
      <c r="R67" s="12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2"/>
      <c r="Q68" s="14"/>
      <c r="R68" s="12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2"/>
      <c r="Q69" s="14"/>
      <c r="R69" s="12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2"/>
      <c r="Q70" s="14"/>
      <c r="R70" s="12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"/>
      <c r="Q71" s="14"/>
      <c r="R71" s="12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"/>
      <c r="Q72" s="14"/>
      <c r="R72" s="12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"/>
      <c r="Q73" s="14"/>
      <c r="R73" s="12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"/>
      <c r="Q74" s="14"/>
      <c r="R74" s="12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"/>
      <c r="Q75" s="14"/>
      <c r="R75" s="12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2"/>
      <c r="Q76" s="14"/>
      <c r="R76" s="12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2"/>
      <c r="Q77" s="14"/>
      <c r="R77" s="12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2"/>
      <c r="Q78" s="14"/>
      <c r="R78" s="12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2"/>
      <c r="Q79" s="14"/>
      <c r="R79" s="12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/>
      <c r="Q80" s="14"/>
      <c r="R80" s="12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2"/>
      <c r="Q81" s="14"/>
      <c r="R81" s="12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2"/>
      <c r="Q82" s="14"/>
      <c r="R82" s="12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2"/>
      <c r="Q83" s="14"/>
      <c r="R83" s="12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2"/>
      <c r="Q84" s="14"/>
      <c r="R84" s="12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"/>
      <c r="Q85" s="14"/>
      <c r="R85" s="12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"/>
      <c r="Q86" s="14"/>
      <c r="R86" s="12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"/>
      <c r="Q87" s="14"/>
      <c r="R87" s="12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"/>
      <c r="Q88" s="14"/>
      <c r="R88" s="12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"/>
      <c r="Q89" s="14"/>
      <c r="R89" s="12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"/>
      <c r="Q90" s="14"/>
      <c r="R90" s="12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"/>
      <c r="Q91" s="14"/>
      <c r="R91" s="12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"/>
      <c r="Q92" s="14"/>
      <c r="R92" s="12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"/>
      <c r="Q93" s="14"/>
      <c r="R93" s="12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"/>
      <c r="Q94" s="14"/>
      <c r="R94" s="12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"/>
      <c r="Q95" s="14"/>
      <c r="R95" s="12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"/>
      <c r="Q96" s="14"/>
      <c r="R96" s="12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"/>
      <c r="Q97" s="14"/>
      <c r="R97" s="12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"/>
      <c r="Q98" s="14"/>
      <c r="R98" s="12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"/>
      <c r="Q99" s="14"/>
      <c r="R99" s="12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/>
      <c r="Q100" s="32"/>
      <c r="R100" s="32"/>
      <c r="S100" s="1"/>
    </row>
  </sheetData>
  <mergeCells count="29">
    <mergeCell ref="B20:C20"/>
    <mergeCell ref="D16:D17"/>
    <mergeCell ref="C16:C17"/>
    <mergeCell ref="B1:K3"/>
    <mergeCell ref="F6:G6"/>
    <mergeCell ref="H8:I8"/>
    <mergeCell ref="J8:K8"/>
    <mergeCell ref="B9:C9"/>
    <mergeCell ref="D8:E8"/>
    <mergeCell ref="B10:K10"/>
    <mergeCell ref="B11:C11"/>
    <mergeCell ref="B12:K13"/>
    <mergeCell ref="H15:K15"/>
    <mergeCell ref="H16:K20"/>
    <mergeCell ref="B32:K32"/>
    <mergeCell ref="B34:K34"/>
    <mergeCell ref="B33:K33"/>
    <mergeCell ref="B21:C21"/>
    <mergeCell ref="D21:E21"/>
    <mergeCell ref="H21:K22"/>
    <mergeCell ref="B23:C23"/>
    <mergeCell ref="H23:K29"/>
    <mergeCell ref="D24:E24"/>
    <mergeCell ref="D25:E25"/>
    <mergeCell ref="D26:E26"/>
    <mergeCell ref="B27:C27"/>
    <mergeCell ref="D27:E27"/>
    <mergeCell ref="D28:E28"/>
    <mergeCell ref="D29:E2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>
      <selection activeCell="B1" sqref="B1:K3"/>
    </sheetView>
  </sheetViews>
  <sheetFormatPr baseColWidth="10" defaultRowHeight="17" x14ac:dyDescent="0"/>
  <cols>
    <col min="1" max="1" width="11.5" style="2" customWidth="1"/>
    <col min="2" max="2" width="12.5" style="2" customWidth="1"/>
    <col min="3" max="12" width="11.5" style="2" customWidth="1"/>
    <col min="13" max="15" width="10.83203125" style="2"/>
    <col min="16" max="16" width="10.83203125" style="15"/>
    <col min="17" max="17" width="12.1640625" style="15" customWidth="1"/>
    <col min="18" max="18" width="10.83203125" style="15"/>
    <col min="19" max="16384" width="10.83203125" style="2"/>
  </cols>
  <sheetData>
    <row r="1" spans="1:19">
      <c r="A1" s="16"/>
      <c r="B1" s="113" t="s">
        <v>69</v>
      </c>
      <c r="C1" s="114"/>
      <c r="D1" s="114"/>
      <c r="E1" s="114"/>
      <c r="F1" s="114"/>
      <c r="G1" s="114"/>
      <c r="H1" s="114"/>
      <c r="I1" s="114"/>
      <c r="J1" s="114"/>
      <c r="K1" s="114"/>
      <c r="L1" s="17"/>
      <c r="M1" s="1"/>
      <c r="N1" s="1"/>
      <c r="O1" s="1"/>
      <c r="P1" s="9"/>
      <c r="Q1" s="9"/>
      <c r="R1" s="9"/>
      <c r="S1" s="1"/>
    </row>
    <row r="2" spans="1:19">
      <c r="A2" s="18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9"/>
      <c r="M2" s="1"/>
      <c r="N2" s="1"/>
      <c r="O2" s="1"/>
      <c r="P2" s="10"/>
      <c r="Q2" s="11"/>
      <c r="R2" s="10"/>
      <c r="S2" s="1"/>
    </row>
    <row r="3" spans="1:19">
      <c r="A3" s="18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9"/>
      <c r="M3" s="1"/>
      <c r="N3" s="1"/>
      <c r="O3" s="1"/>
      <c r="P3" s="10"/>
      <c r="Q3" s="10"/>
      <c r="R3" s="10"/>
      <c r="S3" s="1"/>
    </row>
    <row r="4" spans="1:19" ht="17" customHeight="1">
      <c r="A4" s="18"/>
      <c r="B4" s="20"/>
      <c r="C4" s="20"/>
      <c r="D4" s="20"/>
      <c r="E4" s="3"/>
      <c r="F4" s="3"/>
      <c r="G4" s="3"/>
      <c r="H4" s="3"/>
      <c r="I4" s="21"/>
      <c r="J4" s="20"/>
      <c r="K4" s="20"/>
      <c r="L4" s="19"/>
      <c r="M4" s="1"/>
      <c r="N4" s="1"/>
      <c r="O4" s="1"/>
      <c r="P4" s="12"/>
      <c r="Q4" s="12"/>
      <c r="R4" s="12"/>
      <c r="S4" s="1"/>
    </row>
    <row r="5" spans="1:19">
      <c r="A5" s="18"/>
      <c r="B5" s="20"/>
      <c r="C5" s="20"/>
      <c r="D5" s="20" t="s">
        <v>10</v>
      </c>
      <c r="E5" s="3"/>
      <c r="F5" s="3"/>
      <c r="G5" s="3"/>
      <c r="H5" s="3"/>
      <c r="I5" s="21"/>
      <c r="J5" s="20"/>
      <c r="K5" s="20"/>
      <c r="L5" s="19"/>
      <c r="M5" s="1"/>
      <c r="N5" s="1"/>
      <c r="O5" s="1"/>
      <c r="P5" s="12"/>
      <c r="Q5" s="12"/>
      <c r="R5" s="12"/>
      <c r="S5" s="1"/>
    </row>
    <row r="6" spans="1:19">
      <c r="A6" s="18"/>
      <c r="B6" s="20"/>
      <c r="C6" s="20"/>
      <c r="D6" s="20"/>
      <c r="E6" s="20"/>
      <c r="F6" s="117"/>
      <c r="G6" s="117"/>
      <c r="H6" s="20"/>
      <c r="I6" s="20"/>
      <c r="J6" s="20"/>
      <c r="K6" s="20"/>
      <c r="L6" s="19"/>
      <c r="M6" s="1"/>
      <c r="N6" s="1"/>
      <c r="O6" s="1"/>
      <c r="P6" s="12"/>
      <c r="Q6" s="12"/>
      <c r="R6" s="12"/>
      <c r="S6" s="1"/>
    </row>
    <row r="7" spans="1:19">
      <c r="A7" s="18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  <c r="M7" s="1"/>
      <c r="N7" s="1"/>
      <c r="O7" s="1"/>
      <c r="P7" s="12"/>
      <c r="Q7" s="12"/>
      <c r="R7" s="12"/>
      <c r="S7" s="1"/>
    </row>
    <row r="8" spans="1:19" ht="17" customHeight="1">
      <c r="A8" s="18"/>
      <c r="B8" s="35"/>
      <c r="C8" s="36"/>
      <c r="D8" s="184" t="s">
        <v>50</v>
      </c>
      <c r="E8" s="184"/>
      <c r="H8" s="169" t="s">
        <v>36</v>
      </c>
      <c r="I8" s="169"/>
      <c r="J8" s="169"/>
      <c r="K8" s="169"/>
      <c r="L8" s="24"/>
      <c r="M8" s="1"/>
      <c r="N8" s="1"/>
      <c r="O8" s="1"/>
      <c r="P8" s="12"/>
      <c r="Q8" s="12"/>
      <c r="R8" s="12"/>
      <c r="S8" s="1"/>
    </row>
    <row r="9" spans="1:19" ht="17" customHeight="1">
      <c r="A9" s="18"/>
      <c r="B9" s="166" t="s">
        <v>19</v>
      </c>
      <c r="C9" s="166"/>
      <c r="D9" s="35"/>
      <c r="E9" s="35"/>
      <c r="F9" s="35"/>
      <c r="G9" s="35"/>
      <c r="H9" s="35"/>
      <c r="I9" s="35"/>
      <c r="J9" s="35"/>
      <c r="K9" s="35"/>
      <c r="L9" s="24"/>
      <c r="M9" s="1"/>
      <c r="N9" s="1"/>
      <c r="O9" s="1"/>
      <c r="P9" s="12"/>
      <c r="Q9" s="12"/>
      <c r="R9" s="12"/>
      <c r="S9" s="1"/>
    </row>
    <row r="10" spans="1:19" ht="45" customHeight="1">
      <c r="A10" s="18"/>
      <c r="B10" s="167" t="s">
        <v>54</v>
      </c>
      <c r="C10" s="168"/>
      <c r="D10" s="168"/>
      <c r="E10" s="168"/>
      <c r="F10" s="168"/>
      <c r="G10" s="168"/>
      <c r="H10" s="168"/>
      <c r="I10" s="168"/>
      <c r="J10" s="168"/>
      <c r="K10" s="168"/>
      <c r="L10" s="23"/>
      <c r="M10" s="1"/>
      <c r="N10" s="1"/>
      <c r="O10" s="1"/>
      <c r="P10" s="12"/>
      <c r="Q10" s="12"/>
      <c r="R10" s="12"/>
      <c r="S10" s="1"/>
    </row>
    <row r="11" spans="1:19">
      <c r="A11" s="18"/>
      <c r="B11" s="162" t="s">
        <v>6</v>
      </c>
      <c r="C11" s="163"/>
      <c r="D11" s="33"/>
      <c r="E11" s="33"/>
      <c r="F11" s="33"/>
      <c r="G11" s="33"/>
      <c r="H11" s="33"/>
      <c r="I11" s="33"/>
      <c r="J11" s="33"/>
      <c r="K11" s="33"/>
      <c r="L11" s="23"/>
      <c r="M11" s="1"/>
      <c r="N11" s="1"/>
      <c r="O11" s="1"/>
      <c r="P11" s="12"/>
      <c r="Q11" s="12"/>
      <c r="R11" s="12"/>
      <c r="S11" s="1"/>
    </row>
    <row r="12" spans="1:19" ht="17" customHeight="1">
      <c r="A12" s="18"/>
      <c r="B12" s="164" t="s">
        <v>55</v>
      </c>
      <c r="C12" s="165"/>
      <c r="D12" s="165"/>
      <c r="E12" s="165"/>
      <c r="F12" s="165"/>
      <c r="G12" s="165"/>
      <c r="H12" s="165"/>
      <c r="I12" s="165"/>
      <c r="J12" s="165"/>
      <c r="K12" s="165"/>
      <c r="L12" s="23"/>
      <c r="M12" s="1"/>
      <c r="N12" s="1"/>
      <c r="O12" s="1"/>
      <c r="P12" s="12"/>
      <c r="Q12" s="12"/>
      <c r="R12" s="12"/>
      <c r="S12" s="1"/>
    </row>
    <row r="13" spans="1:19">
      <c r="A13" s="18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23"/>
      <c r="M13" s="1"/>
      <c r="N13" s="1"/>
      <c r="O13" s="1"/>
      <c r="P13" s="12"/>
      <c r="Q13" s="12"/>
      <c r="R13" s="12"/>
      <c r="S13" s="1"/>
    </row>
    <row r="14" spans="1:19">
      <c r="A14" s="18"/>
      <c r="B14" s="25"/>
      <c r="C14" s="25"/>
      <c r="D14" s="22"/>
      <c r="E14" s="22"/>
      <c r="F14" s="22"/>
      <c r="G14" s="22"/>
      <c r="H14" s="22"/>
      <c r="I14" s="22"/>
      <c r="J14" s="22"/>
      <c r="K14" s="22"/>
      <c r="L14" s="23"/>
      <c r="M14" s="1"/>
      <c r="N14" s="1"/>
      <c r="O14" s="1"/>
      <c r="P14" s="12"/>
      <c r="Q14" s="12"/>
      <c r="R14" s="12"/>
      <c r="S14" s="1"/>
    </row>
    <row r="15" spans="1:19">
      <c r="A15" s="18"/>
      <c r="B15" s="203" t="s">
        <v>34</v>
      </c>
      <c r="C15" s="203"/>
      <c r="D15" s="203"/>
      <c r="E15" s="203"/>
      <c r="F15" s="203"/>
      <c r="G15" s="203"/>
      <c r="H15" s="202" t="s">
        <v>39</v>
      </c>
      <c r="I15" s="202"/>
      <c r="J15" s="202"/>
      <c r="K15" s="202"/>
      <c r="L15" s="23"/>
      <c r="M15" s="1"/>
      <c r="N15" s="1"/>
      <c r="O15" s="1"/>
      <c r="P15" s="13"/>
      <c r="Q15" s="13"/>
      <c r="R15" s="13"/>
      <c r="S15" s="1"/>
    </row>
    <row r="16" spans="1:19" ht="26" customHeight="1">
      <c r="A16" s="18"/>
      <c r="B16" s="189" t="s">
        <v>56</v>
      </c>
      <c r="C16" s="190"/>
      <c r="D16" s="70"/>
      <c r="E16" s="189" t="s">
        <v>57</v>
      </c>
      <c r="F16" s="189"/>
      <c r="G16" s="189"/>
      <c r="H16" s="65"/>
      <c r="I16" s="66"/>
      <c r="J16" s="66"/>
      <c r="K16" s="66"/>
      <c r="L16" s="23"/>
      <c r="M16" s="1"/>
      <c r="N16" s="1"/>
      <c r="O16" s="1"/>
      <c r="P16" s="12"/>
      <c r="Q16" s="14"/>
      <c r="R16" s="12"/>
      <c r="S16" s="1"/>
    </row>
    <row r="17" spans="1:19" ht="26" customHeight="1">
      <c r="A17" s="18"/>
      <c r="B17" s="59"/>
      <c r="C17" s="69"/>
      <c r="D17" s="8"/>
      <c r="E17" s="8"/>
      <c r="F17" s="8"/>
      <c r="G17" s="27"/>
      <c r="H17" s="66"/>
      <c r="I17" s="66"/>
      <c r="J17" s="66"/>
      <c r="K17" s="66"/>
      <c r="L17" s="23"/>
      <c r="M17" s="1"/>
      <c r="N17" s="1"/>
      <c r="O17" s="1"/>
      <c r="P17" s="12"/>
      <c r="Q17" s="14"/>
      <c r="R17" s="12"/>
      <c r="S17" s="1"/>
    </row>
    <row r="18" spans="1:19">
      <c r="A18" s="18"/>
      <c r="B18" s="78" t="s">
        <v>58</v>
      </c>
      <c r="C18" s="78" t="s">
        <v>59</v>
      </c>
      <c r="D18" s="72"/>
      <c r="E18" s="78" t="s">
        <v>60</v>
      </c>
      <c r="F18" s="78" t="s">
        <v>61</v>
      </c>
      <c r="G18" s="79" t="s">
        <v>59</v>
      </c>
      <c r="H18" s="75"/>
      <c r="I18" s="78" t="s">
        <v>67</v>
      </c>
      <c r="J18" s="78" t="s">
        <v>59</v>
      </c>
      <c r="K18" s="66"/>
      <c r="L18" s="23"/>
      <c r="M18" s="1"/>
      <c r="N18" s="1"/>
      <c r="O18" s="1"/>
      <c r="P18" s="12"/>
      <c r="Q18" s="14"/>
      <c r="R18" s="12"/>
      <c r="S18" s="1"/>
    </row>
    <row r="19" spans="1:19">
      <c r="A19" s="18"/>
      <c r="B19" s="72"/>
      <c r="C19" s="72"/>
      <c r="D19" s="72"/>
      <c r="E19" s="72"/>
      <c r="F19" s="76"/>
      <c r="G19" s="74"/>
      <c r="H19" s="77"/>
      <c r="I19" s="72"/>
      <c r="J19" s="72"/>
      <c r="K19" s="91"/>
      <c r="L19" s="23"/>
      <c r="M19" s="1"/>
      <c r="N19" s="1"/>
      <c r="O19" s="1"/>
      <c r="P19" s="12"/>
      <c r="Q19" s="14"/>
      <c r="R19" s="12"/>
      <c r="S19" s="1"/>
    </row>
    <row r="20" spans="1:19" ht="23" customHeight="1">
      <c r="A20" s="18"/>
      <c r="B20" s="87">
        <v>114</v>
      </c>
      <c r="C20" s="87">
        <v>2.66</v>
      </c>
      <c r="D20" s="71"/>
      <c r="E20" s="87">
        <v>69</v>
      </c>
      <c r="F20" s="87">
        <v>45</v>
      </c>
      <c r="G20" s="87">
        <v>8.02</v>
      </c>
      <c r="H20" s="77"/>
      <c r="I20" s="87">
        <v>41</v>
      </c>
      <c r="J20" s="87">
        <v>3.5</v>
      </c>
      <c r="K20" s="91"/>
      <c r="L20" s="23"/>
      <c r="M20" s="1"/>
      <c r="N20" s="1"/>
      <c r="O20" s="1"/>
      <c r="P20" s="12"/>
      <c r="Q20" s="14"/>
      <c r="R20" s="12"/>
      <c r="S20" s="1"/>
    </row>
    <row r="21" spans="1:19" ht="23" customHeight="1">
      <c r="A21" s="18"/>
      <c r="B21" s="199"/>
      <c r="C21" s="199"/>
      <c r="D21" s="200"/>
      <c r="E21" s="200"/>
      <c r="F21" s="74"/>
      <c r="G21" s="74"/>
      <c r="H21" s="77"/>
      <c r="I21" s="77"/>
      <c r="J21" s="77"/>
      <c r="K21" s="92"/>
      <c r="L21" s="23"/>
      <c r="M21" s="1"/>
      <c r="N21" s="1"/>
      <c r="O21" s="1"/>
      <c r="P21" s="12"/>
      <c r="Q21" s="14"/>
      <c r="R21" s="12"/>
      <c r="S21" s="1"/>
    </row>
    <row r="22" spans="1:19" ht="85" hidden="1" customHeight="1">
      <c r="A22" s="18"/>
      <c r="B22" s="74" t="s">
        <v>62</v>
      </c>
      <c r="C22" s="74"/>
      <c r="D22" s="71">
        <f xml:space="preserve"> (D24^2)/((D24^2)+(D16-1))</f>
        <v>0</v>
      </c>
      <c r="E22" s="71"/>
      <c r="F22" s="73"/>
      <c r="G22" s="73"/>
      <c r="H22" s="77"/>
      <c r="I22" s="77"/>
      <c r="J22" s="77"/>
      <c r="K22" s="92"/>
      <c r="L22" s="4"/>
      <c r="M22" s="1"/>
      <c r="N22" s="1"/>
      <c r="O22" s="1"/>
      <c r="P22" s="12"/>
      <c r="Q22" s="14"/>
      <c r="R22" s="12"/>
      <c r="S22" s="1"/>
    </row>
    <row r="23" spans="1:19" ht="23" customHeight="1">
      <c r="A23" s="18"/>
      <c r="B23" s="102" t="s">
        <v>63</v>
      </c>
      <c r="C23" s="108">
        <f>2*C20/SQRT(B20)</f>
        <v>0.4982636517614612</v>
      </c>
      <c r="D23" s="103"/>
      <c r="E23" s="195" t="s">
        <v>65</v>
      </c>
      <c r="F23" s="196"/>
      <c r="G23" s="104">
        <f>G20*SQRT(E20+F20)/SQRT(E20*F20)</f>
        <v>1.5367244165324991</v>
      </c>
      <c r="H23" s="77"/>
      <c r="I23" s="89"/>
      <c r="J23" s="97"/>
      <c r="K23" s="67"/>
      <c r="L23" s="4"/>
      <c r="M23" s="1"/>
      <c r="N23" s="1"/>
      <c r="O23" s="1"/>
      <c r="P23" s="12"/>
      <c r="Q23" s="14"/>
      <c r="R23" s="12"/>
      <c r="S23" s="1"/>
    </row>
    <row r="24" spans="1:19" ht="17" customHeight="1">
      <c r="A24" s="18"/>
      <c r="B24" s="88" t="s">
        <v>17</v>
      </c>
      <c r="C24" s="94">
        <f>TDIST(ABS(C20), B20-2,2)</f>
        <v>8.9604986862377341E-3</v>
      </c>
      <c r="D24" s="71"/>
      <c r="E24" s="197" t="s">
        <v>17</v>
      </c>
      <c r="F24" s="198"/>
      <c r="G24" s="98">
        <f>TDIST(ABS(G20), (F20+E20-2),2)</f>
        <v>1.1277231016466069E-12</v>
      </c>
      <c r="H24" s="77"/>
      <c r="I24" s="101" t="s">
        <v>63</v>
      </c>
      <c r="J24" s="105">
        <f>J20/SQRT(I20)</f>
        <v>0.54660816661012124</v>
      </c>
      <c r="K24" s="67"/>
      <c r="L24" s="4"/>
      <c r="M24" s="1"/>
      <c r="N24" s="1"/>
      <c r="O24" s="1"/>
      <c r="P24" s="12"/>
      <c r="Q24" s="14"/>
      <c r="R24" s="12"/>
      <c r="S24" s="1"/>
    </row>
    <row r="25" spans="1:19" ht="17" customHeight="1">
      <c r="A25" s="29"/>
      <c r="B25" s="96" t="s">
        <v>64</v>
      </c>
      <c r="C25" s="106">
        <f>C23*(1-(3/(4*(B20)-9)))</f>
        <v>0.49491960040735744</v>
      </c>
      <c r="D25" s="80"/>
      <c r="E25" s="191" t="s">
        <v>66</v>
      </c>
      <c r="F25" s="192"/>
      <c r="G25" s="99">
        <f>G23*(1-(3/(4*(E20+F20)-9)))</f>
        <v>1.5264108298443615</v>
      </c>
      <c r="H25" s="77"/>
      <c r="I25" s="96"/>
      <c r="J25" s="106"/>
      <c r="K25" s="67"/>
      <c r="L25" s="4"/>
      <c r="M25" s="1"/>
      <c r="N25" s="1"/>
      <c r="O25" s="1"/>
      <c r="P25" s="12"/>
      <c r="Q25" s="14"/>
      <c r="R25" s="12"/>
      <c r="S25" s="1"/>
    </row>
    <row r="26" spans="1:19" ht="17" customHeight="1">
      <c r="A26" s="18"/>
      <c r="B26" s="90" t="s">
        <v>18</v>
      </c>
      <c r="C26" s="107">
        <f>NORMSDIST(C23/SQRT(2))*100</f>
        <v>63.770295689865165</v>
      </c>
      <c r="D26" s="81"/>
      <c r="E26" s="193" t="s">
        <v>18</v>
      </c>
      <c r="F26" s="194"/>
      <c r="G26" s="100">
        <f>NORMSDIST(G23/SQRT(2))*100</f>
        <v>86.139943379244073</v>
      </c>
      <c r="H26" s="77"/>
      <c r="I26" s="90" t="s">
        <v>18</v>
      </c>
      <c r="J26" s="107">
        <f>NORMSDIST(J24)*100</f>
        <v>70.76760213643098</v>
      </c>
      <c r="K26" s="67"/>
      <c r="L26" s="4"/>
      <c r="M26" s="1"/>
      <c r="N26" s="1"/>
      <c r="O26" s="1"/>
      <c r="P26" s="12"/>
      <c r="Q26" s="14"/>
      <c r="R26" s="12"/>
      <c r="S26" s="1"/>
    </row>
    <row r="27" spans="1:19" ht="17" customHeight="1">
      <c r="A27" s="18"/>
      <c r="B27" s="93"/>
      <c r="C27" s="95"/>
      <c r="D27" s="82"/>
      <c r="E27" s="84"/>
      <c r="F27" s="85"/>
      <c r="G27" s="86"/>
      <c r="H27" s="77"/>
      <c r="I27" s="93"/>
      <c r="J27" s="95"/>
      <c r="K27" s="67"/>
      <c r="L27" s="23"/>
      <c r="M27" s="1"/>
      <c r="N27" s="1"/>
      <c r="O27" s="1"/>
      <c r="P27" s="12"/>
      <c r="Q27" s="14"/>
      <c r="R27" s="12"/>
      <c r="S27" s="1"/>
    </row>
    <row r="28" spans="1:19" ht="17" customHeight="1">
      <c r="A28" s="18"/>
      <c r="B28" s="74"/>
      <c r="C28" s="74"/>
      <c r="D28" s="83"/>
      <c r="E28" s="83"/>
      <c r="F28" s="74"/>
      <c r="G28" s="74"/>
      <c r="H28" s="77"/>
      <c r="I28" s="77"/>
      <c r="J28" s="77"/>
      <c r="K28" s="67"/>
      <c r="L28" s="23"/>
      <c r="M28" s="1"/>
      <c r="N28" s="1"/>
      <c r="O28" s="1"/>
      <c r="P28" s="12"/>
      <c r="Q28" s="14"/>
      <c r="R28" s="12"/>
      <c r="S28" s="1"/>
    </row>
    <row r="29" spans="1:19" ht="17" customHeight="1">
      <c r="A29" s="18"/>
      <c r="B29" s="68"/>
      <c r="C29" s="68"/>
      <c r="D29" s="201"/>
      <c r="E29" s="201"/>
      <c r="F29" s="68"/>
      <c r="G29" s="22"/>
      <c r="H29" s="67"/>
      <c r="I29" s="67"/>
      <c r="J29" s="67"/>
      <c r="K29" s="67"/>
      <c r="L29" s="23"/>
      <c r="M29" s="1"/>
      <c r="N29" s="1"/>
      <c r="O29" s="1"/>
      <c r="P29" s="12"/>
      <c r="Q29" s="14"/>
      <c r="R29" s="12"/>
      <c r="S29" s="1"/>
    </row>
    <row r="30" spans="1:19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3"/>
      <c r="M30" s="1"/>
      <c r="N30" s="1"/>
      <c r="O30" s="1"/>
      <c r="P30" s="12"/>
      <c r="Q30" s="14"/>
      <c r="R30" s="12"/>
      <c r="S30" s="1"/>
    </row>
    <row r="31" spans="1:19">
      <c r="A31" s="18"/>
      <c r="B31" s="30" t="s">
        <v>21</v>
      </c>
      <c r="C31" s="22"/>
      <c r="D31" s="22"/>
      <c r="E31" s="22"/>
      <c r="F31" s="22"/>
      <c r="G31" s="22"/>
      <c r="H31" s="22"/>
      <c r="I31" s="22"/>
      <c r="J31" s="31"/>
      <c r="K31" s="22"/>
      <c r="L31" s="23"/>
      <c r="M31" s="1"/>
      <c r="N31" s="1"/>
      <c r="O31" s="1"/>
      <c r="P31" s="12"/>
      <c r="Q31" s="14"/>
      <c r="R31" s="12"/>
      <c r="S31" s="1"/>
    </row>
    <row r="32" spans="1:19" ht="17" customHeight="1">
      <c r="A32" s="18"/>
      <c r="B32" s="140" t="s">
        <v>40</v>
      </c>
      <c r="C32" s="140"/>
      <c r="D32" s="140"/>
      <c r="E32" s="140"/>
      <c r="F32" s="140"/>
      <c r="G32" s="140"/>
      <c r="H32" s="140"/>
      <c r="I32" s="140"/>
      <c r="J32" s="140"/>
      <c r="K32" s="140"/>
      <c r="L32" s="23"/>
      <c r="M32" s="1"/>
      <c r="N32" s="1"/>
      <c r="O32" s="1"/>
      <c r="P32" s="12"/>
      <c r="Q32" s="14"/>
      <c r="R32" s="12"/>
      <c r="S32" s="1"/>
    </row>
    <row r="33" spans="1:19">
      <c r="A33" s="18"/>
      <c r="B33" s="140" t="s">
        <v>41</v>
      </c>
      <c r="C33" s="160"/>
      <c r="D33" s="160"/>
      <c r="E33" s="160"/>
      <c r="F33" s="160"/>
      <c r="G33" s="160"/>
      <c r="H33" s="161"/>
      <c r="I33" s="161"/>
      <c r="J33" s="161"/>
      <c r="K33" s="161"/>
      <c r="L33" s="23"/>
      <c r="M33" s="1"/>
      <c r="N33" s="1"/>
      <c r="O33" s="1"/>
      <c r="P33" s="12"/>
      <c r="Q33" s="14"/>
      <c r="R33" s="12"/>
      <c r="S33" s="1"/>
    </row>
    <row r="34" spans="1:19">
      <c r="A34" s="18"/>
      <c r="B34" s="140" t="s">
        <v>42</v>
      </c>
      <c r="C34" s="140"/>
      <c r="D34" s="140"/>
      <c r="E34" s="140"/>
      <c r="F34" s="140"/>
      <c r="G34" s="140"/>
      <c r="H34" s="140"/>
      <c r="I34" s="140"/>
      <c r="J34" s="140"/>
      <c r="K34" s="140"/>
      <c r="L34" s="23"/>
      <c r="M34" s="1"/>
      <c r="N34" s="1"/>
      <c r="O34" s="1"/>
      <c r="P34" s="12"/>
      <c r="Q34" s="14"/>
      <c r="R34" s="12"/>
      <c r="S34" s="1"/>
    </row>
    <row r="35" spans="1:19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3"/>
      <c r="M35" s="1"/>
      <c r="N35" s="1"/>
      <c r="O35" s="1"/>
      <c r="P35" s="12"/>
      <c r="Q35" s="14"/>
      <c r="R35" s="12"/>
      <c r="S35" s="1"/>
    </row>
    <row r="36" spans="1:19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  <c r="N36" s="1"/>
      <c r="O36" s="1"/>
      <c r="P36" s="12"/>
      <c r="Q36" s="14"/>
      <c r="R36" s="12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2"/>
      <c r="Q37" s="14"/>
      <c r="R37" s="12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2"/>
      <c r="Q38" s="14"/>
      <c r="R38" s="12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2"/>
      <c r="Q39" s="14"/>
      <c r="R39" s="12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2"/>
      <c r="Q40" s="14"/>
      <c r="R40" s="12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2"/>
      <c r="Q41" s="14"/>
      <c r="R41" s="12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2"/>
      <c r="Q42" s="14"/>
      <c r="R42" s="12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2"/>
      <c r="Q43" s="14"/>
      <c r="R43" s="12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2"/>
      <c r="Q44" s="12"/>
      <c r="R44" s="12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2"/>
      <c r="Q45" s="12"/>
      <c r="R45" s="12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2"/>
      <c r="Q46" s="12"/>
      <c r="R46" s="12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2"/>
      <c r="Q47" s="12"/>
      <c r="R47" s="12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2"/>
      <c r="Q48" s="12"/>
      <c r="R48" s="12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2"/>
      <c r="Q49" s="12"/>
      <c r="R49" s="12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2"/>
      <c r="Q50" s="12"/>
      <c r="R50" s="12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2"/>
      <c r="Q51" s="12"/>
      <c r="R51" s="12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2"/>
      <c r="Q52" s="12"/>
      <c r="R52" s="12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2"/>
      <c r="Q53" s="14"/>
      <c r="R53" s="12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2"/>
      <c r="Q54" s="14"/>
      <c r="R54" s="12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2"/>
      <c r="Q55" s="14"/>
      <c r="R55" s="12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2"/>
      <c r="Q56" s="14"/>
      <c r="R56" s="12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2"/>
      <c r="Q57" s="14"/>
      <c r="R57" s="12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2"/>
      <c r="Q58" s="14"/>
      <c r="R58" s="12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2"/>
      <c r="Q59" s="14"/>
      <c r="R59" s="12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2"/>
      <c r="Q60" s="14"/>
      <c r="R60" s="12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2"/>
      <c r="Q61" s="14"/>
      <c r="R61" s="12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2"/>
      <c r="Q62" s="14"/>
      <c r="R62" s="12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2"/>
      <c r="Q63" s="14"/>
      <c r="R63" s="12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2"/>
      <c r="Q64" s="14"/>
      <c r="R64" s="12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2"/>
      <c r="Q65" s="14"/>
      <c r="R65" s="12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2"/>
      <c r="Q66" s="14"/>
      <c r="R66" s="12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2"/>
      <c r="Q67" s="14"/>
      <c r="R67" s="12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2"/>
      <c r="Q68" s="14"/>
      <c r="R68" s="12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2"/>
      <c r="Q69" s="14"/>
      <c r="R69" s="12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2"/>
      <c r="Q70" s="14"/>
      <c r="R70" s="12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2"/>
      <c r="Q71" s="14"/>
      <c r="R71" s="12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2"/>
      <c r="Q72" s="14"/>
      <c r="R72" s="12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2"/>
      <c r="Q73" s="14"/>
      <c r="R73" s="12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2"/>
      <c r="Q74" s="14"/>
      <c r="R74" s="12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2"/>
      <c r="Q75" s="14"/>
      <c r="R75" s="12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2"/>
      <c r="Q76" s="14"/>
      <c r="R76" s="12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2"/>
      <c r="Q77" s="14"/>
      <c r="R77" s="12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2"/>
      <c r="Q78" s="14"/>
      <c r="R78" s="12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2"/>
      <c r="Q79" s="14"/>
      <c r="R79" s="12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2"/>
      <c r="Q80" s="14"/>
      <c r="R80" s="12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2"/>
      <c r="Q81" s="14"/>
      <c r="R81" s="12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2"/>
      <c r="Q82" s="14"/>
      <c r="R82" s="12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2"/>
      <c r="Q83" s="14"/>
      <c r="R83" s="12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2"/>
      <c r="Q84" s="14"/>
      <c r="R84" s="12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2"/>
      <c r="Q85" s="14"/>
      <c r="R85" s="12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2"/>
      <c r="Q86" s="14"/>
      <c r="R86" s="12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2"/>
      <c r="Q87" s="14"/>
      <c r="R87" s="12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2"/>
      <c r="Q88" s="14"/>
      <c r="R88" s="12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2"/>
      <c r="Q89" s="14"/>
      <c r="R89" s="12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2"/>
      <c r="Q90" s="14"/>
      <c r="R90" s="12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2"/>
      <c r="Q91" s="14"/>
      <c r="R91" s="12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2"/>
      <c r="Q92" s="14"/>
      <c r="R92" s="12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2"/>
      <c r="Q93" s="14"/>
      <c r="R93" s="12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2"/>
      <c r="Q94" s="14"/>
      <c r="R94" s="12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2"/>
      <c r="Q95" s="14"/>
      <c r="R95" s="12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2"/>
      <c r="Q96" s="14"/>
      <c r="R96" s="12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2"/>
      <c r="Q97" s="14"/>
      <c r="R97" s="12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2"/>
      <c r="Q98" s="14"/>
      <c r="R98" s="12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2"/>
      <c r="Q99" s="14"/>
      <c r="R99" s="12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/>
      <c r="Q100" s="32"/>
      <c r="R100" s="32"/>
      <c r="S100" s="1"/>
    </row>
  </sheetData>
  <mergeCells count="23">
    <mergeCell ref="H15:K15"/>
    <mergeCell ref="B10:K10"/>
    <mergeCell ref="B11:C11"/>
    <mergeCell ref="B12:K13"/>
    <mergeCell ref="B1:K3"/>
    <mergeCell ref="F6:G6"/>
    <mergeCell ref="D8:E8"/>
    <mergeCell ref="H8:I8"/>
    <mergeCell ref="J8:K8"/>
    <mergeCell ref="B9:C9"/>
    <mergeCell ref="B15:G15"/>
    <mergeCell ref="B32:K32"/>
    <mergeCell ref="B33:K33"/>
    <mergeCell ref="B34:K34"/>
    <mergeCell ref="B16:C16"/>
    <mergeCell ref="E16:G16"/>
    <mergeCell ref="E25:F25"/>
    <mergeCell ref="E26:F26"/>
    <mergeCell ref="E23:F23"/>
    <mergeCell ref="E24:F24"/>
    <mergeCell ref="B21:C21"/>
    <mergeCell ref="D21:E21"/>
    <mergeCell ref="D29:E29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Amostras Independentes</vt:lpstr>
      <vt:lpstr>Amostras emparelhadas</vt:lpstr>
      <vt:lpstr>Revisão Literatura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Espirito Santo</dc:creator>
  <cp:lastModifiedBy>Helena Espirito Santo</cp:lastModifiedBy>
  <dcterms:created xsi:type="dcterms:W3CDTF">2014-11-25T02:44:37Z</dcterms:created>
  <dcterms:modified xsi:type="dcterms:W3CDTF">2015-07-22T22:54:17Z</dcterms:modified>
</cp:coreProperties>
</file>