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dan\Documents\Career Dev\Interview Docs\StarDust\"/>
    </mc:Choice>
  </mc:AlternateContent>
  <xr:revisionPtr revIDLastSave="0" documentId="13_ncr:1_{4AB22721-18CD-41C7-8B05-B6C5D6AC3E04}" xr6:coauthVersionLast="47" xr6:coauthVersionMax="47" xr10:uidLastSave="{00000000-0000-0000-0000-000000000000}"/>
  <bookViews>
    <workbookView xWindow="-108" yWindow="-108" windowWidth="23256" windowHeight="13896" activeTab="1" xr2:uid="{2E121B0C-2B30-424B-8FF0-1B889F779A9B}"/>
  </bookViews>
  <sheets>
    <sheet name="characters" sheetId="2" r:id="rId1"/>
    <sheet name="lookups" sheetId="4" r:id="rId2"/>
    <sheet name="pivot" sheetId="5" r:id="rId3"/>
    <sheet name="python&amp;SQL" sheetId="6" r:id="rId4"/>
  </sheets>
  <definedNames>
    <definedName name="ExternalData_1" localSheetId="0" hidden="1">'characters'!$A$1:$L$97</definedName>
    <definedName name="ExternalData_3" localSheetId="1" hidden="1">lookups!$A$2:$C$5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haracters_b464871e-d919-4b36-a6a6-33a9f6d44b95" name="characters" connection="Query - characters"/>
          <x15:modelTable id="lookup_table_68d2afa1-e073-475d-9012-c69a52a7af1d" name="lookup_table" connection="Query - lookup_table"/>
          <x15:modelTable id="matching_ids_00a16d01-486d-4dd4-909a-3929bb20f50d" name="matching_ids" connection="Query - matching_id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4" l="1"/>
  <c r="C24" i="4"/>
  <c r="B25" i="4"/>
  <c r="C25" i="4"/>
  <c r="C23" i="4"/>
  <c r="B23" i="4"/>
  <c r="B18" i="4"/>
  <c r="C18" i="4"/>
  <c r="B19" i="4"/>
  <c r="C19" i="4"/>
  <c r="C17" i="4"/>
  <c r="B17" i="4"/>
  <c r="B10" i="4"/>
  <c r="C10" i="4"/>
  <c r="B11" i="4"/>
  <c r="C11" i="4"/>
  <c r="C9" i="4"/>
  <c r="B9" i="4"/>
  <c r="A1" i="5" a="1"/>
  <c r="A1" i="5" l="1"/>
  <c r="G3" i="5" a="1"/>
  <c r="G3" i="5" l="1"/>
  <c r="G33" i="5" a="1"/>
  <c r="G33" i="5" l="1"/>
  <c r="G59" i="5" a="1"/>
  <c r="G59" i="5" l="1"/>
  <c r="A3" i="6" a="1"/>
  <c r="A3" i="6" l="1"/>
  <c r="B3" i="6" a="1"/>
  <c r="B3" i="6" l="1"/>
  <c r="A6" i="6" a="1"/>
  <c r="A6" i="6" l="1"/>
  <c r="A7" i="6" a="1"/>
  <c r="A7" i="6" l="1"/>
  <c r="A8" i="6" a="1"/>
  <c r="A8" i="6" l="1"/>
  <c r="A9" i="6" a="1"/>
  <c r="A9" i="6" l="1"/>
  <c r="A10" i="6" a="1"/>
  <c r="A10" i="6" l="1"/>
  <c r="A12" i="6" a="1"/>
  <c r="A13" i="6" a="1"/>
  <c r="A12" i="6" l="1"/>
  <c r="A13" i="6"/>
  <c r="A18" i="6" a="1"/>
  <c r="A18" i="6" l="1"/>
  <c r="A23" i="6" a="1"/>
  <c r="A23" i="6" l="1"/>
  <c r="A24" i="6" a="1"/>
  <c r="A24" i="6" l="1"/>
  <c r="A26" i="6" a="1"/>
  <c r="A26" i="6" l="1"/>
  <c r="B26" i="6" a="1"/>
  <c r="B26" i="6" l="1"/>
  <c r="A29" i="6" a="1"/>
  <c r="A29" i="6" l="1"/>
  <c r="A30" i="6" a="1"/>
  <c r="A30" i="6" l="1"/>
  <c r="A34" i="6" a="1"/>
  <c r="A34" i="6" l="1"/>
  <c r="A35" i="6" a="1"/>
  <c r="A36" i="6" a="1"/>
  <c r="A35" i="6" l="1"/>
  <c r="A36" i="6"/>
  <c r="A37" i="6" a="1"/>
  <c r="A37" i="6" l="1"/>
  <c r="A38" i="6" a="1"/>
  <c r="A38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83F66B-5DD7-4816-BFA7-9E3D9805A13B}" keepAlive="1" name="ModelConnection_ExternalData_1" description="Data Model" type="5" refreshedVersion="8" minRefreshableVersion="5" saveData="1">
    <dbPr connection="Data Model Connection" command="character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A4A5E0A-B828-4EAF-98A7-01F4B0972FAC}" keepAlive="1" name="ModelConnection_ExternalData_3" description="Data Model" type="5" refreshedVersion="8" minRefreshableVersion="5" saveData="1">
    <dbPr connection="Data Model Connection" command="matching_ids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99B82586-063C-4C89-92DE-D86A8959C84D}" name="Query - characters" description="Connection to the 'characters' query in the workbook." type="100" refreshedVersion="8" minRefreshableVersion="5">
    <extLst>
      <ext xmlns:x15="http://schemas.microsoft.com/office/spreadsheetml/2010/11/main" uri="{DE250136-89BD-433C-8126-D09CA5730AF9}">
        <x15:connection id="01cd1808-5f0e-431f-8948-ab6dbec80f88"/>
      </ext>
    </extLst>
  </connection>
  <connection id="4" xr16:uid="{C753AA2B-BFC4-4739-A274-41260C64E036}" name="Query - lookup_table" description="Connection to the 'lookup_table' query in the workbook." type="100" refreshedVersion="8" minRefreshableVersion="5">
    <extLst>
      <ext xmlns:x15="http://schemas.microsoft.com/office/spreadsheetml/2010/11/main" uri="{DE250136-89BD-433C-8126-D09CA5730AF9}">
        <x15:connection id="1b710a13-63fd-4d96-8152-81d930779852"/>
      </ext>
    </extLst>
  </connection>
  <connection id="5" xr16:uid="{85ACD430-DA64-4382-8DDC-3A0887E5F695}" name="Query - matching_ids" description="Connection to the 'matching_ids' query in the workbook." type="100" refreshedVersion="8" minRefreshableVersion="5">
    <extLst>
      <ext xmlns:x15="http://schemas.microsoft.com/office/spreadsheetml/2010/11/main" uri="{DE250136-89BD-433C-8126-D09CA5730AF9}">
        <x15:connection id="f49645b7-2841-429c-86dd-51814512b91e"/>
      </ext>
    </extLst>
  </connection>
  <connection id="6" xr16:uid="{EDD824AC-62D2-4438-A835-14E11F89444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chars = xl(%P2%, headers=True)
chars = chars[chars['species'] != 'Droid']
chars = chars.drop_duplicates(subset = ['name'])
</code>
    </pythonScript>
    <pythonScript>
      <code xml:space="preserve">weight_by_species = chars.groupby('species').agg(
    mean_weight=('weight','mean')
    ).sort_values('mean_weight',ascending=False)
</code>
    </pythonScript>
    <pythonScript>
      <code>sns.catplot(kind='bar', data=weight_by_species, y='species', x='mean_weight')
plt.title('Weight by Species (in kg)')
plt.show()</code>
    </pythonScript>
    <pythonScript>
      <code>sns.catplot(kind='count', data=chars, y='species', order = chars['species'].value_counts().index)
plt.title('Species Count')
plt.show()</code>
    </pythonScript>
    <pythonScript>
      <code>height_by_species = chars.groupby('species').agg(
                    mean_height = ('height','mean'),
                    count_species = ('species','count')
                    ).sort_values('mean_height', ascending=False)
sns.catplot(kind='bar', data=height_by_species, y='species', x='mean_height')
plt.title('Height by Species (in m)')
plt.show()</code>
    </pythonScript>
    <pythonScript>
      <code>sns.catplot(kind='box', data=chars, y='height') 
plt.title('Height Distribution by Character')
plt.show()</code>
    </pythonScript>
    <pythonScript>
      <code>q1 = np.nanquantile(chars['height'],0.25)</code>
    </pythonScript>
    <pythonScript>
      <code>q3 = np.nanquantile(chars['height'],0.75)</code>
    </pythonScript>
    <pythonScript>
      <code>IQR = q3-q1</code>
    </pythonScript>
    <pythonScript>
      <code>lower_bound = q1 - 1.5*IQR</code>
    </pythonScript>
    <pythonScript>
      <code>upper_bound = q3 + 1.5*IQR</code>
    </pythonScript>
    <pythonScript>
      <code>sql_outliers = chars.query('height &lt; 1.5 | height &gt; 2.12').sort_values('height',ascending=True)</code>
    </pythonScript>
    <pythonScript>
      <code xml:space="preserve">outliers = chars[(chars['height'] &lt; lower_bound) | (chars['height'] &gt; upper_bound)].sort_values('height',ascending=True)
</code>
    </pythonScript>
    <pythonScript>
      <code>Jabba_BMI = chars.loc[chars['name'] == 'Jabba the Hutt', 'weight'].values[0] / \
        chars.loc[chars['name'] == 'Jabba the Hutt', 'height'].values[0]**2</code>
    </pythonScript>
    <pythonScript>
      <code>sql_gentlemen = chars.query('species == "Human" &amp; gender == "Male"').sort_values('height',ascending=False)</code>
    </pythonScript>
    <pythonScript>
      <code>gentlemen = chars[(chars['species']=='Human') &amp; (chars['gender']=='Male')].sort_values('height',ascending=False)</code>
    </pythonScript>
    <pythonScript>
      <code>sns.histplot(data=gentlemen, x='height',binwidth=.05)
plt.title('Distribution of Men\'s Heights (in m)')
plt.xlabel('Height')
plt.ylabel('Frequency')
plt.show()</code>
    </pythonScript>
    <pythonScript>
      <code>sns.catplot(kind='box', data=gentlemen, y='height') 
plt.title('Men\'s Heights (in m)')</code>
    </pythonScript>
    <pythonScript>
      <code>chars.query('name == "Anakin Skywalker"')['height'].values[0]</code>
    </pythonScript>
    <pythonScript>
      <code>chars.query('name == "Darth Vader"')['height'].values[0]</code>
    </pythonScript>
    <pythonScript>
      <code xml:space="preserve">gentlemen_height_mean = []
for i in range(5000):
    gentlemen_height_mean.append(
        gentlemen.sample(frac=1, replace=True)['height'].mean())
#convert list to dataframe
df_gentlemen_height_mean = pd.DataFrame({'bootstrapped_mean_height': gentlemen_height_mean})
sns.histplot(data=df_gentlemen_height_mean, x='bootstrapped_mean_height', binwidth=.01)
plt.title('Bootstrapped Distribution of Men\'s Heights (in m)')
plt.xlabel('Bootstrapped Mean Height')
plt.ylabel('Frequency')
</code>
    </pythonScript>
    <pythonScript>
      <code xml:space="preserve">raw_gentlemen_mean_height = gentlemen['height'].mean()
</code>
    </pythonScript>
    <pythonScript>
      <code xml:space="preserve">lower_quant = np.quantile(gentlemen_height_mean,0.025)
</code>
    </pythonScript>
    <pythonScript>
      <code xml:space="preserve">upper_quant = np.quantile(gentlemen_height_mean,0.975)
</code>
    </pythonScript>
    <pythonScript>
      <code>bootstrapped_gentlemen_mean_height = df_gentlemen_height_mean['bootstrapped_mean_height'].mean()</code>
    </pythonScript>
  </pythonScripts>
</python>
</file>

<file path=xl/sharedStrings.xml><?xml version="1.0" encoding="utf-8"?>
<sst xmlns="http://schemas.openxmlformats.org/spreadsheetml/2006/main" count="614" uniqueCount="315">
  <si>
    <t>id</t>
  </si>
  <si>
    <t>name</t>
  </si>
  <si>
    <t>species</t>
  </si>
  <si>
    <t>gender</t>
  </si>
  <si>
    <t>height</t>
  </si>
  <si>
    <t>height_ft</t>
  </si>
  <si>
    <t>weight</t>
  </si>
  <si>
    <t>weight_lbs</t>
  </si>
  <si>
    <t>year_born</t>
  </si>
  <si>
    <t>homeworld</t>
  </si>
  <si>
    <t>year_died</t>
  </si>
  <si>
    <t>description</t>
  </si>
  <si>
    <t>Luke Skywalker</t>
  </si>
  <si>
    <t>Human</t>
  </si>
  <si>
    <t>Male</t>
  </si>
  <si>
    <t>Tatooine</t>
  </si>
  <si>
    <t>The main protagonist of the original trilogy.</t>
  </si>
  <si>
    <t>Leia Organa</t>
  </si>
  <si>
    <t>Female</t>
  </si>
  <si>
    <t>Alderaan</t>
  </si>
  <si>
    <t>A leader in the Rebel Alliance and twin sister of Luke Skywalker.</t>
  </si>
  <si>
    <t>Darth Vader</t>
  </si>
  <si>
    <t>The Sith Lord formerly known as Anakin Skywalker.</t>
  </si>
  <si>
    <t>Yoda</t>
  </si>
  <si>
    <t>Yoda's species</t>
  </si>
  <si>
    <t>Unknown</t>
  </si>
  <si>
    <t>A wise and powerful Jedi Master.</t>
  </si>
  <si>
    <t>Han Solo</t>
  </si>
  <si>
    <t>Corellia</t>
  </si>
  <si>
    <t>A smuggler turned hero in the Rebel Alliance.</t>
  </si>
  <si>
    <t>Chewbacca</t>
  </si>
  <si>
    <t>Wookiee</t>
  </si>
  <si>
    <t>Kashyyyk</t>
  </si>
  <si>
    <t>A loyal Wookiee and co-pilot of the Millennium Falcon.</t>
  </si>
  <si>
    <t>Obi-Wan Kenobi</t>
  </si>
  <si>
    <t>Stewjon</t>
  </si>
  <si>
    <t>A Jedi Master who mentored Anakin and Luke Skywalker.</t>
  </si>
  <si>
    <t>Emperor Palpatine</t>
  </si>
  <si>
    <t>Naboo</t>
  </si>
  <si>
    <t>The Sith Lord who became Emperor of the galaxy.</t>
  </si>
  <si>
    <t>Anakin Skywalker</t>
  </si>
  <si>
    <t>A Jedi Knight who fell to the dark side and became Darth Vader.</t>
  </si>
  <si>
    <t>Padmé Amidala</t>
  </si>
  <si>
    <t>The queen-turned-senator of Naboo and wife of Anakin Skywalker.</t>
  </si>
  <si>
    <t>Qui-Gon Jinn</t>
  </si>
  <si>
    <t>Coruscant</t>
  </si>
  <si>
    <t>A Jedi Master who discovered Anakin Skywalker.</t>
  </si>
  <si>
    <t>Mace Windu</t>
  </si>
  <si>
    <t>Haruun Kal</t>
  </si>
  <si>
    <t>A Jedi Master and member of the Jedi High Council.</t>
  </si>
  <si>
    <t>Jar Jar Binks</t>
  </si>
  <si>
    <t>Gungan</t>
  </si>
  <si>
    <t>A clumsy Gungan who became a representative in the Galactic Senate.</t>
  </si>
  <si>
    <t>Count Dooku</t>
  </si>
  <si>
    <t>Serenno</t>
  </si>
  <si>
    <t>A former Jedi who became Darth Tyranus, a Sith Lord.</t>
  </si>
  <si>
    <t>Rey</t>
  </si>
  <si>
    <t>Jakku</t>
  </si>
  <si>
    <t>The main protagonist of the sequel trilogy.</t>
  </si>
  <si>
    <t>Finn</t>
  </si>
  <si>
    <t>A former stormtrooper who joins the Resistance.</t>
  </si>
  <si>
    <t>Poe Dameron</t>
  </si>
  <si>
    <t>Yavin 4</t>
  </si>
  <si>
    <t>A skilled pilot and commander in the Resistance.</t>
  </si>
  <si>
    <t>Kylo Ren</t>
  </si>
  <si>
    <t>Chandrila</t>
  </si>
  <si>
    <t>A dark side user formerly known as Ben Solo.</t>
  </si>
  <si>
    <t>BB-8</t>
  </si>
  <si>
    <t>Droid</t>
  </si>
  <si>
    <t>None</t>
  </si>
  <si>
    <t>A spherical astromech droid.</t>
  </si>
  <si>
    <t>C-3PO</t>
  </si>
  <si>
    <t>A protocol droid fluent in over six million forms of communication.</t>
  </si>
  <si>
    <t>R2-D2</t>
  </si>
  <si>
    <t>An astromech droid known for his bravery and resourcefulness.</t>
  </si>
  <si>
    <t>Lando Calrissian</t>
  </si>
  <si>
    <t>Socorro</t>
  </si>
  <si>
    <t>A charming gambler and ally of the Rebel Alliance.</t>
  </si>
  <si>
    <t>Boba Fett</t>
  </si>
  <si>
    <t>Kamino</t>
  </si>
  <si>
    <t>A notorious bounty hunter and clone of Jango Fett.</t>
  </si>
  <si>
    <t>Jango Fett</t>
  </si>
  <si>
    <t>Concord Dawn</t>
  </si>
  <si>
    <t>A skilled bounty hunter and template for the clone army.</t>
  </si>
  <si>
    <t>General Hux</t>
  </si>
  <si>
    <t>Arkanis</t>
  </si>
  <si>
    <t>A general in the First Order.</t>
  </si>
  <si>
    <t>Rose Tico</t>
  </si>
  <si>
    <t>Hays Minor</t>
  </si>
  <si>
    <t>A mechanic in the Resistance.</t>
  </si>
  <si>
    <t>Supreme Leader Snoke</t>
  </si>
  <si>
    <t>The Supreme Leader of the First Order.</t>
  </si>
  <si>
    <t>Maz Kanata</t>
  </si>
  <si>
    <t>Takodana</t>
  </si>
  <si>
    <t>A wise and ancient being who runs a tavern on Takodana.</t>
  </si>
  <si>
    <t>Aayla Secura</t>
  </si>
  <si>
    <t>Twi'lek</t>
  </si>
  <si>
    <t>Ryloth</t>
  </si>
  <si>
    <t>A Jedi Knight during the Clone Wars.</t>
  </si>
  <si>
    <t>Admiral Ackbar</t>
  </si>
  <si>
    <t>Mon Calamari</t>
  </si>
  <si>
    <t>Mon Cala</t>
  </si>
  <si>
    <t>A respected admiral in the Rebel Alliance.</t>
  </si>
  <si>
    <t>Admiral Piett</t>
  </si>
  <si>
    <t>Axxila</t>
  </si>
  <si>
    <t>An Imperial officer serving under Darth Vader.</t>
  </si>
  <si>
    <t>Bail Organa</t>
  </si>
  <si>
    <t>A senator and adoptive father of Leia Organa.</t>
  </si>
  <si>
    <t>Barriss Offee</t>
  </si>
  <si>
    <t>Mirialan</t>
  </si>
  <si>
    <t>Mirial</t>
  </si>
  <si>
    <t>A Jedi Padawan during the Clone Wars.</t>
  </si>
  <si>
    <t>Biggs Darklighter</t>
  </si>
  <si>
    <t>A Rebel pilot and friend of Luke Skywalker.</t>
  </si>
  <si>
    <t>Bib Fortuna</t>
  </si>
  <si>
    <t>A majordomo for Jabba the Hutt.</t>
  </si>
  <si>
    <t>Bossk</t>
  </si>
  <si>
    <t>Trandoshan</t>
  </si>
  <si>
    <t>Trandosha</t>
  </si>
  <si>
    <t>A feared bounty hunter.</t>
  </si>
  <si>
    <t>Captain Phasma</t>
  </si>
  <si>
    <t>Parnassos</t>
  </si>
  <si>
    <t>A high-ranking officer in the First Order.</t>
  </si>
  <si>
    <t>Chirrut Îmwe</t>
  </si>
  <si>
    <t>Jedha</t>
  </si>
  <si>
    <t>A blind warrior monk and follower of the Force.</t>
  </si>
  <si>
    <t>Dengar</t>
  </si>
  <si>
    <t>A bounty hunter with a grudge against Han Solo.</t>
  </si>
  <si>
    <t>Greedo</t>
  </si>
  <si>
    <t>Rodian</t>
  </si>
  <si>
    <t>Rodia</t>
  </si>
  <si>
    <t>A bounty hunter killed by Han Solo.</t>
  </si>
  <si>
    <t>Hera Syndulla</t>
  </si>
  <si>
    <t>A skilled pilot and leader of the Ghost crew.</t>
  </si>
  <si>
    <t>Jabba the Hutt</t>
  </si>
  <si>
    <t>Hutt</t>
  </si>
  <si>
    <t>Nal Hutta</t>
  </si>
  <si>
    <t>A notorious crime lord.</t>
  </si>
  <si>
    <t>Kanan Jarrus</t>
  </si>
  <si>
    <t>A Jedi Knight and member of the Ghost crew.</t>
  </si>
  <si>
    <t>Kit Fisto</t>
  </si>
  <si>
    <t>Nautolan</t>
  </si>
  <si>
    <t>Glee Anselm</t>
  </si>
  <si>
    <t>A Jedi Master known for his underwater combat skills.</t>
  </si>
  <si>
    <t>Lobot</t>
  </si>
  <si>
    <t>Bespin</t>
  </si>
  <si>
    <t>A cyborg aide to Lando Calrissian.</t>
  </si>
  <si>
    <t>Mon Mothma</t>
  </si>
  <si>
    <t>A leader in the Rebel Alliance.</t>
  </si>
  <si>
    <t>Nien Nunb</t>
  </si>
  <si>
    <t>Sullustan</t>
  </si>
  <si>
    <t>Sullust</t>
  </si>
  <si>
    <t>A pilot who co-piloted the Millennium Falcon during the Battle of Endor.</t>
  </si>
  <si>
    <t>Plo Koon</t>
  </si>
  <si>
    <t>Kel Dor</t>
  </si>
  <si>
    <t>Dorin</t>
  </si>
  <si>
    <t>A Jedi Master known for his unique mask.</t>
  </si>
  <si>
    <t>Saw Gerrera</t>
  </si>
  <si>
    <t>Onderon</t>
  </si>
  <si>
    <t>A militant leader in the Rebel Alliance.</t>
  </si>
  <si>
    <t>Sebulba</t>
  </si>
  <si>
    <t>Dug</t>
  </si>
  <si>
    <t>Malastare</t>
  </si>
  <si>
    <t>A pod racer with a fierce reputation.</t>
  </si>
  <si>
    <t>Shaak Ti</t>
  </si>
  <si>
    <t>Togruta</t>
  </si>
  <si>
    <t>Shili</t>
  </si>
  <si>
    <t>Shmi Skywalker</t>
  </si>
  <si>
    <t>The mother of Anakin Skywalker.</t>
  </si>
  <si>
    <t>Wedge Antilles</t>
  </si>
  <si>
    <t>A skilled Rebel pilot.</t>
  </si>
  <si>
    <t>Wicket W. Warrick</t>
  </si>
  <si>
    <t>Ewok</t>
  </si>
  <si>
    <t>Endor</t>
  </si>
  <si>
    <t>An Ewok who helped the Rebel Alliance on Endor.</t>
  </si>
  <si>
    <t>Zam Wesell</t>
  </si>
  <si>
    <t>Clawdite</t>
  </si>
  <si>
    <t>Zolan</t>
  </si>
  <si>
    <t>A shape-shifting bounty hunter.</t>
  </si>
  <si>
    <t>Ahsoka Tano</t>
  </si>
  <si>
    <t>A former Jedi Padawan of Anakin Skywalker.</t>
  </si>
  <si>
    <t>Asajj Ventress</t>
  </si>
  <si>
    <t>Dathomirian</t>
  </si>
  <si>
    <t>Dathomir</t>
  </si>
  <si>
    <t>A former Sith apprentice turned bounty hunter.</t>
  </si>
  <si>
    <t>Cad Bane</t>
  </si>
  <si>
    <t>Duros</t>
  </si>
  <si>
    <t>Duro</t>
  </si>
  <si>
    <t>Captain Rex</t>
  </si>
  <si>
    <t>A clone trooper captain who served under Anakin Skywalker.</t>
  </si>
  <si>
    <t>Savage Opress</t>
  </si>
  <si>
    <t>The brother of Darth Maul and a powerful Sith apprentice.</t>
  </si>
  <si>
    <t>Hondo Ohnaka</t>
  </si>
  <si>
    <t>Weequay</t>
  </si>
  <si>
    <t>Sriluur</t>
  </si>
  <si>
    <t>A pirate and smuggler.</t>
  </si>
  <si>
    <t>Pong Krell</t>
  </si>
  <si>
    <t>Besalisk</t>
  </si>
  <si>
    <t>Ojom</t>
  </si>
  <si>
    <t>A Jedi Master who fell to the dark side.</t>
  </si>
  <si>
    <t>Mother Talzin</t>
  </si>
  <si>
    <t>A powerful witch and leader of the Nightsisters.</t>
  </si>
  <si>
    <t>Ezra Bridger</t>
  </si>
  <si>
    <t>Lothal</t>
  </si>
  <si>
    <t>A Jedi Padawan and member of the Ghost crew.</t>
  </si>
  <si>
    <t>Sabine Wren</t>
  </si>
  <si>
    <t>Mandalore</t>
  </si>
  <si>
    <t>A Mandalorian artist and warrior.</t>
  </si>
  <si>
    <t>Kallus</t>
  </si>
  <si>
    <t>An Imperial agent who defected to the Rebel Alliance.</t>
  </si>
  <si>
    <t>Grand Admiral Thrawn</t>
  </si>
  <si>
    <t>Chiss</t>
  </si>
  <si>
    <t>Csilla</t>
  </si>
  <si>
    <t>A brilliant tactician and leader in the Imperial Navy.</t>
  </si>
  <si>
    <t>Jyn Erso</t>
  </si>
  <si>
    <t>Vallt</t>
  </si>
  <si>
    <t>The protagonist of Rogue One and a member of the Rebel Alliance.</t>
  </si>
  <si>
    <t>Cassian Andor</t>
  </si>
  <si>
    <t>Fest</t>
  </si>
  <si>
    <t>A Rebel intelligence officer.</t>
  </si>
  <si>
    <t>Orson Krennic</t>
  </si>
  <si>
    <t>Lexrul</t>
  </si>
  <si>
    <t>The director of the Empire's Advanced Weapons Research division.</t>
  </si>
  <si>
    <t>Bodhi Rook</t>
  </si>
  <si>
    <t>A former Imperial pilot who defected to the Rebel Alliance.</t>
  </si>
  <si>
    <t>Baze Malbus</t>
  </si>
  <si>
    <t>A former Guardian of the Whills and companion to Chirrut Îmwe.</t>
  </si>
  <si>
    <t>Galen Erso</t>
  </si>
  <si>
    <t>Grange</t>
  </si>
  <si>
    <t>A scientist and father of Jyn Erso.</t>
  </si>
  <si>
    <t>Admiral Raddus</t>
  </si>
  <si>
    <t>Dryden Vos</t>
  </si>
  <si>
    <t>A crime lord in the Crimson Dawn syndicate.</t>
  </si>
  <si>
    <t>Qi'ra</t>
  </si>
  <si>
    <t>A member of the Crimson Dawn syndicate.</t>
  </si>
  <si>
    <t>Enfys Nest</t>
  </si>
  <si>
    <t>A rebel and leader of the Cloud-Riders.</t>
  </si>
  <si>
    <t>L3-37</t>
  </si>
  <si>
    <t>A self-built piloting droid.</t>
  </si>
  <si>
    <t>Beckett</t>
  </si>
  <si>
    <t>A criminal and mentor to Han Solo.</t>
  </si>
  <si>
    <t>Val</t>
  </si>
  <si>
    <t>A member of Beckett's crew.</t>
  </si>
  <si>
    <t>Rio Durant</t>
  </si>
  <si>
    <t>Ardennian</t>
  </si>
  <si>
    <t>Ardennia</t>
  </si>
  <si>
    <t>A four-armed pilot in Beckett's crew.</t>
  </si>
  <si>
    <t>lookup_id</t>
  </si>
  <si>
    <t>characters.name</t>
  </si>
  <si>
    <t>characters.description</t>
  </si>
  <si>
    <t>Uses</t>
  </si>
  <si>
    <t>Limitations</t>
  </si>
  <si>
    <t>XLOOKUP</t>
  </si>
  <si>
    <t>External connections</t>
  </si>
  <si>
    <t>unnecessary for "wide" data</t>
  </si>
  <si>
    <t>tabular data</t>
  </si>
  <si>
    <t>join type variety</t>
  </si>
  <si>
    <t>clean &amp; join</t>
  </si>
  <si>
    <t>Intuitive argument structure</t>
  </si>
  <si>
    <t>Default exact match</t>
  </si>
  <si>
    <t>Flexible Sort structure with search mode</t>
  </si>
  <si>
    <t>Built-in error handling</t>
  </si>
  <si>
    <t>Bucketed lookups with match mode</t>
  </si>
  <si>
    <t>Multiple Criteria using "&amp;"</t>
  </si>
  <si>
    <t>Not available for &lt;= Excel 2019</t>
  </si>
  <si>
    <t>Resistance to change</t>
  </si>
  <si>
    <t>INDEX(MATCH())</t>
  </si>
  <si>
    <t xml:space="preserve">less intuitive argument structure </t>
  </si>
  <si>
    <t>no built-in error handling</t>
  </si>
  <si>
    <t>None practically compared to xlookup</t>
  </si>
  <si>
    <t>VLOOKUP</t>
  </si>
  <si>
    <t xml:space="preserve">Left to right only </t>
  </si>
  <si>
    <t>exact match not by default</t>
  </si>
  <si>
    <t>lookup value has to be left most column</t>
  </si>
  <si>
    <t xml:space="preserve">will break if inserting/deleting columns </t>
  </si>
  <si>
    <t xml:space="preserve">Power Query Inner Join </t>
  </si>
  <si>
    <t>Heaviest Species (in kg)</t>
  </si>
  <si>
    <t>mean_weight</t>
  </si>
  <si>
    <t>Height Analysis (in m)</t>
  </si>
  <si>
    <t>1st Quartile / 25th Percentile</t>
  </si>
  <si>
    <t>chars.query('name == "Anakin Skywalker"')['height'].values[0]</t>
  </si>
  <si>
    <t>chars.query('name == "Darth Vader"')['height'].values[0]</t>
  </si>
  <si>
    <t>SELECT height 
FROM chars 
WHERE name IN('Anakin Skywalker', 'Darth Vader');</t>
  </si>
  <si>
    <t>3rd Quartile / 75th Percentile</t>
  </si>
  <si>
    <t>IQR</t>
  </si>
  <si>
    <t>Lower Bound = q1 - 1.5 * IQR</t>
  </si>
  <si>
    <t>Upper Bound = q3 + 1.5 * IQR</t>
  </si>
  <si>
    <t>sql_outliers = chars.query('height &lt; 1.5 | height &gt; 2.1').sort_values('height',ascending=True)</t>
  </si>
  <si>
    <t>Are men's heights normally distributed?</t>
  </si>
  <si>
    <t>Outliers (you know Yoda is one of them)…</t>
  </si>
  <si>
    <t># pandas .query method emulating SQL 'WHERE' clause</t>
  </si>
  <si>
    <t># standard pandas boolean filter</t>
  </si>
  <si>
    <t>/*SQL */</t>
  </si>
  <si>
    <t>/*SQL*/</t>
  </si>
  <si>
    <t>Formula/Statement</t>
  </si>
  <si>
    <t>Are Anakin Skywalker and Darth Vador equal height?</t>
  </si>
  <si>
    <t>Method</t>
  </si>
  <si>
    <t>SELECT height FROM chars
WHERE species = 'Human' AND gender = 'Male'
ORDER BY height DESC;</t>
  </si>
  <si>
    <t>sql_gentlemen = 
chars.query('species == "Human" &amp; gender == "Male"').sort_values('height',ascending=False)</t>
  </si>
  <si>
    <t>gentlemen = 
chars[(chars['species']=='Human') &amp; (chars['gender']=='Male')].sort_values('height',ascending=False)</t>
  </si>
  <si>
    <t>outliers = chars[(chars['height'] &lt; lower_bound) | (chars['height'] &gt; upper_bound)].sort_values('height',ascending=True)</t>
  </si>
  <si>
    <t>What is Jabba the Hutt's BMI?</t>
  </si>
  <si>
    <t>Jabba_BMI = chars.loc[chars['name'] == 'Jabba the Hutt', 'weight'].values[0] / 
chars.loc[chars['name'] == 'Jabba the Hutt', 'height'].values[0]**2</t>
  </si>
  <si>
    <t>World Health Org: Class 3 Obesity (Severe Obesity): &gt;= 40</t>
  </si>
  <si>
    <t>SELECT weight / POWER(height, 2) AS Jabba_BMI
FROM chars
WHERE name = 'Jabba the Hutt';</t>
  </si>
  <si>
    <t>/*Snowflake SQL*/</t>
  </si>
  <si>
    <t>DECLARE lower_bound DECIMAL DEFAULT 1.5;
DECLARE upper_bound DECIMAL DEFAULT 2.1;
SELECT * FROM chars 
WHERE (height &lt; lower_bound) OR (height &gt; upper_bound)
ORDER BY height DESC;</t>
  </si>
  <si>
    <t>DECLARE @lower_bound DECIMAL = 1.5;
DECLARE @upper_bound DECIMAL = 2.1;
SELECT * FROM chars 
WHERE (height &lt; @lower_bound) OR (height &gt; @upper_bound)
ORDER BY height DESC;</t>
  </si>
  <si>
    <t>/*T-SQL*/</t>
  </si>
  <si>
    <t>Python:</t>
  </si>
  <si>
    <t>What is the average men's height?</t>
  </si>
  <si>
    <t>Lower CI</t>
  </si>
  <si>
    <t>Upper CI</t>
  </si>
  <si>
    <t>Raw Mean</t>
  </si>
  <si>
    <t>Bootstrapped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</si>
</sst>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4" fillId="0" borderId="0" xfId="0" applyNumberFormat="1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connections" Target="connections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22/10/relationships/richValueRel" Target="richData/richValueRel.xml"/><Relationship Id="rId5" Type="http://schemas.openxmlformats.org/officeDocument/2006/relationships/pivotCacheDefinition" Target="pivotCache/pivotCacheDefinition1.xml"/><Relationship Id="rId15" Type="http://schemas.microsoft.com/office/2017/06/relationships/richStyles" Target="richData/richStyles.xml"/><Relationship Id="rId10" Type="http://schemas.openxmlformats.org/officeDocument/2006/relationships/sheetMetadata" Target="metadata.xml"/><Relationship Id="rId19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Array" Target="richData/rdarray.xml"/><Relationship Id="rId22" Type="http://schemas.microsoft.com/office/2023/09/relationships/Python" Target="pyth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STARDUST.xlsx]pivot!PivotTable1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</a:t>
            </a:r>
            <a:r>
              <a:rPr lang="en-US" baseline="0"/>
              <a:t> by Species (in kg)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4834742879362302"/>
          <c:y val="0.16921574720804988"/>
          <c:w val="0.58029454651501899"/>
          <c:h val="0.7812300323101046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pivot!$A$4:$A$27</c:f>
              <c:strCache>
                <c:ptCount val="24"/>
                <c:pt idx="0">
                  <c:v>Yoda's species</c:v>
                </c:pt>
                <c:pt idx="1">
                  <c:v>Ewok</c:v>
                </c:pt>
                <c:pt idx="2">
                  <c:v>Ardennian</c:v>
                </c:pt>
                <c:pt idx="3">
                  <c:v>Dug</c:v>
                </c:pt>
                <c:pt idx="4">
                  <c:v>Mirialan</c:v>
                </c:pt>
                <c:pt idx="5">
                  <c:v>Twi'lek</c:v>
                </c:pt>
                <c:pt idx="6">
                  <c:v>Clawdite</c:v>
                </c:pt>
                <c:pt idx="7">
                  <c:v>Togruta</c:v>
                </c:pt>
                <c:pt idx="8">
                  <c:v>Unknown</c:v>
                </c:pt>
                <c:pt idx="9">
                  <c:v>Gungan</c:v>
                </c:pt>
                <c:pt idx="10">
                  <c:v>Rodian</c:v>
                </c:pt>
                <c:pt idx="11">
                  <c:v>Weequay</c:v>
                </c:pt>
                <c:pt idx="12">
                  <c:v>Dathomirian</c:v>
                </c:pt>
                <c:pt idx="13">
                  <c:v>Sullustan</c:v>
                </c:pt>
                <c:pt idx="14">
                  <c:v>Mon Calamari</c:v>
                </c:pt>
                <c:pt idx="15">
                  <c:v>Human</c:v>
                </c:pt>
                <c:pt idx="16">
                  <c:v>Duros</c:v>
                </c:pt>
                <c:pt idx="17">
                  <c:v>Kel Dor</c:v>
                </c:pt>
                <c:pt idx="18">
                  <c:v>Chiss</c:v>
                </c:pt>
                <c:pt idx="19">
                  <c:v>Nautolan</c:v>
                </c:pt>
                <c:pt idx="20">
                  <c:v>Wookiee</c:v>
                </c:pt>
                <c:pt idx="21">
                  <c:v>Trandoshan</c:v>
                </c:pt>
                <c:pt idx="22">
                  <c:v>Besalisk</c:v>
                </c:pt>
                <c:pt idx="23">
                  <c:v>Hutt</c:v>
                </c:pt>
              </c:strCache>
            </c:strRef>
          </c:cat>
          <c:val>
            <c:numRef>
              <c:f>pivot!$B$4:$B$27</c:f>
              <c:numCache>
                <c:formatCode>General</c:formatCode>
                <c:ptCount val="24"/>
                <c:pt idx="0">
                  <c:v>17</c:v>
                </c:pt>
                <c:pt idx="1">
                  <c:v>20</c:v>
                </c:pt>
                <c:pt idx="2">
                  <c:v>40</c:v>
                </c:pt>
                <c:pt idx="3">
                  <c:v>40</c:v>
                </c:pt>
                <c:pt idx="4">
                  <c:v>50</c:v>
                </c:pt>
                <c:pt idx="5">
                  <c:v>57.5</c:v>
                </c:pt>
                <c:pt idx="6">
                  <c:v>60</c:v>
                </c:pt>
                <c:pt idx="7">
                  <c:v>61.5</c:v>
                </c:pt>
                <c:pt idx="8">
                  <c:v>65.5</c:v>
                </c:pt>
                <c:pt idx="9">
                  <c:v>66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72</c:v>
                </c:pt>
                <c:pt idx="15">
                  <c:v>74.25</c:v>
                </c:pt>
                <c:pt idx="16">
                  <c:v>75</c:v>
                </c:pt>
                <c:pt idx="17">
                  <c:v>80</c:v>
                </c:pt>
                <c:pt idx="18">
                  <c:v>85</c:v>
                </c:pt>
                <c:pt idx="19">
                  <c:v>87</c:v>
                </c:pt>
                <c:pt idx="20">
                  <c:v>112</c:v>
                </c:pt>
                <c:pt idx="21">
                  <c:v>113</c:v>
                </c:pt>
                <c:pt idx="22">
                  <c:v>300</c:v>
                </c:pt>
                <c:pt idx="23">
                  <c:v>1358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4-4287-98DD-43C8D71EB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99098847"/>
        <c:axId val="1899098367"/>
      </c:barChart>
      <c:catAx>
        <c:axId val="1899098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098367"/>
        <c:crosses val="autoZero"/>
        <c:auto val="1"/>
        <c:lblAlgn val="ctr"/>
        <c:lblOffset val="100"/>
        <c:noMultiLvlLbl val="0"/>
      </c:catAx>
      <c:valAx>
        <c:axId val="1899098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09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762000</xdr:colOff>
      <xdr:row>6</xdr:row>
      <xdr:rowOff>180975</xdr:rowOff>
    </xdr:from>
    <xdr:to>
      <xdr:col>14</xdr:col>
      <xdr:colOff>0</xdr:colOff>
      <xdr:row>12</xdr:row>
      <xdr:rowOff>114300</xdr:rowOff>
    </xdr:to>
    <xdr:pic>
      <xdr:nvPicPr>
        <xdr:cNvPr id="2" name="Picture 1" descr="Excel XLOOKUP function with formula examples">
          <a:extLst>
            <a:ext uri="{FF2B5EF4-FFF2-40B4-BE49-F238E27FC236}">
              <a16:creationId xmlns:a16="http://schemas.microsoft.com/office/drawing/2014/main" id="{C223D78A-469C-CFCC-B505-DA9938B890F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380" t="56965" r="9019" b="17879"/>
        <a:stretch/>
      </xdr:blipFill>
      <xdr:spPr bwMode="auto">
        <a:xfrm>
          <a:off x="10344150" y="1323975"/>
          <a:ext cx="5362575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32</xdr:row>
      <xdr:rowOff>4761</xdr:rowOff>
    </xdr:from>
    <xdr:to>
      <xdr:col>4</xdr:col>
      <xdr:colOff>352425</xdr:colOff>
      <xdr:row>56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B4CE1D-9C2E-DAD0-8FC9-F67D536F4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28575</xdr:colOff>
      <xdr:row>32</xdr:row>
      <xdr:rowOff>104775</xdr:rowOff>
    </xdr:from>
    <xdr:to>
      <xdr:col>12</xdr:col>
      <xdr:colOff>339861</xdr:colOff>
      <xdr:row>57</xdr:row>
      <xdr:rowOff>5724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404BB217-8C96-9F50-2E2A-A2EE3218496F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ivot!G3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91200" y="6276975"/>
          <a:ext cx="4645161" cy="4663449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59</xdr:row>
      <xdr:rowOff>123825</xdr:rowOff>
    </xdr:from>
    <xdr:to>
      <xdr:col>12</xdr:col>
      <xdr:colOff>293379</xdr:colOff>
      <xdr:row>84</xdr:row>
      <xdr:rowOff>24774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23B62E87-6B69-7D2E-E831-D243CEC100F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ivot!G5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72150" y="11439525"/>
          <a:ext cx="4617729" cy="4663449"/>
        </a:xfrm>
        <a:prstGeom prst="rect">
          <a:avLst/>
        </a:prstGeom>
      </xdr:spPr>
    </xdr:pic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yan Dang" refreshedDate="45748.888111458335" backgroundQuery="1" createdVersion="8" refreshedVersion="8" minRefreshableVersion="3" recordCount="0" supportSubquery="1" supportAdvancedDrill="1" xr:uid="{0A4CEDE8-70D3-4121-8A7F-7D0CFDE3528D}">
  <cacheSource type="external" connectionId="6"/>
  <cacheFields count="2">
    <cacheField name="[Measures].[Average of weight]" caption="Average of weight" numFmtId="0" hierarchy="21" level="32767"/>
    <cacheField name="[characters].[species].[species]" caption="species" numFmtId="0" hierarchy="2" level="1">
      <sharedItems count="24">
        <s v="Ardennian"/>
        <s v="Besalisk"/>
        <s v="Chiss"/>
        <s v="Clawdite"/>
        <s v="Dathomirian"/>
        <s v="Dug"/>
        <s v="Duros"/>
        <s v="Ewok"/>
        <s v="Gungan"/>
        <s v="Human"/>
        <s v="Hutt"/>
        <s v="Kel Dor"/>
        <s v="Mirialan"/>
        <s v="Mon Calamari"/>
        <s v="Nautolan"/>
        <s v="Rodian"/>
        <s v="Sullustan"/>
        <s v="Togruta"/>
        <s v="Trandoshan"/>
        <s v="Twi'lek"/>
        <s v="Unknown"/>
        <s v="Weequay"/>
        <s v="Wookiee"/>
        <s v="Yoda's species"/>
      </sharedItems>
    </cacheField>
  </cacheFields>
  <cacheHierarchies count="25">
    <cacheHierarchy uniqueName="[characters].[id]" caption="id" attribute="1" defaultMemberUniqueName="[characters].[id].[All]" allUniqueName="[characters].[id].[All]" dimensionUniqueName="[characters]" displayFolder="" count="0" memberValueDatatype="20" unbalanced="0"/>
    <cacheHierarchy uniqueName="[characters].[name]" caption="name" attribute="1" defaultMemberUniqueName="[characters].[name].[All]" allUniqueName="[characters].[name].[All]" dimensionUniqueName="[characters]" displayFolder="" count="0" memberValueDatatype="130" unbalanced="0"/>
    <cacheHierarchy uniqueName="[characters].[species]" caption="species" attribute="1" defaultMemberUniqueName="[characters].[species].[All]" allUniqueName="[characters].[species].[All]" dimensionUniqueName="[characters]" displayFolder="" count="2" memberValueDatatype="130" unbalanced="0">
      <fieldsUsage count="2">
        <fieldUsage x="-1"/>
        <fieldUsage x="1"/>
      </fieldsUsage>
    </cacheHierarchy>
    <cacheHierarchy uniqueName="[characters].[gender]" caption="gender" attribute="1" defaultMemberUniqueName="[characters].[gender].[All]" allUniqueName="[characters].[gender].[All]" dimensionUniqueName="[characters]" displayFolder="" count="0" memberValueDatatype="130" unbalanced="0"/>
    <cacheHierarchy uniqueName="[characters].[height]" caption="height" attribute="1" defaultMemberUniqueName="[characters].[height].[All]" allUniqueName="[characters].[height].[All]" dimensionUniqueName="[characters]" displayFolder="" count="0" memberValueDatatype="5" unbalanced="0"/>
    <cacheHierarchy uniqueName="[characters].[height_ft]" caption="height_ft" attribute="1" defaultMemberUniqueName="[characters].[height_ft].[All]" allUniqueName="[characters].[height_ft].[All]" dimensionUniqueName="[characters]" displayFolder="" count="0" memberValueDatatype="5" unbalanced="0"/>
    <cacheHierarchy uniqueName="[characters].[weight]" caption="weight" attribute="1" defaultMemberUniqueName="[characters].[weight].[All]" allUniqueName="[characters].[weight].[All]" dimensionUniqueName="[characters]" displayFolder="" count="0" memberValueDatatype="5" unbalanced="0"/>
    <cacheHierarchy uniqueName="[characters].[weight_lbs]" caption="weight_lbs" attribute="1" defaultMemberUniqueName="[characters].[weight_lbs].[All]" allUniqueName="[characters].[weight_lbs].[All]" dimensionUniqueName="[characters]" displayFolder="" count="0" memberValueDatatype="5" unbalanced="0"/>
    <cacheHierarchy uniqueName="[characters].[year_born]" caption="year_born" attribute="1" defaultMemberUniqueName="[characters].[year_born].[All]" allUniqueName="[characters].[year_born].[All]" dimensionUniqueName="[characters]" displayFolder="" count="0" memberValueDatatype="20" unbalanced="0"/>
    <cacheHierarchy uniqueName="[characters].[homeworld]" caption="homeworld" attribute="1" defaultMemberUniqueName="[characters].[homeworld].[All]" allUniqueName="[characters].[homeworld].[All]" dimensionUniqueName="[characters]" displayFolder="" count="0" memberValueDatatype="130" unbalanced="0"/>
    <cacheHierarchy uniqueName="[characters].[year_died]" caption="year_died" attribute="1" defaultMemberUniqueName="[characters].[year_died].[All]" allUniqueName="[characters].[year_died].[All]" dimensionUniqueName="[characters]" displayFolder="" count="0" memberValueDatatype="20" unbalanced="0"/>
    <cacheHierarchy uniqueName="[characters].[description]" caption="description" attribute="1" defaultMemberUniqueName="[characters].[description].[All]" allUniqueName="[characters].[description].[All]" dimensionUniqueName="[characters]" displayFolder="" count="0" memberValueDatatype="130" unbalanced="0"/>
    <cacheHierarchy uniqueName="[lookup_table].[lookup_id]" caption="lookup_id" attribute="1" defaultMemberUniqueName="[lookup_table].[lookup_id].[All]" allUniqueName="[lookup_table].[lookup_id].[All]" dimensionUniqueName="[lookup_table]" displayFolder="" count="0" memberValueDatatype="20" unbalanced="0"/>
    <cacheHierarchy uniqueName="[matching_ids].[lookup_id]" caption="lookup_id" attribute="1" defaultMemberUniqueName="[matching_ids].[lookup_id].[All]" allUniqueName="[matching_ids].[lookup_id].[All]" dimensionUniqueName="[matching_ids]" displayFolder="" count="0" memberValueDatatype="20" unbalanced="0"/>
    <cacheHierarchy uniqueName="[matching_ids].[characters.name]" caption="characters.name" attribute="1" defaultMemberUniqueName="[matching_ids].[characters.name].[All]" allUniqueName="[matching_ids].[characters.name].[All]" dimensionUniqueName="[matching_ids]" displayFolder="" count="0" memberValueDatatype="130" unbalanced="0"/>
    <cacheHierarchy uniqueName="[matching_ids].[characters.description]" caption="characters.description" attribute="1" defaultMemberUniqueName="[matching_ids].[characters.description].[All]" allUniqueName="[matching_ids].[characters.description].[All]" dimensionUniqueName="[matching_ids]" displayFolder="" count="0" memberValueDatatype="130" unbalanced="0"/>
    <cacheHierarchy uniqueName="[Measures].[__XL_Count characters]" caption="__XL_Count characters" measure="1" displayFolder="" measureGroup="characters" count="0" hidden="1"/>
    <cacheHierarchy uniqueName="[Measures].[__XL_Count lookup_table]" caption="__XL_Count lookup_table" measure="1" displayFolder="" measureGroup="lookup_table" count="0" hidden="1"/>
    <cacheHierarchy uniqueName="[Measures].[__XL_Count matching_ids]" caption="__XL_Count matching_ids" measure="1" displayFolder="" measureGroup="matching_ids" count="0" hidden="1"/>
    <cacheHierarchy uniqueName="[Measures].[__No measures defined]" caption="__No measures defined" measure="1" displayFolder="" count="0" hidden="1"/>
    <cacheHierarchy uniqueName="[Measures].[Sum of weight]" caption="Sum of weight" measure="1" displayFolder="" measureGroup="characters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Average of weight]" caption="Average of weight" measure="1" displayFolder="" measureGroup="characters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species]" caption="Count of species" measure="1" displayFolder="" measureGroup="characters" count="0" hidden="1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height]" caption="Sum of height" measure="1" displayFolder="" measureGroup="characters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height_ft]" caption="Sum of height_ft" measure="1" displayFolder="" measureGroup="characters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4">
    <dimension name="characters" uniqueName="[characters]" caption="characters"/>
    <dimension name="lookup_table" uniqueName="[lookup_table]" caption="lookup_table"/>
    <dimension name="matching_ids" uniqueName="[matching_ids]" caption="matching_ids"/>
    <dimension measure="1" name="Measures" uniqueName="[Measures]" caption="Measures"/>
  </dimensions>
  <measureGroups count="3">
    <measureGroup name="characters" caption="characters"/>
    <measureGroup name="lookup_table" caption="lookup_table"/>
    <measureGroup name="matching_ids" caption="matching_ids"/>
  </measureGroups>
  <maps count="3">
    <map measureGroup="0" dimension="0"/>
    <map measureGroup="1" dimension="1"/>
    <map measureGroup="2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104ACC-E0DB-4CEF-B619-97250D58FD0C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3" rowHeaderCaption="species">
  <location ref="A3:B27" firstHeaderRow="1" firstDataRow="1" firstDataCol="1"/>
  <pivotFields count="2">
    <pivotField dataField="1" showAll="0" defaultSubtotal="0"/>
    <pivotField axis="axisRow" allDrilled="1" showAll="0" sortType="ascending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24">
    <i>
      <x v="23"/>
    </i>
    <i>
      <x v="7"/>
    </i>
    <i>
      <x/>
    </i>
    <i>
      <x v="5"/>
    </i>
    <i>
      <x v="12"/>
    </i>
    <i>
      <x v="19"/>
    </i>
    <i>
      <x v="3"/>
    </i>
    <i>
      <x v="17"/>
    </i>
    <i>
      <x v="20"/>
    </i>
    <i>
      <x v="8"/>
    </i>
    <i>
      <x v="15"/>
    </i>
    <i>
      <x v="21"/>
    </i>
    <i>
      <x v="4"/>
    </i>
    <i>
      <x v="16"/>
    </i>
    <i>
      <x v="13"/>
    </i>
    <i>
      <x v="9"/>
    </i>
    <i>
      <x v="6"/>
    </i>
    <i>
      <x v="11"/>
    </i>
    <i>
      <x v="2"/>
    </i>
    <i>
      <x v="14"/>
    </i>
    <i>
      <x v="22"/>
    </i>
    <i>
      <x v="18"/>
    </i>
    <i>
      <x v="1"/>
    </i>
    <i>
      <x v="10"/>
    </i>
  </rowItems>
  <colItems count="1">
    <i/>
  </colItems>
  <dataFields count="1">
    <dataField name="mean_weight" fld="0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mean_weight"/>
    <pivotHierarchy dragToData="1" caption="count_species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altText="Species By Weight" hideValuesRow="1"/>
    </ext>
    <ext xmlns:x15="http://schemas.microsoft.com/office/spreadsheetml/2010/11/main" uri="{E67621CE-5B39-4880-91FE-76760E9C1902}">
      <x15:pivotTableUISettings>
        <x15:activeTabTopLevelEntity name="[charact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C7E9EA5-E06D-4F3F-B81E-A90474625A1A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ame" tableColumnId="2"/>
      <queryTableField id="3" name="species" tableColumnId="3"/>
      <queryTableField id="4" name="gender" tableColumnId="4"/>
      <queryTableField id="5" name="height" tableColumnId="5"/>
      <queryTableField id="6" name="height_ft" tableColumnId="6"/>
      <queryTableField id="7" name="weight" tableColumnId="7"/>
      <queryTableField id="8" name="weight_lbs" tableColumnId="8"/>
      <queryTableField id="9" name="year_born" tableColumnId="9"/>
      <queryTableField id="10" name="homeworld" tableColumnId="10"/>
      <queryTableField id="11" name="year_died" tableColumnId="11"/>
      <queryTableField id="12" name="description" tableColumnId="12"/>
    </queryTableFields>
  </queryTableRefresh>
  <extLst>
    <ext xmlns:x15="http://schemas.microsoft.com/office/spreadsheetml/2010/11/main" uri="{883FBD77-0823-4a55-B5E3-86C4891E6966}">
      <x15:queryTable sourceDataName="Query - characters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CA7F73C1-08CF-4A99-AC37-4DA159CED84D}" autoFormatId="16" applyNumberFormats="0" applyBorderFormats="0" applyFontFormats="0" applyPatternFormats="0" applyAlignmentFormats="0" applyWidthHeightFormats="0">
  <queryTableRefresh nextId="4">
    <queryTableFields count="3">
      <queryTableField id="1" name="lookup_id" tableColumnId="1"/>
      <queryTableField id="2" name="characters.name" tableColumnId="2"/>
      <queryTableField id="3" name="characters.description" tableColumnId="3"/>
    </queryTableFields>
  </queryTableRefresh>
  <extLst>
    <ext xmlns:x15="http://schemas.microsoft.com/office/spreadsheetml/2010/11/main" uri="{883FBD77-0823-4a55-B5E3-86C4891E6966}">
      <x15:queryTable sourceDataName="Query - matching_ids"/>
    </ext>
  </extLst>
</queryTable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12">
    <v t="s"/>
    <v t="s">id</v>
    <v t="s">name</v>
    <v t="s">species</v>
    <v t="s">gender</v>
    <v t="s">height</v>
    <v t="s">...</v>
    <v t="s">weight_lbs</v>
    <v t="s">year_born</v>
    <v t="s">homeworld</v>
    <v t="s">year_died</v>
    <v t="s">description</v>
    <v>0</v>
    <v>1</v>
    <v t="s">Luke Skywalker</v>
    <v t="s">Human</v>
    <v t="s">Male</v>
    <v>1.72</v>
    <v t="s">...</v>
    <v>169.785</v>
    <v>19</v>
    <v t="s">Tatooine</v>
    <v>34</v>
    <v t="s">The main protagonist of the original trilogy.</v>
    <v>1</v>
    <v>2</v>
    <v t="s">Leia Organa</v>
    <v t="s">Human</v>
    <v t="s">Female</v>
    <v>1.5</v>
    <v t="s">...</v>
    <v>108.045</v>
    <v>19</v>
    <v t="s">Alderaan</v>
    <v>35</v>
    <v t="s">A leader in the Rebel Alliance and twin sister of Luke Skywalker.</v>
    <v>2</v>
    <v>3</v>
    <v t="s">Darth Vader</v>
    <v t="s">Human</v>
    <v t="s">Male</v>
    <v>2.02</v>
    <v t="s">...</v>
    <v>299.88</v>
    <v>41</v>
    <v t="s">Tatooine</v>
    <v>4</v>
    <v t="s">The Sith Lord formerly known as Anakin Skywalker.</v>
    <v>3</v>
    <v>4</v>
    <v t="s">Yoda</v>
    <v t="s">Yoda's species</v>
    <v t="s">Male</v>
    <v>0.66</v>
    <v t="s">...</v>
    <v>37.484999999999999</v>
    <v>896</v>
    <v t="s">Unknown</v>
    <v>4</v>
    <v t="s">A wise and powerful Jedi Master.</v>
    <v>4</v>
    <v>5</v>
    <v t="s">Han Solo</v>
    <v t="s">Human</v>
    <v t="s">Male</v>
    <v>1.8</v>
    <v t="s">...</v>
    <v>176.4</v>
    <v>29</v>
    <v t="s">Corellia</v>
    <v>34</v>
    <v t="s">A smuggler turned hero in the Rebel Alliance.</v>
    <v t="s">...</v>
    <v t="s">...</v>
    <v t="s">...</v>
    <v t="s">...</v>
    <v t="s">...</v>
    <v t="s">...</v>
    <v t="s">...</v>
    <v t="s">...</v>
    <v t="s">...</v>
    <v t="s">...</v>
    <v t="s">...</v>
    <v t="s">...</v>
    <v>90</v>
    <v>91</v>
    <v t="s">Qi'ra</v>
    <v t="s">Human</v>
    <v t="s">Female</v>
    <v>1.7</v>
    <v t="s">...</v>
    <v>110.25</v>
    <v>21</v>
    <v t="s">Corellia</v>
    <v t="r">0</v>
    <v t="s">A member of the Crimson Dawn syndicate.</v>
    <v>91</v>
    <v>92</v>
    <v t="s">Enfys Nest</v>
    <v t="s">Human</v>
    <v t="s">Female</v>
    <v>1.68</v>
    <v t="s">...</v>
    <v>121.27500000000001</v>
    <v>19</v>
    <v t="s">Unknown</v>
    <v t="r">0</v>
    <v t="s">A rebel and leader of the Cloud-Riders.</v>
    <v>93</v>
    <v>94</v>
    <v t="s">Beckett</v>
    <v t="s">Human</v>
    <v t="s">Male</v>
    <v>1.85</v>
    <v t="s">...</v>
    <v>176.4</v>
    <v>50</v>
    <v t="s">Glee Anselm</v>
    <v>10</v>
    <v t="s">A criminal and mentor to Han Solo.</v>
    <v>94</v>
    <v>95</v>
    <v t="s">Val</v>
    <v t="s">Human</v>
    <v t="s">Female</v>
    <v>1.75</v>
    <v t="s">...</v>
    <v>121.27500000000001</v>
    <v>30</v>
    <v t="s">Unknown</v>
    <v>10</v>
    <v t="s">A member of Beckett's crew.</v>
    <v>95</v>
    <v>96</v>
    <v t="s">Rio Durant</v>
    <v t="s">Ardennian</v>
    <v t="s">Male</v>
    <v>1.4</v>
    <v t="s">...</v>
    <v>88.2</v>
    <v>40</v>
    <v t="s">Ardennia</v>
    <v>10</v>
    <v t="s">A four-armed pilot in Beckett's crew.</v>
  </a>
  <a r="11" c="12">
    <v t="s"/>
    <v t="s">id</v>
    <v t="s">name</v>
    <v t="s">species</v>
    <v t="s">gender</v>
    <v t="s">height</v>
    <v t="s">...</v>
    <v t="s">weight_lbs</v>
    <v t="s">year_born</v>
    <v t="s">homeworld</v>
    <v t="s">year_died</v>
    <v t="s">description</v>
    <v>3</v>
    <v>4</v>
    <v t="s">Yoda</v>
    <v t="s">Yoda's species</v>
    <v t="s">Male</v>
    <v>0.66</v>
    <v t="s">...</v>
    <v>37.484999999999999</v>
    <v>896</v>
    <v t="s">Unknown</v>
    <v>4</v>
    <v t="s">A wise and powerful Jedi Master.</v>
    <v>53</v>
    <v>54</v>
    <v t="s">Wicket W. Warrick</v>
    <v t="s">Ewok</v>
    <v t="s">Male</v>
    <v>1</v>
    <v t="s">...</v>
    <v>44.1</v>
    <v>23</v>
    <v t="s">Endor</v>
    <v t="r">0</v>
    <v t="s">An Ewok who helped the Rebel Alliance on Endor.</v>
    <v>49</v>
    <v>50</v>
    <v t="s">Sebulba</v>
    <v t="s">Dug</v>
    <v t="s">Male</v>
    <v>1.1200000000000001</v>
    <v t="s">...</v>
    <v>88.2</v>
    <v>32</v>
    <v t="s">Malastare</v>
    <v t="r">0</v>
    <v t="s">A pod racer with a fierce reputation.</v>
    <v>27</v>
    <v>28</v>
    <v t="s">Maz Kanata</v>
    <v t="s">Unknown</v>
    <v t="s">Female</v>
    <v>1.24</v>
    <v t="s">...</v>
    <v>68.355000000000004</v>
    <v>973</v>
    <v t="s">Takodana</v>
    <v t="r">0</v>
    <v t="s">A wise and ancient being who runs a tavern on Takodana.</v>
    <v>95</v>
    <v>96</v>
    <v t="s">Rio Durant</v>
    <v t="s">Ardennian</v>
    <v t="s">Male</v>
    <v>1.4</v>
    <v t="s">...</v>
    <v>88.2</v>
    <v>40</v>
    <v t="s">Ardennia</v>
    <v>10</v>
    <v t="s">A four-armed pilot in Beckett's crew.</v>
    <v>59</v>
    <v>60</v>
    <v t="s">Savage Opress</v>
    <v t="s">Dathomirian</v>
    <v t="s">Male</v>
    <v>2.1800000000000002</v>
    <v t="s">...</v>
    <v>220.5</v>
    <v>49</v>
    <v t="s">Dathomir</v>
    <v>19</v>
    <v t="s">The brother of Darth Maul and a powerful Sith apprentice.</v>
    <v>26</v>
    <v>27</v>
    <v t="s">Supreme Leader Snoke</v>
    <v t="s">Unknown</v>
    <v t="s">Male</v>
    <v>2.1800000000000002</v>
    <v t="s">...</v>
    <v>220.5</v>
    <v>50</v>
    <v t="s">Unknown</v>
    <v>34</v>
    <v t="s">The Supreme Leader of the First Order.</v>
    <v>5</v>
    <v>6</v>
    <v t="s">Chewbacca</v>
    <v t="s">Wookiee</v>
    <v t="s">Male</v>
    <v>2.2799999999999998</v>
    <v t="s">...</v>
    <v>246.96</v>
    <v>200</v>
    <v t="s">Kashyyyk</v>
    <v t="r">0</v>
    <v t="s">A loyal Wookiee and co-pilot of the Millennium Falcon.</v>
    <v>61</v>
    <v>62</v>
    <v t="s">Pong Krell</v>
    <v t="s">Besalisk</v>
    <v t="s">Male</v>
    <v>2.5</v>
    <v t="s">...</v>
    <v>661.5</v>
    <v>52</v>
    <v t="s">Ojom</v>
    <v>19</v>
    <v t="s">A Jedi Master who fell to the dark side.</v>
    <v>41</v>
    <v>42</v>
    <v t="s">Jabba the Hutt</v>
    <v t="s">Hutt</v>
    <v t="s">Male</v>
    <v>3.9</v>
    <v t="s">...</v>
    <v>2994.39</v>
    <v>600</v>
    <v t="s">Nal Hutta</v>
    <v>4</v>
    <v t="s">A notorious crime lord.</v>
  </a>
  <a r="12" c="12">
    <v t="s"/>
    <v t="s">id</v>
    <v t="s">name</v>
    <v t="s">species</v>
    <v t="s">gender</v>
    <v t="s">height</v>
    <v t="s">...</v>
    <v t="s">weight_lbs</v>
    <v t="s">year_born</v>
    <v t="s">homeworld</v>
    <v t="s">year_died</v>
    <v t="s">description</v>
    <v>2</v>
    <v>3</v>
    <v t="s">Darth Vader</v>
    <v t="s">Human</v>
    <v t="s">Male</v>
    <v>2.02</v>
    <v t="s">...</v>
    <v>299.88</v>
    <v>41</v>
    <v t="s">Tatooine</v>
    <v>4</v>
    <v t="s">The Sith Lord formerly known as Anakin Skywalker.</v>
    <v>13</v>
    <v>14</v>
    <v t="s">Count Dooku</v>
    <v t="s">Human</v>
    <v t="s">Male</v>
    <v>1.93</v>
    <v t="s">...</v>
    <v>176.4</v>
    <v>102</v>
    <v t="s">Serenno</v>
    <v>19</v>
    <v t="s">A former Jedi who became Darth Tyranus, a Sith Lord.</v>
    <v>10</v>
    <v>11</v>
    <v t="s">Qui-Gon Jinn</v>
    <v t="s">Human</v>
    <v t="s">Male</v>
    <v>1.93</v>
    <v t="s">...</v>
    <v>196.245</v>
    <v>92</v>
    <v t="s">Coruscant</v>
    <v>32</v>
    <v t="s">A Jedi Master who discovered Anakin Skywalker.</v>
    <v>31</v>
    <v>32</v>
    <v t="s">Bail Organa</v>
    <v t="s">Human</v>
    <v t="s">Male</v>
    <v>1.91</v>
    <v t="s">...</v>
    <v>189.63</v>
    <v>67</v>
    <v t="s">Alderaan</v>
    <v>0</v>
    <v t="s">A senator and adoptive father of Leia Organa.</v>
    <v>42</v>
    <v>43</v>
    <v t="s">Kanan Jarrus</v>
    <v t="s">Human</v>
    <v t="s">Male</v>
    <v>1.91</v>
    <v t="s">...</v>
    <v>189.63</v>
    <v>32</v>
    <v t="s">Coruscant</v>
    <v>2</v>
    <v t="s">A Jedi Knight and member of the Ghost crew.</v>
    <v t="s">...</v>
    <v t="s">...</v>
    <v t="s">...</v>
    <v t="s">...</v>
    <v t="s">...</v>
    <v t="s">...</v>
    <v t="s">...</v>
    <v t="s">...</v>
    <v t="s">...</v>
    <v t="s">...</v>
    <v t="s">...</v>
    <v t="s">...</v>
    <v>37</v>
    <v>38</v>
    <v t="s">Chirrut Îmwe</v>
    <v t="s">Human</v>
    <v t="s">Male</v>
    <v>1.75</v>
    <v t="s">...</v>
    <v>154.35</v>
    <v>52</v>
    <v t="s">Jedha</v>
    <v>0</v>
    <v t="s">A blind warrior monk and follower of the Force.</v>
    <v>44</v>
    <v>45</v>
    <v t="s">Lobot</v>
    <v t="s">Human</v>
    <v t="s">Male</v>
    <v>1.75</v>
    <v t="s">...</v>
    <v>165.375</v>
    <v>47</v>
    <v t="s">Bespin</v>
    <v t="r">0</v>
    <v t="s">A cyborg aide to Lando Calrissian.</v>
    <v>63</v>
    <v>64</v>
    <v t="s">Ezra Bridger</v>
    <v t="s">Human</v>
    <v t="s">Male</v>
    <v>1.75</v>
    <v t="s">...</v>
    <v>154.35</v>
    <v>18</v>
    <v t="s">Lothal</v>
    <v t="r">0</v>
    <v t="s">A Jedi Padawan and member of the Ghost crew.</v>
    <v>7</v>
    <v>8</v>
    <v t="s">Emperor Palpatine</v>
    <v t="s">Human</v>
    <v t="s">Male</v>
    <v>1.73</v>
    <v t="s">...</v>
    <v>165.375</v>
    <v>82</v>
    <v t="s">Naboo</v>
    <v>35</v>
    <v t="s">The Sith Lord who became Emperor of the galaxy.</v>
    <v>0</v>
    <v>1</v>
    <v t="s">Luke Skywalker</v>
    <v t="s">Human</v>
    <v t="s">Male</v>
    <v>1.72</v>
    <v t="s">...</v>
    <v>169.785</v>
    <v>19</v>
    <v t="s">Tatooine</v>
    <v>34</v>
    <v t="s">The main protagonist of the original trilogy.</v>
  </a>
</arrayData>
</file>

<file path=xl/richData/rdrichvalue.xml><?xml version="1.0" encoding="utf-8"?>
<rvData xmlns="http://schemas.microsoft.com/office/spreadsheetml/2017/richdata" count="28">
  <rv s="0">
    <fb>0</fb>
    <v>2</v>
  </rv>
  <rv s="1">
    <v>0</v>
  </rv>
  <rv s="2">
    <v>DataFrame</v>
    <v>1</v>
    <v>1</v>
  </rv>
  <rv s="3">
    <v>&lt;class 'pandas.core.frame.DataFrame'&gt;</v>
    <v>DataFrame</v>
    <v xml:space="preserve">    id            name         species  gender  height  height_ft  weight  \
0    1  Luke Skywalker           Human    Male    1.72    5.64332    77.0   
1    2     Leia Organa           Human  Female    1.50    4.92150    49.0   
2    3     Darth Vade...</v>
    <v>2</v>
    <v>3</v>
  </rv>
  <rv s="4">
    <v>0</v>
    <v>9</v>
    <v>Image generated by Python</v>
  </rv>
  <rv s="4">
    <v>1</v>
    <v>9</v>
    <v>Image generated by Python</v>
  </rv>
  <rv s="4">
    <v>2</v>
    <v>9</v>
    <v>Image generated by Python</v>
  </rv>
  <rv s="4">
    <v>3</v>
    <v>9</v>
    <v>Image generated by Python</v>
  </rv>
  <rv s="5">
    <fb>1.72</fb>
    <v>&lt;class 'numpy.float64'&gt;</v>
    <v>float64</v>
    <v>1.72</v>
    <v>1.72</v>
    <v>3</v>
  </rv>
  <rv s="5">
    <fb>1.88</fb>
    <v>&lt;class 'numpy.float64'&gt;</v>
    <v>float64</v>
    <v>1.88</v>
    <v>1.88</v>
    <v>3</v>
  </rv>
  <rv s="5">
    <fb>0.15999999999999992</fb>
    <v>&lt;class 'numpy.float64'&gt;</v>
    <v>float64</v>
    <v>0.15999999999999992</v>
    <v>0.15999999999999992</v>
    <v>3</v>
  </rv>
  <rv s="5">
    <fb>1.48</fb>
    <v>&lt;class 'numpy.float64'&gt;</v>
    <v>float64</v>
    <v>1.48</v>
    <v>1.48</v>
    <v>3</v>
  </rv>
  <rv s="5">
    <fb>2.1199999999999997</fb>
    <v>&lt;class 'numpy.float64'&gt;</v>
    <v>float64</v>
    <v>2.1199999999999997</v>
    <v>2.1199999999999997</v>
    <v>3</v>
  </rv>
  <rv s="1">
    <v>1</v>
  </rv>
  <rv s="2">
    <v>DataFrame</v>
    <v>5</v>
    <v>13</v>
  </rv>
  <rv s="3">
    <v>&lt;class 'pandas.core.frame.DataFrame'&gt;</v>
    <v>DataFrame</v>
    <v xml:space="preserve">    id                  name         species  gender  height  height_ft  \
3    4                  Yoda  Yoda's species    Male    0.66    2.16546   
53  54     Wicket W. Warrick            Ewok    Male    1.00    3.28100   
49  50               Sebulb...</v>
    <v>14</v>
    <v>3</v>
  </rv>
  <rv s="5">
    <fb>89.283366206443134</fb>
    <v>&lt;class 'numpy.float64'&gt;</v>
    <v>float64</v>
    <v>89.28336620644313</v>
    <v>89.283366206443134</v>
    <v>3</v>
  </rv>
  <rv s="1">
    <v>2</v>
  </rv>
  <rv s="2">
    <v>DataFrame</v>
    <v>7</v>
    <v>17</v>
  </rv>
  <rv s="3">
    <v>&lt;class 'pandas.core.frame.DataFrame'&gt;</v>
    <v>DataFrame</v>
    <v xml:space="preserve">    id               name species gender  height  height_ft  weight  \
2    3        Darth Vader   Human   Male    2.02    6.62762   136.0   
13  14        Count Dooku   Human   Male    1.93    6.33233    80.0   
10  11       Qui-Gon Jinn   Human   Mal...</v>
    <v>18</v>
    <v>3</v>
  </rv>
  <rv s="4">
    <v>4</v>
    <v>9</v>
    <v>Image generated by Python</v>
  </rv>
  <rv s="4">
    <v>5</v>
    <v>9</v>
    <v>Image generated by Python</v>
  </rv>
  <rv s="5">
    <fb>2.02</fb>
    <v>&lt;class 'numpy.float64'&gt;</v>
    <v>float64</v>
    <v>2.02</v>
    <v>2.02</v>
    <v>3</v>
  </rv>
  <rv s="4">
    <v>6</v>
    <v>9</v>
    <v>Image generated by Python</v>
  </rv>
  <rv s="5">
    <fb>1.8302857142857143</fb>
    <v>&lt;class 'numpy.float64'&gt;</v>
    <v>float64</v>
    <v>1.8302857142857143</v>
    <v>1.8302857142857143</v>
    <v>3</v>
  </rv>
  <rv s="5">
    <fb>1.8097142857142856</fb>
    <v>&lt;class 'numpy.float64'&gt;</v>
    <v>float64</v>
    <v>1.8097142857142856</v>
    <v>1.8097142857142856</v>
    <v>3</v>
  </rv>
  <rv s="5">
    <fb>1.8522857142857143</fb>
    <v>&lt;class 'numpy.float64'&gt;</v>
    <v>float64</v>
    <v>1.8522857142857143</v>
    <v>1.8522857142857143</v>
    <v>3</v>
  </rv>
  <rv s="5">
    <fb>1.8301089714285714</fb>
    <v>&lt;class 'numpy.float64'&gt;</v>
    <v>float64</v>
    <v>1.8301089714285714</v>
    <v>1.8301089714285714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  <s t="_python">
    <k n="Python_type" t="s"/>
    <k n="Python_typeName" t="s"/>
    <k n="Python_str" t="s"/>
    <k n="basicValue"/>
    <k n="_Provider" t="spb"/>
  </s>
</rvStructures>
</file>

<file path=xl/richData/rdsupportingpropertybag.xml><?xml version="1.0" encoding="utf-8"?>
<supportingPropertyBags xmlns="http://schemas.microsoft.com/office/spreadsheetml/2017/richdata2">
  <spbData count="8">
    <spb s="0">
      <v>77</v>
      <v>12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provided by Anaconda</v>
    </spb>
    <spb s="0">
      <v>10</v>
      <v>12</v>
      <v>DataFrame</v>
      <v>arrayPreview</v>
      <v>1</v>
    </spb>
    <spb s="1">
      <v>4</v>
    </spb>
    <spb s="0">
      <v>35</v>
      <v>12</v>
      <v>DataFrame</v>
      <v>arrayPreview</v>
      <v>1</v>
    </spb>
    <spb s="1">
      <v>6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ED5AF-0183-4AED-AF47-F1BA329D7FC8}" name="characters" displayName="characters" ref="A1:L97" tableType="queryTable" totalsRowShown="0">
  <autoFilter ref="A1:L97" xr:uid="{0A9ED5AF-0183-4AED-AF47-F1BA329D7FC8}"/>
  <tableColumns count="12">
    <tableColumn id="1" xr3:uid="{20418970-D5BB-47B1-ADDA-34DDD1FBCB7C}" uniqueName="1" name="id" queryTableFieldId="1"/>
    <tableColumn id="2" xr3:uid="{87A10C70-4211-4D54-B31B-ECFBF2CBE661}" uniqueName="2" name="name" queryTableFieldId="2" dataDxfId="6"/>
    <tableColumn id="3" xr3:uid="{ACCE146D-B200-4C74-B7FB-074C2E58EBE2}" uniqueName="3" name="species" queryTableFieldId="3" dataDxfId="5"/>
    <tableColumn id="4" xr3:uid="{BF712C38-C199-40BC-86FD-5A17C13C0FD0}" uniqueName="4" name="gender" queryTableFieldId="4" dataDxfId="4"/>
    <tableColumn id="5" xr3:uid="{55E91945-7843-438F-BB0D-2A57B17CE203}" uniqueName="5" name="height" queryTableFieldId="5"/>
    <tableColumn id="6" xr3:uid="{D0E148B7-93CF-47BA-BCBD-0751F9F29A56}" uniqueName="6" name="height_ft" queryTableFieldId="6"/>
    <tableColumn id="7" xr3:uid="{B5B2E367-D108-4518-9471-440651DC66A0}" uniqueName="7" name="weight" queryTableFieldId="7"/>
    <tableColumn id="8" xr3:uid="{E996919B-6BF6-4D63-B6D4-7B45D11A5C13}" uniqueName="8" name="weight_lbs" queryTableFieldId="8"/>
    <tableColumn id="9" xr3:uid="{10DC89F9-FDA3-4AE0-BBD9-FFF01F253C76}" uniqueName="9" name="year_born" queryTableFieldId="9"/>
    <tableColumn id="10" xr3:uid="{4955C5F9-C74C-44E2-B0E6-B7D7932C6787}" uniqueName="10" name="homeworld" queryTableFieldId="10" dataDxfId="3"/>
    <tableColumn id="11" xr3:uid="{832110E6-1674-42AC-822C-341DFD152D72}" uniqueName="11" name="year_died" queryTableFieldId="11"/>
    <tableColumn id="12" xr3:uid="{C2DC6442-7E29-4974-877B-0E2F3D266310}" uniqueName="12" name="description" queryTableFieldId="1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CB39C3-6518-4BD6-8C02-FD66C92D8335}" name="matching_ids" displayName="matching_ids" ref="A2:C5" tableType="queryTable" totalsRowShown="0">
  <autoFilter ref="A2:C5" xr:uid="{BCCB39C3-6518-4BD6-8C02-FD66C92D8335}"/>
  <tableColumns count="3">
    <tableColumn id="1" xr3:uid="{E338F996-6E8C-4709-B505-B528050CDAFD}" uniqueName="1" name="lookup_id" queryTableFieldId="1"/>
    <tableColumn id="2" xr3:uid="{E9127CFA-D8BD-4A2A-9F45-353F8EA79032}" uniqueName="2" name="characters.name" queryTableFieldId="2" dataDxfId="1"/>
    <tableColumn id="3" xr3:uid="{F9D89A45-74F2-4288-9424-924572387B0C}" uniqueName="3" name="characters.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129C-2350-4E43-B268-B91264CAB418}">
  <dimension ref="A1:L97"/>
  <sheetViews>
    <sheetView workbookViewId="0"/>
  </sheetViews>
  <sheetFormatPr defaultRowHeight="14.4" x14ac:dyDescent="0.3"/>
  <cols>
    <col min="1" max="1" width="5" bestFit="1" customWidth="1"/>
    <col min="2" max="2" width="21.109375" bestFit="1" customWidth="1"/>
    <col min="3" max="3" width="14.109375" bestFit="1" customWidth="1"/>
    <col min="4" max="4" width="9.5546875" bestFit="1" customWidth="1"/>
    <col min="5" max="5" width="9" bestFit="1" customWidth="1"/>
    <col min="6" max="6" width="11.33203125" bestFit="1" customWidth="1"/>
    <col min="7" max="7" width="9.33203125" bestFit="1" customWidth="1"/>
    <col min="8" max="8" width="12.88671875" bestFit="1" customWidth="1"/>
    <col min="9" max="9" width="12.109375" bestFit="1" customWidth="1"/>
    <col min="10" max="10" width="14" bestFit="1" customWidth="1"/>
    <col min="11" max="11" width="12" bestFit="1" customWidth="1"/>
    <col min="12" max="12" width="6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1.72</v>
      </c>
      <c r="F2">
        <v>5.6433200000000001</v>
      </c>
      <c r="G2">
        <v>77</v>
      </c>
      <c r="H2">
        <v>169.785</v>
      </c>
      <c r="I2">
        <v>19</v>
      </c>
      <c r="J2" t="s">
        <v>15</v>
      </c>
      <c r="K2">
        <v>34</v>
      </c>
      <c r="L2" t="s">
        <v>16</v>
      </c>
    </row>
    <row r="3" spans="1:12" x14ac:dyDescent="0.3">
      <c r="A3">
        <v>2</v>
      </c>
      <c r="B3" t="s">
        <v>17</v>
      </c>
      <c r="C3" t="s">
        <v>13</v>
      </c>
      <c r="D3" t="s">
        <v>18</v>
      </c>
      <c r="E3">
        <v>1.5</v>
      </c>
      <c r="F3">
        <v>4.9215</v>
      </c>
      <c r="G3">
        <v>49</v>
      </c>
      <c r="H3">
        <v>108.045</v>
      </c>
      <c r="I3">
        <v>19</v>
      </c>
      <c r="J3" t="s">
        <v>19</v>
      </c>
      <c r="K3">
        <v>35</v>
      </c>
      <c r="L3" t="s">
        <v>20</v>
      </c>
    </row>
    <row r="4" spans="1:12" x14ac:dyDescent="0.3">
      <c r="A4">
        <v>3</v>
      </c>
      <c r="B4" t="s">
        <v>21</v>
      </c>
      <c r="C4" t="s">
        <v>13</v>
      </c>
      <c r="D4" t="s">
        <v>14</v>
      </c>
      <c r="E4">
        <v>2.02</v>
      </c>
      <c r="F4">
        <v>6.6276200000000003</v>
      </c>
      <c r="G4">
        <v>136</v>
      </c>
      <c r="H4">
        <v>299.88</v>
      </c>
      <c r="I4">
        <v>41</v>
      </c>
      <c r="J4" t="s">
        <v>15</v>
      </c>
      <c r="K4">
        <v>4</v>
      </c>
      <c r="L4" t="s">
        <v>22</v>
      </c>
    </row>
    <row r="5" spans="1:12" x14ac:dyDescent="0.3">
      <c r="A5">
        <v>4</v>
      </c>
      <c r="B5" t="s">
        <v>23</v>
      </c>
      <c r="C5" t="s">
        <v>24</v>
      </c>
      <c r="D5" t="s">
        <v>14</v>
      </c>
      <c r="E5">
        <v>0.66</v>
      </c>
      <c r="F5">
        <v>2.1654600000000004</v>
      </c>
      <c r="G5">
        <v>17</v>
      </c>
      <c r="H5">
        <v>37.484999999999999</v>
      </c>
      <c r="I5">
        <v>896</v>
      </c>
      <c r="J5" t="s">
        <v>25</v>
      </c>
      <c r="K5">
        <v>4</v>
      </c>
      <c r="L5" t="s">
        <v>26</v>
      </c>
    </row>
    <row r="6" spans="1:12" x14ac:dyDescent="0.3">
      <c r="A6">
        <v>5</v>
      </c>
      <c r="B6" t="s">
        <v>27</v>
      </c>
      <c r="C6" t="s">
        <v>13</v>
      </c>
      <c r="D6" t="s">
        <v>14</v>
      </c>
      <c r="E6">
        <v>1.8</v>
      </c>
      <c r="F6">
        <v>5.9058000000000002</v>
      </c>
      <c r="G6">
        <v>80</v>
      </c>
      <c r="H6">
        <v>176.4</v>
      </c>
      <c r="I6">
        <v>29</v>
      </c>
      <c r="J6" t="s">
        <v>28</v>
      </c>
      <c r="K6">
        <v>34</v>
      </c>
      <c r="L6" t="s">
        <v>29</v>
      </c>
    </row>
    <row r="7" spans="1:12" x14ac:dyDescent="0.3">
      <c r="A7">
        <v>6</v>
      </c>
      <c r="B7" t="s">
        <v>30</v>
      </c>
      <c r="C7" t="s">
        <v>31</v>
      </c>
      <c r="D7" t="s">
        <v>14</v>
      </c>
      <c r="E7">
        <v>2.2799999999999998</v>
      </c>
      <c r="F7">
        <v>7.4806799999999996</v>
      </c>
      <c r="G7">
        <v>112</v>
      </c>
      <c r="H7">
        <v>246.96</v>
      </c>
      <c r="I7">
        <v>200</v>
      </c>
      <c r="J7" t="s">
        <v>32</v>
      </c>
      <c r="L7" t="s">
        <v>33</v>
      </c>
    </row>
    <row r="8" spans="1:12" x14ac:dyDescent="0.3">
      <c r="A8">
        <v>7</v>
      </c>
      <c r="B8" t="s">
        <v>34</v>
      </c>
      <c r="C8" t="s">
        <v>13</v>
      </c>
      <c r="D8" t="s">
        <v>14</v>
      </c>
      <c r="E8">
        <v>1.82</v>
      </c>
      <c r="F8">
        <v>5.9714200000000002</v>
      </c>
      <c r="G8">
        <v>81</v>
      </c>
      <c r="H8">
        <v>178.60500000000002</v>
      </c>
      <c r="I8">
        <v>57</v>
      </c>
      <c r="J8" t="s">
        <v>35</v>
      </c>
      <c r="K8">
        <v>0</v>
      </c>
      <c r="L8" t="s">
        <v>36</v>
      </c>
    </row>
    <row r="9" spans="1:12" x14ac:dyDescent="0.3">
      <c r="A9">
        <v>8</v>
      </c>
      <c r="B9" t="s">
        <v>37</v>
      </c>
      <c r="C9" t="s">
        <v>13</v>
      </c>
      <c r="D9" t="s">
        <v>14</v>
      </c>
      <c r="E9">
        <v>1.73</v>
      </c>
      <c r="F9">
        <v>5.6761300000000006</v>
      </c>
      <c r="G9">
        <v>75</v>
      </c>
      <c r="H9">
        <v>165.375</v>
      </c>
      <c r="I9">
        <v>82</v>
      </c>
      <c r="J9" t="s">
        <v>38</v>
      </c>
      <c r="K9">
        <v>35</v>
      </c>
      <c r="L9" t="s">
        <v>39</v>
      </c>
    </row>
    <row r="10" spans="1:12" x14ac:dyDescent="0.3">
      <c r="A10">
        <v>9</v>
      </c>
      <c r="B10" t="s">
        <v>40</v>
      </c>
      <c r="C10" t="s">
        <v>13</v>
      </c>
      <c r="D10" t="s">
        <v>14</v>
      </c>
      <c r="E10">
        <v>1.88</v>
      </c>
      <c r="F10">
        <v>6.1682800000000002</v>
      </c>
      <c r="G10">
        <v>84</v>
      </c>
      <c r="H10">
        <v>185.22</v>
      </c>
      <c r="I10">
        <v>41</v>
      </c>
      <c r="J10" t="s">
        <v>15</v>
      </c>
      <c r="K10">
        <v>4</v>
      </c>
      <c r="L10" t="s">
        <v>41</v>
      </c>
    </row>
    <row r="11" spans="1:12" x14ac:dyDescent="0.3">
      <c r="A11">
        <v>10</v>
      </c>
      <c r="B11" t="s">
        <v>42</v>
      </c>
      <c r="C11" t="s">
        <v>13</v>
      </c>
      <c r="D11" t="s">
        <v>18</v>
      </c>
      <c r="E11">
        <v>1.65</v>
      </c>
      <c r="F11">
        <v>5.4136499999999996</v>
      </c>
      <c r="G11">
        <v>45</v>
      </c>
      <c r="H11">
        <v>99.225000000000009</v>
      </c>
      <c r="I11">
        <v>46</v>
      </c>
      <c r="J11" t="s">
        <v>38</v>
      </c>
      <c r="K11">
        <v>19</v>
      </c>
      <c r="L11" t="s">
        <v>43</v>
      </c>
    </row>
    <row r="12" spans="1:12" x14ac:dyDescent="0.3">
      <c r="A12">
        <v>11</v>
      </c>
      <c r="B12" t="s">
        <v>44</v>
      </c>
      <c r="C12" t="s">
        <v>13</v>
      </c>
      <c r="D12" t="s">
        <v>14</v>
      </c>
      <c r="E12">
        <v>1.93</v>
      </c>
      <c r="F12">
        <v>6.3323299999999998</v>
      </c>
      <c r="G12">
        <v>89</v>
      </c>
      <c r="H12">
        <v>196.245</v>
      </c>
      <c r="I12">
        <v>92</v>
      </c>
      <c r="J12" t="s">
        <v>45</v>
      </c>
      <c r="K12">
        <v>32</v>
      </c>
      <c r="L12" t="s">
        <v>46</v>
      </c>
    </row>
    <row r="13" spans="1:12" x14ac:dyDescent="0.3">
      <c r="A13">
        <v>12</v>
      </c>
      <c r="B13" t="s">
        <v>47</v>
      </c>
      <c r="C13" t="s">
        <v>13</v>
      </c>
      <c r="D13" t="s">
        <v>14</v>
      </c>
      <c r="E13">
        <v>1.88</v>
      </c>
      <c r="F13">
        <v>6.1682800000000002</v>
      </c>
      <c r="G13">
        <v>84</v>
      </c>
      <c r="H13">
        <v>185.22</v>
      </c>
      <c r="I13">
        <v>72</v>
      </c>
      <c r="J13" t="s">
        <v>48</v>
      </c>
      <c r="K13">
        <v>19</v>
      </c>
      <c r="L13" t="s">
        <v>49</v>
      </c>
    </row>
    <row r="14" spans="1:12" x14ac:dyDescent="0.3">
      <c r="A14">
        <v>13</v>
      </c>
      <c r="B14" t="s">
        <v>50</v>
      </c>
      <c r="C14" t="s">
        <v>51</v>
      </c>
      <c r="D14" t="s">
        <v>14</v>
      </c>
      <c r="E14">
        <v>1.96</v>
      </c>
      <c r="F14">
        <v>6.4307600000000003</v>
      </c>
      <c r="G14">
        <v>66</v>
      </c>
      <c r="H14">
        <v>145.53</v>
      </c>
      <c r="I14">
        <v>52</v>
      </c>
      <c r="J14" t="s">
        <v>38</v>
      </c>
      <c r="L14" t="s">
        <v>52</v>
      </c>
    </row>
    <row r="15" spans="1:12" x14ac:dyDescent="0.3">
      <c r="A15">
        <v>14</v>
      </c>
      <c r="B15" t="s">
        <v>53</v>
      </c>
      <c r="C15" t="s">
        <v>13</v>
      </c>
      <c r="D15" t="s">
        <v>14</v>
      </c>
      <c r="E15">
        <v>1.93</v>
      </c>
      <c r="F15">
        <v>6.3323299999999998</v>
      </c>
      <c r="G15">
        <v>80</v>
      </c>
      <c r="H15">
        <v>176.4</v>
      </c>
      <c r="I15">
        <v>102</v>
      </c>
      <c r="J15" t="s">
        <v>54</v>
      </c>
      <c r="K15">
        <v>19</v>
      </c>
      <c r="L15" t="s">
        <v>55</v>
      </c>
    </row>
    <row r="16" spans="1:12" x14ac:dyDescent="0.3">
      <c r="A16">
        <v>15</v>
      </c>
      <c r="B16" t="s">
        <v>56</v>
      </c>
      <c r="C16" t="s">
        <v>13</v>
      </c>
      <c r="D16" t="s">
        <v>18</v>
      </c>
      <c r="E16">
        <v>1.7</v>
      </c>
      <c r="F16">
        <v>5.5777000000000001</v>
      </c>
      <c r="G16">
        <v>54</v>
      </c>
      <c r="H16">
        <v>119.07000000000001</v>
      </c>
      <c r="I16">
        <v>15</v>
      </c>
      <c r="J16" t="s">
        <v>57</v>
      </c>
      <c r="L16" t="s">
        <v>58</v>
      </c>
    </row>
    <row r="17" spans="1:12" x14ac:dyDescent="0.3">
      <c r="A17">
        <v>16</v>
      </c>
      <c r="B17" t="s">
        <v>59</v>
      </c>
      <c r="C17" t="s">
        <v>13</v>
      </c>
      <c r="D17" t="s">
        <v>14</v>
      </c>
      <c r="E17">
        <v>1.78</v>
      </c>
      <c r="F17">
        <v>5.8401800000000001</v>
      </c>
      <c r="G17">
        <v>73</v>
      </c>
      <c r="H17">
        <v>160.965</v>
      </c>
      <c r="I17">
        <v>11</v>
      </c>
      <c r="J17" t="s">
        <v>25</v>
      </c>
      <c r="L17" t="s">
        <v>60</v>
      </c>
    </row>
    <row r="18" spans="1:12" x14ac:dyDescent="0.3">
      <c r="A18">
        <v>17</v>
      </c>
      <c r="B18" t="s">
        <v>61</v>
      </c>
      <c r="C18" t="s">
        <v>13</v>
      </c>
      <c r="D18" t="s">
        <v>14</v>
      </c>
      <c r="E18">
        <v>1.76</v>
      </c>
      <c r="F18">
        <v>5.7745600000000001</v>
      </c>
      <c r="G18">
        <v>79</v>
      </c>
      <c r="H18">
        <v>174.19499999999999</v>
      </c>
      <c r="I18">
        <v>2</v>
      </c>
      <c r="J18" t="s">
        <v>62</v>
      </c>
      <c r="L18" t="s">
        <v>63</v>
      </c>
    </row>
    <row r="19" spans="1:12" x14ac:dyDescent="0.3">
      <c r="A19">
        <v>18</v>
      </c>
      <c r="B19" t="s">
        <v>64</v>
      </c>
      <c r="C19" t="s">
        <v>13</v>
      </c>
      <c r="D19" t="s">
        <v>14</v>
      </c>
      <c r="E19">
        <v>1.89</v>
      </c>
      <c r="F19">
        <v>6.2010899999999998</v>
      </c>
      <c r="G19">
        <v>89</v>
      </c>
      <c r="H19">
        <v>196.245</v>
      </c>
      <c r="I19">
        <v>5</v>
      </c>
      <c r="J19" t="s">
        <v>65</v>
      </c>
      <c r="K19">
        <v>35</v>
      </c>
      <c r="L19" t="s">
        <v>66</v>
      </c>
    </row>
    <row r="20" spans="1:12" x14ac:dyDescent="0.3">
      <c r="A20">
        <v>19</v>
      </c>
      <c r="B20" t="s">
        <v>67</v>
      </c>
      <c r="C20" t="s">
        <v>68</v>
      </c>
      <c r="D20" t="s">
        <v>69</v>
      </c>
      <c r="J20" t="s">
        <v>69</v>
      </c>
      <c r="L20" t="s">
        <v>70</v>
      </c>
    </row>
    <row r="21" spans="1:12" x14ac:dyDescent="0.3">
      <c r="A21">
        <v>20</v>
      </c>
      <c r="B21" t="s">
        <v>71</v>
      </c>
      <c r="C21" t="s">
        <v>68</v>
      </c>
      <c r="D21" t="s">
        <v>69</v>
      </c>
      <c r="E21">
        <v>1.71</v>
      </c>
      <c r="F21">
        <v>5.6105100000000006</v>
      </c>
      <c r="I21">
        <v>112</v>
      </c>
      <c r="J21" t="s">
        <v>15</v>
      </c>
      <c r="L21" t="s">
        <v>72</v>
      </c>
    </row>
    <row r="22" spans="1:12" x14ac:dyDescent="0.3">
      <c r="A22">
        <v>21</v>
      </c>
      <c r="B22" t="s">
        <v>73</v>
      </c>
      <c r="C22" t="s">
        <v>68</v>
      </c>
      <c r="D22" t="s">
        <v>69</v>
      </c>
      <c r="E22">
        <v>0.96</v>
      </c>
      <c r="F22">
        <v>3.1497600000000001</v>
      </c>
      <c r="I22">
        <v>33</v>
      </c>
      <c r="J22" t="s">
        <v>38</v>
      </c>
      <c r="L22" t="s">
        <v>74</v>
      </c>
    </row>
    <row r="23" spans="1:12" x14ac:dyDescent="0.3">
      <c r="A23">
        <v>22</v>
      </c>
      <c r="B23" t="s">
        <v>75</v>
      </c>
      <c r="C23" t="s">
        <v>13</v>
      </c>
      <c r="D23" t="s">
        <v>14</v>
      </c>
      <c r="E23">
        <v>1.77</v>
      </c>
      <c r="F23">
        <v>5.8073700000000006</v>
      </c>
      <c r="G23">
        <v>79</v>
      </c>
      <c r="H23">
        <v>174.19499999999999</v>
      </c>
      <c r="I23">
        <v>31</v>
      </c>
      <c r="J23" t="s">
        <v>76</v>
      </c>
      <c r="L23" t="s">
        <v>77</v>
      </c>
    </row>
    <row r="24" spans="1:12" x14ac:dyDescent="0.3">
      <c r="A24">
        <v>23</v>
      </c>
      <c r="B24" t="s">
        <v>78</v>
      </c>
      <c r="C24" t="s">
        <v>13</v>
      </c>
      <c r="D24" t="s">
        <v>14</v>
      </c>
      <c r="E24">
        <v>1.83</v>
      </c>
      <c r="F24">
        <v>6.0042300000000006</v>
      </c>
      <c r="G24">
        <v>78</v>
      </c>
      <c r="H24">
        <v>171.99</v>
      </c>
      <c r="I24">
        <v>32</v>
      </c>
      <c r="J24" t="s">
        <v>79</v>
      </c>
      <c r="L24" t="s">
        <v>80</v>
      </c>
    </row>
    <row r="25" spans="1:12" x14ac:dyDescent="0.3">
      <c r="A25">
        <v>24</v>
      </c>
      <c r="B25" t="s">
        <v>81</v>
      </c>
      <c r="C25" t="s">
        <v>13</v>
      </c>
      <c r="D25" t="s">
        <v>14</v>
      </c>
      <c r="E25">
        <v>1.83</v>
      </c>
      <c r="F25">
        <v>6.0042300000000006</v>
      </c>
      <c r="G25">
        <v>79</v>
      </c>
      <c r="H25">
        <v>174.19499999999999</v>
      </c>
      <c r="I25">
        <v>66</v>
      </c>
      <c r="J25" t="s">
        <v>82</v>
      </c>
      <c r="K25">
        <v>22</v>
      </c>
      <c r="L25" t="s">
        <v>83</v>
      </c>
    </row>
    <row r="26" spans="1:12" x14ac:dyDescent="0.3">
      <c r="A26">
        <v>25</v>
      </c>
      <c r="B26" t="s">
        <v>84</v>
      </c>
      <c r="C26" t="s">
        <v>13</v>
      </c>
      <c r="D26" t="s">
        <v>14</v>
      </c>
      <c r="E26">
        <v>1.85</v>
      </c>
      <c r="F26">
        <v>6.0698500000000006</v>
      </c>
      <c r="G26">
        <v>75</v>
      </c>
      <c r="H26">
        <v>165.375</v>
      </c>
      <c r="I26">
        <v>0</v>
      </c>
      <c r="J26" t="s">
        <v>85</v>
      </c>
      <c r="K26">
        <v>35</v>
      </c>
      <c r="L26" t="s">
        <v>86</v>
      </c>
    </row>
    <row r="27" spans="1:12" x14ac:dyDescent="0.3">
      <c r="A27">
        <v>26</v>
      </c>
      <c r="B27" t="s">
        <v>87</v>
      </c>
      <c r="C27" t="s">
        <v>13</v>
      </c>
      <c r="D27" t="s">
        <v>18</v>
      </c>
      <c r="E27">
        <v>1.68</v>
      </c>
      <c r="F27">
        <v>5.5120800000000001</v>
      </c>
      <c r="G27">
        <v>57</v>
      </c>
      <c r="H27">
        <v>125.685</v>
      </c>
      <c r="I27">
        <v>11</v>
      </c>
      <c r="J27" t="s">
        <v>88</v>
      </c>
      <c r="L27" t="s">
        <v>89</v>
      </c>
    </row>
    <row r="28" spans="1:12" x14ac:dyDescent="0.3">
      <c r="A28">
        <v>27</v>
      </c>
      <c r="B28" t="s">
        <v>90</v>
      </c>
      <c r="C28" t="s">
        <v>25</v>
      </c>
      <c r="D28" t="s">
        <v>14</v>
      </c>
      <c r="E28">
        <v>2.1800000000000002</v>
      </c>
      <c r="F28">
        <v>7.1525800000000013</v>
      </c>
      <c r="G28">
        <v>100</v>
      </c>
      <c r="H28">
        <v>220.5</v>
      </c>
      <c r="I28">
        <v>50</v>
      </c>
      <c r="J28" t="s">
        <v>25</v>
      </c>
      <c r="K28">
        <v>34</v>
      </c>
      <c r="L28" t="s">
        <v>91</v>
      </c>
    </row>
    <row r="29" spans="1:12" x14ac:dyDescent="0.3">
      <c r="A29">
        <v>28</v>
      </c>
      <c r="B29" t="s">
        <v>92</v>
      </c>
      <c r="C29" t="s">
        <v>25</v>
      </c>
      <c r="D29" t="s">
        <v>18</v>
      </c>
      <c r="E29">
        <v>1.24</v>
      </c>
      <c r="F29">
        <v>4.0684399999999998</v>
      </c>
      <c r="G29">
        <v>31</v>
      </c>
      <c r="H29">
        <v>68.355000000000004</v>
      </c>
      <c r="I29">
        <v>973</v>
      </c>
      <c r="J29" t="s">
        <v>93</v>
      </c>
      <c r="L29" t="s">
        <v>94</v>
      </c>
    </row>
    <row r="30" spans="1:12" x14ac:dyDescent="0.3">
      <c r="A30">
        <v>29</v>
      </c>
      <c r="B30" t="s">
        <v>95</v>
      </c>
      <c r="C30" t="s">
        <v>96</v>
      </c>
      <c r="D30" t="s">
        <v>18</v>
      </c>
      <c r="E30">
        <v>1.78</v>
      </c>
      <c r="F30">
        <v>5.8401800000000001</v>
      </c>
      <c r="G30">
        <v>55</v>
      </c>
      <c r="H30">
        <v>121.27500000000001</v>
      </c>
      <c r="I30">
        <v>48</v>
      </c>
      <c r="J30" t="s">
        <v>97</v>
      </c>
      <c r="K30">
        <v>19</v>
      </c>
      <c r="L30" t="s">
        <v>98</v>
      </c>
    </row>
    <row r="31" spans="1:12" x14ac:dyDescent="0.3">
      <c r="A31">
        <v>30</v>
      </c>
      <c r="B31" t="s">
        <v>99</v>
      </c>
      <c r="C31" t="s">
        <v>100</v>
      </c>
      <c r="D31" t="s">
        <v>14</v>
      </c>
      <c r="E31">
        <v>1.8</v>
      </c>
      <c r="F31">
        <v>5.9058000000000002</v>
      </c>
      <c r="G31">
        <v>72</v>
      </c>
      <c r="H31">
        <v>158.76</v>
      </c>
      <c r="I31">
        <v>52</v>
      </c>
      <c r="J31" t="s">
        <v>101</v>
      </c>
      <c r="K31">
        <v>35</v>
      </c>
      <c r="L31" t="s">
        <v>102</v>
      </c>
    </row>
    <row r="32" spans="1:12" x14ac:dyDescent="0.3">
      <c r="A32">
        <v>31</v>
      </c>
      <c r="B32" t="s">
        <v>103</v>
      </c>
      <c r="C32" t="s">
        <v>13</v>
      </c>
      <c r="D32" t="s">
        <v>14</v>
      </c>
      <c r="E32">
        <v>1.8</v>
      </c>
      <c r="F32">
        <v>5.9058000000000002</v>
      </c>
      <c r="G32">
        <v>75</v>
      </c>
      <c r="H32">
        <v>165.375</v>
      </c>
      <c r="I32">
        <v>59</v>
      </c>
      <c r="J32" t="s">
        <v>104</v>
      </c>
      <c r="K32">
        <v>4</v>
      </c>
      <c r="L32" t="s">
        <v>105</v>
      </c>
    </row>
    <row r="33" spans="1:12" x14ac:dyDescent="0.3">
      <c r="A33">
        <v>32</v>
      </c>
      <c r="B33" t="s">
        <v>106</v>
      </c>
      <c r="C33" t="s">
        <v>13</v>
      </c>
      <c r="D33" t="s">
        <v>14</v>
      </c>
      <c r="E33">
        <v>1.91</v>
      </c>
      <c r="F33">
        <v>6.2667099999999998</v>
      </c>
      <c r="G33">
        <v>86</v>
      </c>
      <c r="H33">
        <v>189.63</v>
      </c>
      <c r="I33">
        <v>67</v>
      </c>
      <c r="J33" t="s">
        <v>19</v>
      </c>
      <c r="K33">
        <v>0</v>
      </c>
      <c r="L33" t="s">
        <v>107</v>
      </c>
    </row>
    <row r="34" spans="1:12" x14ac:dyDescent="0.3">
      <c r="A34">
        <v>33</v>
      </c>
      <c r="B34" t="s">
        <v>108</v>
      </c>
      <c r="C34" t="s">
        <v>109</v>
      </c>
      <c r="D34" t="s">
        <v>18</v>
      </c>
      <c r="E34">
        <v>1.66</v>
      </c>
      <c r="F34">
        <v>5.4464600000000001</v>
      </c>
      <c r="G34">
        <v>50</v>
      </c>
      <c r="H34">
        <v>110.25</v>
      </c>
      <c r="I34">
        <v>40</v>
      </c>
      <c r="J34" t="s">
        <v>110</v>
      </c>
      <c r="K34">
        <v>19</v>
      </c>
      <c r="L34" t="s">
        <v>111</v>
      </c>
    </row>
    <row r="35" spans="1:12" x14ac:dyDescent="0.3">
      <c r="A35">
        <v>34</v>
      </c>
      <c r="B35" t="s">
        <v>112</v>
      </c>
      <c r="C35" t="s">
        <v>13</v>
      </c>
      <c r="D35" t="s">
        <v>14</v>
      </c>
      <c r="E35">
        <v>1.79</v>
      </c>
      <c r="F35">
        <v>5.8729900000000006</v>
      </c>
      <c r="G35">
        <v>79</v>
      </c>
      <c r="H35">
        <v>174.19499999999999</v>
      </c>
      <c r="I35">
        <v>24</v>
      </c>
      <c r="J35" t="s">
        <v>15</v>
      </c>
      <c r="K35">
        <v>0</v>
      </c>
      <c r="L35" t="s">
        <v>113</v>
      </c>
    </row>
    <row r="36" spans="1:12" x14ac:dyDescent="0.3">
      <c r="A36">
        <v>35</v>
      </c>
      <c r="B36" t="s">
        <v>114</v>
      </c>
      <c r="C36" t="s">
        <v>96</v>
      </c>
      <c r="D36" t="s">
        <v>14</v>
      </c>
      <c r="E36">
        <v>1.93</v>
      </c>
      <c r="F36">
        <v>6.3323299999999998</v>
      </c>
      <c r="G36">
        <v>65</v>
      </c>
      <c r="H36">
        <v>143.32500000000002</v>
      </c>
      <c r="I36">
        <v>60</v>
      </c>
      <c r="J36" t="s">
        <v>97</v>
      </c>
      <c r="K36">
        <v>35</v>
      </c>
      <c r="L36" t="s">
        <v>115</v>
      </c>
    </row>
    <row r="37" spans="1:12" x14ac:dyDescent="0.3">
      <c r="A37">
        <v>36</v>
      </c>
      <c r="B37" t="s">
        <v>116</v>
      </c>
      <c r="C37" t="s">
        <v>117</v>
      </c>
      <c r="D37" t="s">
        <v>14</v>
      </c>
      <c r="E37">
        <v>1.9</v>
      </c>
      <c r="F37">
        <v>6.2339000000000002</v>
      </c>
      <c r="G37">
        <v>113</v>
      </c>
      <c r="H37">
        <v>249.16500000000002</v>
      </c>
      <c r="I37">
        <v>53</v>
      </c>
      <c r="J37" t="s">
        <v>118</v>
      </c>
      <c r="L37" t="s">
        <v>119</v>
      </c>
    </row>
    <row r="38" spans="1:12" x14ac:dyDescent="0.3">
      <c r="A38">
        <v>37</v>
      </c>
      <c r="B38" t="s">
        <v>120</v>
      </c>
      <c r="C38" t="s">
        <v>13</v>
      </c>
      <c r="D38" t="s">
        <v>18</v>
      </c>
      <c r="E38">
        <v>2</v>
      </c>
      <c r="F38">
        <v>6.5620000000000003</v>
      </c>
      <c r="G38">
        <v>75</v>
      </c>
      <c r="H38">
        <v>165.375</v>
      </c>
      <c r="I38">
        <v>15</v>
      </c>
      <c r="J38" t="s">
        <v>121</v>
      </c>
      <c r="K38">
        <v>35</v>
      </c>
      <c r="L38" t="s">
        <v>122</v>
      </c>
    </row>
    <row r="39" spans="1:12" x14ac:dyDescent="0.3">
      <c r="A39">
        <v>38</v>
      </c>
      <c r="B39" t="s">
        <v>123</v>
      </c>
      <c r="C39" t="s">
        <v>13</v>
      </c>
      <c r="D39" t="s">
        <v>14</v>
      </c>
      <c r="E39">
        <v>1.75</v>
      </c>
      <c r="F39">
        <v>5.7417500000000006</v>
      </c>
      <c r="G39">
        <v>70</v>
      </c>
      <c r="H39">
        <v>154.35</v>
      </c>
      <c r="I39">
        <v>52</v>
      </c>
      <c r="J39" t="s">
        <v>124</v>
      </c>
      <c r="K39">
        <v>0</v>
      </c>
      <c r="L39" t="s">
        <v>125</v>
      </c>
    </row>
    <row r="40" spans="1:12" x14ac:dyDescent="0.3">
      <c r="A40">
        <v>39</v>
      </c>
      <c r="B40" t="s">
        <v>126</v>
      </c>
      <c r="C40" t="s">
        <v>13</v>
      </c>
      <c r="D40" t="s">
        <v>14</v>
      </c>
      <c r="E40">
        <v>1.83</v>
      </c>
      <c r="F40">
        <v>6.0042300000000006</v>
      </c>
      <c r="G40">
        <v>80</v>
      </c>
      <c r="H40">
        <v>176.4</v>
      </c>
      <c r="I40">
        <v>32</v>
      </c>
      <c r="J40" t="s">
        <v>28</v>
      </c>
      <c r="L40" t="s">
        <v>127</v>
      </c>
    </row>
    <row r="41" spans="1:12" x14ac:dyDescent="0.3">
      <c r="A41">
        <v>40</v>
      </c>
      <c r="B41" t="s">
        <v>128</v>
      </c>
      <c r="C41" t="s">
        <v>129</v>
      </c>
      <c r="D41" t="s">
        <v>14</v>
      </c>
      <c r="E41">
        <v>1.73</v>
      </c>
      <c r="F41">
        <v>5.6761300000000006</v>
      </c>
      <c r="G41">
        <v>70</v>
      </c>
      <c r="H41">
        <v>154.35</v>
      </c>
      <c r="I41">
        <v>44</v>
      </c>
      <c r="J41" t="s">
        <v>130</v>
      </c>
      <c r="K41">
        <v>0</v>
      </c>
      <c r="L41" t="s">
        <v>131</v>
      </c>
    </row>
    <row r="42" spans="1:12" x14ac:dyDescent="0.3">
      <c r="A42">
        <v>41</v>
      </c>
      <c r="B42" t="s">
        <v>132</v>
      </c>
      <c r="C42" t="s">
        <v>96</v>
      </c>
      <c r="D42" t="s">
        <v>18</v>
      </c>
      <c r="E42">
        <v>1.78</v>
      </c>
      <c r="F42">
        <v>5.8401800000000001</v>
      </c>
      <c r="G42">
        <v>55</v>
      </c>
      <c r="H42">
        <v>121.27500000000001</v>
      </c>
      <c r="I42">
        <v>29</v>
      </c>
      <c r="J42" t="s">
        <v>97</v>
      </c>
      <c r="L42" t="s">
        <v>133</v>
      </c>
    </row>
    <row r="43" spans="1:12" x14ac:dyDescent="0.3">
      <c r="A43">
        <v>42</v>
      </c>
      <c r="B43" t="s">
        <v>134</v>
      </c>
      <c r="C43" t="s">
        <v>135</v>
      </c>
      <c r="D43" t="s">
        <v>14</v>
      </c>
      <c r="E43">
        <v>3.9</v>
      </c>
      <c r="F43">
        <v>12.7959</v>
      </c>
      <c r="G43">
        <v>1358</v>
      </c>
      <c r="H43">
        <v>2994.39</v>
      </c>
      <c r="I43">
        <v>600</v>
      </c>
      <c r="J43" t="s">
        <v>136</v>
      </c>
      <c r="K43">
        <v>4</v>
      </c>
      <c r="L43" t="s">
        <v>137</v>
      </c>
    </row>
    <row r="44" spans="1:12" x14ac:dyDescent="0.3">
      <c r="A44">
        <v>43</v>
      </c>
      <c r="B44" t="s">
        <v>138</v>
      </c>
      <c r="C44" t="s">
        <v>13</v>
      </c>
      <c r="D44" t="s">
        <v>14</v>
      </c>
      <c r="E44">
        <v>1.91</v>
      </c>
      <c r="F44">
        <v>6.2667099999999998</v>
      </c>
      <c r="G44">
        <v>86</v>
      </c>
      <c r="H44">
        <v>189.63</v>
      </c>
      <c r="I44">
        <v>32</v>
      </c>
      <c r="J44" t="s">
        <v>45</v>
      </c>
      <c r="K44">
        <v>2</v>
      </c>
      <c r="L44" t="s">
        <v>139</v>
      </c>
    </row>
    <row r="45" spans="1:12" x14ac:dyDescent="0.3">
      <c r="A45">
        <v>44</v>
      </c>
      <c r="B45" t="s">
        <v>140</v>
      </c>
      <c r="C45" t="s">
        <v>141</v>
      </c>
      <c r="D45" t="s">
        <v>14</v>
      </c>
      <c r="E45">
        <v>1.96</v>
      </c>
      <c r="F45">
        <v>6.4307600000000003</v>
      </c>
      <c r="G45">
        <v>87</v>
      </c>
      <c r="H45">
        <v>191.83500000000001</v>
      </c>
      <c r="I45">
        <v>48</v>
      </c>
      <c r="J45" t="s">
        <v>142</v>
      </c>
      <c r="K45">
        <v>19</v>
      </c>
      <c r="L45" t="s">
        <v>143</v>
      </c>
    </row>
    <row r="46" spans="1:12" x14ac:dyDescent="0.3">
      <c r="A46">
        <v>45</v>
      </c>
      <c r="B46" t="s">
        <v>144</v>
      </c>
      <c r="C46" t="s">
        <v>13</v>
      </c>
      <c r="D46" t="s">
        <v>14</v>
      </c>
      <c r="E46">
        <v>1.75</v>
      </c>
      <c r="F46">
        <v>5.7417500000000006</v>
      </c>
      <c r="G46">
        <v>75</v>
      </c>
      <c r="H46">
        <v>165.375</v>
      </c>
      <c r="I46">
        <v>47</v>
      </c>
      <c r="J46" t="s">
        <v>145</v>
      </c>
      <c r="L46" t="s">
        <v>146</v>
      </c>
    </row>
    <row r="47" spans="1:12" x14ac:dyDescent="0.3">
      <c r="A47">
        <v>46</v>
      </c>
      <c r="B47" t="s">
        <v>147</v>
      </c>
      <c r="C47" t="s">
        <v>13</v>
      </c>
      <c r="D47" t="s">
        <v>18</v>
      </c>
      <c r="E47">
        <v>1.7</v>
      </c>
      <c r="F47">
        <v>5.5777000000000001</v>
      </c>
      <c r="G47">
        <v>55</v>
      </c>
      <c r="H47">
        <v>121.27500000000001</v>
      </c>
      <c r="I47">
        <v>48</v>
      </c>
      <c r="J47" t="s">
        <v>65</v>
      </c>
      <c r="L47" t="s">
        <v>148</v>
      </c>
    </row>
    <row r="48" spans="1:12" x14ac:dyDescent="0.3">
      <c r="A48">
        <v>47</v>
      </c>
      <c r="B48" t="s">
        <v>149</v>
      </c>
      <c r="C48" t="s">
        <v>150</v>
      </c>
      <c r="D48" t="s">
        <v>14</v>
      </c>
      <c r="E48">
        <v>1.6</v>
      </c>
      <c r="F48">
        <v>5.2496000000000009</v>
      </c>
      <c r="G48">
        <v>70</v>
      </c>
      <c r="H48">
        <v>154.35</v>
      </c>
      <c r="I48">
        <v>43</v>
      </c>
      <c r="J48" t="s">
        <v>151</v>
      </c>
      <c r="L48" t="s">
        <v>152</v>
      </c>
    </row>
    <row r="49" spans="1:12" x14ac:dyDescent="0.3">
      <c r="A49">
        <v>48</v>
      </c>
      <c r="B49" t="s">
        <v>153</v>
      </c>
      <c r="C49" t="s">
        <v>154</v>
      </c>
      <c r="D49" t="s">
        <v>14</v>
      </c>
      <c r="E49">
        <v>1.88</v>
      </c>
      <c r="F49">
        <v>6.1682800000000002</v>
      </c>
      <c r="G49">
        <v>80</v>
      </c>
      <c r="H49">
        <v>176.4</v>
      </c>
      <c r="I49">
        <v>44</v>
      </c>
      <c r="J49" t="s">
        <v>155</v>
      </c>
      <c r="K49">
        <v>19</v>
      </c>
      <c r="L49" t="s">
        <v>156</v>
      </c>
    </row>
    <row r="50" spans="1:12" x14ac:dyDescent="0.3">
      <c r="A50">
        <v>49</v>
      </c>
      <c r="B50" t="s">
        <v>157</v>
      </c>
      <c r="C50" t="s">
        <v>13</v>
      </c>
      <c r="D50" t="s">
        <v>14</v>
      </c>
      <c r="E50">
        <v>1.78</v>
      </c>
      <c r="F50">
        <v>5.8401800000000001</v>
      </c>
      <c r="G50">
        <v>75</v>
      </c>
      <c r="H50">
        <v>165.375</v>
      </c>
      <c r="I50">
        <v>48</v>
      </c>
      <c r="J50" t="s">
        <v>158</v>
      </c>
      <c r="K50">
        <v>0</v>
      </c>
      <c r="L50" t="s">
        <v>159</v>
      </c>
    </row>
    <row r="51" spans="1:12" x14ac:dyDescent="0.3">
      <c r="A51">
        <v>50</v>
      </c>
      <c r="B51" t="s">
        <v>160</v>
      </c>
      <c r="C51" t="s">
        <v>161</v>
      </c>
      <c r="D51" t="s">
        <v>14</v>
      </c>
      <c r="E51">
        <v>1.1200000000000001</v>
      </c>
      <c r="F51">
        <v>3.6747200000000007</v>
      </c>
      <c r="G51">
        <v>40</v>
      </c>
      <c r="H51">
        <v>88.2</v>
      </c>
      <c r="I51">
        <v>32</v>
      </c>
      <c r="J51" t="s">
        <v>162</v>
      </c>
      <c r="L51" t="s">
        <v>163</v>
      </c>
    </row>
    <row r="52" spans="1:12" x14ac:dyDescent="0.3">
      <c r="A52">
        <v>51</v>
      </c>
      <c r="B52" t="s">
        <v>164</v>
      </c>
      <c r="C52" t="s">
        <v>165</v>
      </c>
      <c r="D52" t="s">
        <v>18</v>
      </c>
      <c r="E52">
        <v>1.87</v>
      </c>
      <c r="F52">
        <v>6.1354700000000006</v>
      </c>
      <c r="G52">
        <v>68</v>
      </c>
      <c r="H52">
        <v>149.94</v>
      </c>
      <c r="I52">
        <v>43</v>
      </c>
      <c r="J52" t="s">
        <v>166</v>
      </c>
      <c r="L52" t="s">
        <v>49</v>
      </c>
    </row>
    <row r="53" spans="1:12" x14ac:dyDescent="0.3">
      <c r="A53">
        <v>52</v>
      </c>
      <c r="B53" t="s">
        <v>167</v>
      </c>
      <c r="C53" t="s">
        <v>13</v>
      </c>
      <c r="D53" t="s">
        <v>18</v>
      </c>
      <c r="E53">
        <v>1.65</v>
      </c>
      <c r="F53">
        <v>5.4136499999999996</v>
      </c>
      <c r="G53">
        <v>55</v>
      </c>
      <c r="H53">
        <v>121.27500000000001</v>
      </c>
      <c r="I53">
        <v>72</v>
      </c>
      <c r="J53" t="s">
        <v>15</v>
      </c>
      <c r="K53">
        <v>22</v>
      </c>
      <c r="L53" t="s">
        <v>168</v>
      </c>
    </row>
    <row r="54" spans="1:12" x14ac:dyDescent="0.3">
      <c r="A54">
        <v>53</v>
      </c>
      <c r="B54" t="s">
        <v>169</v>
      </c>
      <c r="C54" t="s">
        <v>13</v>
      </c>
      <c r="D54" t="s">
        <v>14</v>
      </c>
      <c r="E54">
        <v>1.79</v>
      </c>
      <c r="F54">
        <v>5.8729900000000006</v>
      </c>
      <c r="G54">
        <v>80</v>
      </c>
      <c r="H54">
        <v>176.4</v>
      </c>
      <c r="I54">
        <v>21</v>
      </c>
      <c r="J54" t="s">
        <v>28</v>
      </c>
      <c r="L54" t="s">
        <v>170</v>
      </c>
    </row>
    <row r="55" spans="1:12" x14ac:dyDescent="0.3">
      <c r="A55">
        <v>54</v>
      </c>
      <c r="B55" t="s">
        <v>171</v>
      </c>
      <c r="C55" t="s">
        <v>172</v>
      </c>
      <c r="D55" t="s">
        <v>14</v>
      </c>
      <c r="E55">
        <v>1</v>
      </c>
      <c r="F55">
        <v>3.2810000000000001</v>
      </c>
      <c r="G55">
        <v>20</v>
      </c>
      <c r="H55">
        <v>44.1</v>
      </c>
      <c r="I55">
        <v>23</v>
      </c>
      <c r="J55" t="s">
        <v>173</v>
      </c>
      <c r="L55" t="s">
        <v>174</v>
      </c>
    </row>
    <row r="56" spans="1:12" x14ac:dyDescent="0.3">
      <c r="A56">
        <v>55</v>
      </c>
      <c r="B56" t="s">
        <v>175</v>
      </c>
      <c r="C56" t="s">
        <v>176</v>
      </c>
      <c r="D56" t="s">
        <v>18</v>
      </c>
      <c r="E56">
        <v>1.78</v>
      </c>
      <c r="F56">
        <v>5.8401800000000001</v>
      </c>
      <c r="G56">
        <v>60</v>
      </c>
      <c r="H56">
        <v>132.30000000000001</v>
      </c>
      <c r="I56">
        <v>32</v>
      </c>
      <c r="J56" t="s">
        <v>177</v>
      </c>
      <c r="K56">
        <v>22</v>
      </c>
      <c r="L56" t="s">
        <v>178</v>
      </c>
    </row>
    <row r="57" spans="1:12" x14ac:dyDescent="0.3">
      <c r="A57">
        <v>56</v>
      </c>
      <c r="B57" t="s">
        <v>179</v>
      </c>
      <c r="C57" t="s">
        <v>165</v>
      </c>
      <c r="D57" t="s">
        <v>18</v>
      </c>
      <c r="E57">
        <v>1.88</v>
      </c>
      <c r="F57">
        <v>6.1682800000000002</v>
      </c>
      <c r="G57">
        <v>55</v>
      </c>
      <c r="H57">
        <v>121.27500000000001</v>
      </c>
      <c r="I57">
        <v>36</v>
      </c>
      <c r="J57" t="s">
        <v>166</v>
      </c>
      <c r="L57" t="s">
        <v>180</v>
      </c>
    </row>
    <row r="58" spans="1:12" x14ac:dyDescent="0.3">
      <c r="A58">
        <v>57</v>
      </c>
      <c r="B58" t="s">
        <v>181</v>
      </c>
      <c r="C58" t="s">
        <v>182</v>
      </c>
      <c r="D58" t="s">
        <v>18</v>
      </c>
      <c r="E58">
        <v>1.7</v>
      </c>
      <c r="F58">
        <v>5.5777000000000001</v>
      </c>
      <c r="G58">
        <v>55</v>
      </c>
      <c r="H58">
        <v>121.27500000000001</v>
      </c>
      <c r="I58">
        <v>57</v>
      </c>
      <c r="J58" t="s">
        <v>183</v>
      </c>
      <c r="K58">
        <v>19</v>
      </c>
      <c r="L58" t="s">
        <v>184</v>
      </c>
    </row>
    <row r="59" spans="1:12" x14ac:dyDescent="0.3">
      <c r="A59">
        <v>58</v>
      </c>
      <c r="B59" t="s">
        <v>185</v>
      </c>
      <c r="C59" t="s">
        <v>186</v>
      </c>
      <c r="D59" t="s">
        <v>14</v>
      </c>
      <c r="E59">
        <v>1.85</v>
      </c>
      <c r="F59">
        <v>6.0698500000000006</v>
      </c>
      <c r="G59">
        <v>75</v>
      </c>
      <c r="H59">
        <v>165.375</v>
      </c>
      <c r="I59">
        <v>62</v>
      </c>
      <c r="J59" t="s">
        <v>187</v>
      </c>
      <c r="L59" t="s">
        <v>119</v>
      </c>
    </row>
    <row r="60" spans="1:12" x14ac:dyDescent="0.3">
      <c r="A60">
        <v>59</v>
      </c>
      <c r="B60" t="s">
        <v>188</v>
      </c>
      <c r="C60" t="s">
        <v>13</v>
      </c>
      <c r="D60" t="s">
        <v>14</v>
      </c>
      <c r="E60">
        <v>1.83</v>
      </c>
      <c r="F60">
        <v>6.0042300000000006</v>
      </c>
      <c r="G60">
        <v>80</v>
      </c>
      <c r="H60">
        <v>176.4</v>
      </c>
      <c r="I60">
        <v>32</v>
      </c>
      <c r="J60" t="s">
        <v>79</v>
      </c>
      <c r="L60" t="s">
        <v>189</v>
      </c>
    </row>
    <row r="61" spans="1:12" x14ac:dyDescent="0.3">
      <c r="A61">
        <v>60</v>
      </c>
      <c r="B61" t="s">
        <v>190</v>
      </c>
      <c r="C61" t="s">
        <v>182</v>
      </c>
      <c r="D61" t="s">
        <v>14</v>
      </c>
      <c r="E61">
        <v>2.1800000000000002</v>
      </c>
      <c r="F61">
        <v>7.1525800000000013</v>
      </c>
      <c r="G61">
        <v>100</v>
      </c>
      <c r="H61">
        <v>220.5</v>
      </c>
      <c r="I61">
        <v>49</v>
      </c>
      <c r="J61" t="s">
        <v>183</v>
      </c>
      <c r="K61">
        <v>19</v>
      </c>
      <c r="L61" t="s">
        <v>191</v>
      </c>
    </row>
    <row r="62" spans="1:12" x14ac:dyDescent="0.3">
      <c r="A62">
        <v>61</v>
      </c>
      <c r="B62" t="s">
        <v>192</v>
      </c>
      <c r="C62" t="s">
        <v>193</v>
      </c>
      <c r="D62" t="s">
        <v>14</v>
      </c>
      <c r="E62">
        <v>1.75</v>
      </c>
      <c r="F62">
        <v>5.7417500000000006</v>
      </c>
      <c r="G62">
        <v>70</v>
      </c>
      <c r="H62">
        <v>154.35</v>
      </c>
      <c r="I62">
        <v>45</v>
      </c>
      <c r="J62" t="s">
        <v>194</v>
      </c>
      <c r="L62" t="s">
        <v>195</v>
      </c>
    </row>
    <row r="63" spans="1:12" x14ac:dyDescent="0.3">
      <c r="A63">
        <v>62</v>
      </c>
      <c r="B63" t="s">
        <v>196</v>
      </c>
      <c r="C63" t="s">
        <v>197</v>
      </c>
      <c r="D63" t="s">
        <v>14</v>
      </c>
      <c r="E63">
        <v>2.5</v>
      </c>
      <c r="F63">
        <v>8.2025000000000006</v>
      </c>
      <c r="G63">
        <v>300</v>
      </c>
      <c r="H63">
        <v>661.5</v>
      </c>
      <c r="I63">
        <v>52</v>
      </c>
      <c r="J63" t="s">
        <v>198</v>
      </c>
      <c r="K63">
        <v>19</v>
      </c>
      <c r="L63" t="s">
        <v>199</v>
      </c>
    </row>
    <row r="64" spans="1:12" x14ac:dyDescent="0.3">
      <c r="A64">
        <v>63</v>
      </c>
      <c r="B64" t="s">
        <v>200</v>
      </c>
      <c r="C64" t="s">
        <v>182</v>
      </c>
      <c r="D64" t="s">
        <v>18</v>
      </c>
      <c r="E64">
        <v>1.7</v>
      </c>
      <c r="F64">
        <v>5.5777000000000001</v>
      </c>
      <c r="G64">
        <v>55</v>
      </c>
      <c r="H64">
        <v>121.27500000000001</v>
      </c>
      <c r="I64">
        <v>100</v>
      </c>
      <c r="J64" t="s">
        <v>183</v>
      </c>
      <c r="K64">
        <v>19</v>
      </c>
      <c r="L64" t="s">
        <v>201</v>
      </c>
    </row>
    <row r="65" spans="1:12" x14ac:dyDescent="0.3">
      <c r="A65">
        <v>64</v>
      </c>
      <c r="B65" t="s">
        <v>202</v>
      </c>
      <c r="C65" t="s">
        <v>13</v>
      </c>
      <c r="D65" t="s">
        <v>14</v>
      </c>
      <c r="E65">
        <v>1.75</v>
      </c>
      <c r="F65">
        <v>5.7417500000000006</v>
      </c>
      <c r="G65">
        <v>70</v>
      </c>
      <c r="H65">
        <v>154.35</v>
      </c>
      <c r="I65">
        <v>18</v>
      </c>
      <c r="J65" t="s">
        <v>203</v>
      </c>
      <c r="L65" t="s">
        <v>204</v>
      </c>
    </row>
    <row r="66" spans="1:12" x14ac:dyDescent="0.3">
      <c r="A66">
        <v>65</v>
      </c>
      <c r="B66" t="s">
        <v>205</v>
      </c>
      <c r="C66" t="s">
        <v>13</v>
      </c>
      <c r="D66" t="s">
        <v>18</v>
      </c>
      <c r="E66">
        <v>1.65</v>
      </c>
      <c r="F66">
        <v>5.4136499999999996</v>
      </c>
      <c r="G66">
        <v>50</v>
      </c>
      <c r="H66">
        <v>110.25</v>
      </c>
      <c r="I66">
        <v>21</v>
      </c>
      <c r="J66" t="s">
        <v>206</v>
      </c>
      <c r="L66" t="s">
        <v>207</v>
      </c>
    </row>
    <row r="67" spans="1:12" x14ac:dyDescent="0.3">
      <c r="A67">
        <v>66</v>
      </c>
      <c r="B67" t="s">
        <v>208</v>
      </c>
      <c r="C67" t="s">
        <v>13</v>
      </c>
      <c r="D67" t="s">
        <v>14</v>
      </c>
      <c r="E67">
        <v>1.88</v>
      </c>
      <c r="F67">
        <v>6.1682800000000002</v>
      </c>
      <c r="G67">
        <v>85</v>
      </c>
      <c r="H67">
        <v>187.42500000000001</v>
      </c>
      <c r="I67">
        <v>40</v>
      </c>
      <c r="J67" t="s">
        <v>45</v>
      </c>
      <c r="L67" t="s">
        <v>209</v>
      </c>
    </row>
    <row r="68" spans="1:12" x14ac:dyDescent="0.3">
      <c r="A68">
        <v>67</v>
      </c>
      <c r="B68" t="s">
        <v>210</v>
      </c>
      <c r="C68" t="s">
        <v>211</v>
      </c>
      <c r="D68" t="s">
        <v>14</v>
      </c>
      <c r="E68">
        <v>1.95</v>
      </c>
      <c r="F68">
        <v>6.3979499999999998</v>
      </c>
      <c r="G68">
        <v>85</v>
      </c>
      <c r="H68">
        <v>187.42500000000001</v>
      </c>
      <c r="I68">
        <v>50</v>
      </c>
      <c r="J68" t="s">
        <v>212</v>
      </c>
      <c r="L68" t="s">
        <v>213</v>
      </c>
    </row>
    <row r="69" spans="1:12" x14ac:dyDescent="0.3">
      <c r="A69">
        <v>68</v>
      </c>
      <c r="B69" t="s">
        <v>214</v>
      </c>
      <c r="C69" t="s">
        <v>13</v>
      </c>
      <c r="D69" t="s">
        <v>18</v>
      </c>
      <c r="E69">
        <v>1.7</v>
      </c>
      <c r="F69">
        <v>5.5777000000000001</v>
      </c>
      <c r="G69">
        <v>60</v>
      </c>
      <c r="H69">
        <v>132.30000000000001</v>
      </c>
      <c r="I69">
        <v>22</v>
      </c>
      <c r="J69" t="s">
        <v>215</v>
      </c>
      <c r="K69">
        <v>0</v>
      </c>
      <c r="L69" t="s">
        <v>216</v>
      </c>
    </row>
    <row r="70" spans="1:12" x14ac:dyDescent="0.3">
      <c r="A70">
        <v>69</v>
      </c>
      <c r="B70" t="s">
        <v>217</v>
      </c>
      <c r="C70" t="s">
        <v>13</v>
      </c>
      <c r="D70" t="s">
        <v>14</v>
      </c>
      <c r="E70">
        <v>1.84</v>
      </c>
      <c r="F70">
        <v>6.0370400000000002</v>
      </c>
      <c r="G70">
        <v>75</v>
      </c>
      <c r="H70">
        <v>165.375</v>
      </c>
      <c r="I70">
        <v>26</v>
      </c>
      <c r="J70" t="s">
        <v>218</v>
      </c>
      <c r="K70">
        <v>0</v>
      </c>
      <c r="L70" t="s">
        <v>219</v>
      </c>
    </row>
    <row r="71" spans="1:12" x14ac:dyDescent="0.3">
      <c r="A71">
        <v>70</v>
      </c>
      <c r="B71" t="s">
        <v>220</v>
      </c>
      <c r="C71" t="s">
        <v>13</v>
      </c>
      <c r="D71" t="s">
        <v>14</v>
      </c>
      <c r="E71">
        <v>1.85</v>
      </c>
      <c r="F71">
        <v>6.0698500000000006</v>
      </c>
      <c r="G71">
        <v>80</v>
      </c>
      <c r="H71">
        <v>176.4</v>
      </c>
      <c r="I71">
        <v>51</v>
      </c>
      <c r="J71" t="s">
        <v>221</v>
      </c>
      <c r="K71">
        <v>0</v>
      </c>
      <c r="L71" t="s">
        <v>222</v>
      </c>
    </row>
    <row r="72" spans="1:12" x14ac:dyDescent="0.3">
      <c r="A72">
        <v>71</v>
      </c>
      <c r="B72" t="s">
        <v>223</v>
      </c>
      <c r="C72" t="s">
        <v>13</v>
      </c>
      <c r="D72" t="s">
        <v>14</v>
      </c>
      <c r="E72">
        <v>1.8</v>
      </c>
      <c r="F72">
        <v>5.9058000000000002</v>
      </c>
      <c r="G72">
        <v>75</v>
      </c>
      <c r="H72">
        <v>165.375</v>
      </c>
      <c r="I72">
        <v>25</v>
      </c>
      <c r="J72" t="s">
        <v>124</v>
      </c>
      <c r="K72">
        <v>0</v>
      </c>
      <c r="L72" t="s">
        <v>224</v>
      </c>
    </row>
    <row r="73" spans="1:12" x14ac:dyDescent="0.3">
      <c r="A73">
        <v>72</v>
      </c>
      <c r="B73" t="s">
        <v>123</v>
      </c>
      <c r="C73" t="s">
        <v>13</v>
      </c>
      <c r="D73" t="s">
        <v>14</v>
      </c>
      <c r="E73">
        <v>1.75</v>
      </c>
      <c r="F73">
        <v>5.7417500000000006</v>
      </c>
      <c r="G73">
        <v>70</v>
      </c>
      <c r="H73">
        <v>154.35</v>
      </c>
      <c r="I73">
        <v>52</v>
      </c>
      <c r="J73" t="s">
        <v>124</v>
      </c>
      <c r="K73">
        <v>0</v>
      </c>
      <c r="L73" t="s">
        <v>125</v>
      </c>
    </row>
    <row r="74" spans="1:12" x14ac:dyDescent="0.3">
      <c r="A74">
        <v>73</v>
      </c>
      <c r="B74" t="s">
        <v>225</v>
      </c>
      <c r="C74" t="s">
        <v>13</v>
      </c>
      <c r="D74" t="s">
        <v>14</v>
      </c>
      <c r="E74">
        <v>1.85</v>
      </c>
      <c r="F74">
        <v>6.0698500000000006</v>
      </c>
      <c r="G74">
        <v>95</v>
      </c>
      <c r="H74">
        <v>209.47499999999999</v>
      </c>
      <c r="I74">
        <v>52</v>
      </c>
      <c r="J74" t="s">
        <v>124</v>
      </c>
      <c r="K74">
        <v>0</v>
      </c>
      <c r="L74" t="s">
        <v>226</v>
      </c>
    </row>
    <row r="75" spans="1:12" x14ac:dyDescent="0.3">
      <c r="A75">
        <v>74</v>
      </c>
      <c r="B75" t="s">
        <v>227</v>
      </c>
      <c r="C75" t="s">
        <v>13</v>
      </c>
      <c r="D75" t="s">
        <v>14</v>
      </c>
      <c r="E75">
        <v>1.83</v>
      </c>
      <c r="F75">
        <v>6.0042300000000006</v>
      </c>
      <c r="G75">
        <v>75</v>
      </c>
      <c r="H75">
        <v>165.375</v>
      </c>
      <c r="I75">
        <v>54</v>
      </c>
      <c r="J75" t="s">
        <v>228</v>
      </c>
      <c r="K75">
        <v>0</v>
      </c>
      <c r="L75" t="s">
        <v>229</v>
      </c>
    </row>
    <row r="76" spans="1:12" x14ac:dyDescent="0.3">
      <c r="A76">
        <v>75</v>
      </c>
      <c r="B76" t="s">
        <v>157</v>
      </c>
      <c r="C76" t="s">
        <v>13</v>
      </c>
      <c r="D76" t="s">
        <v>14</v>
      </c>
      <c r="E76">
        <v>1.78</v>
      </c>
      <c r="F76">
        <v>5.8401800000000001</v>
      </c>
      <c r="G76">
        <v>75</v>
      </c>
      <c r="H76">
        <v>165.375</v>
      </c>
      <c r="I76">
        <v>48</v>
      </c>
      <c r="J76" t="s">
        <v>158</v>
      </c>
      <c r="K76">
        <v>0</v>
      </c>
      <c r="L76" t="s">
        <v>159</v>
      </c>
    </row>
    <row r="77" spans="1:12" x14ac:dyDescent="0.3">
      <c r="A77">
        <v>76</v>
      </c>
      <c r="B77" t="s">
        <v>132</v>
      </c>
      <c r="C77" t="s">
        <v>96</v>
      </c>
      <c r="D77" t="s">
        <v>18</v>
      </c>
      <c r="E77">
        <v>1.78</v>
      </c>
      <c r="F77">
        <v>5.8401800000000001</v>
      </c>
      <c r="G77">
        <v>55</v>
      </c>
      <c r="H77">
        <v>121.27500000000001</v>
      </c>
      <c r="I77">
        <v>29</v>
      </c>
      <c r="J77" t="s">
        <v>97</v>
      </c>
      <c r="L77" t="s">
        <v>133</v>
      </c>
    </row>
    <row r="78" spans="1:12" x14ac:dyDescent="0.3">
      <c r="A78">
        <v>77</v>
      </c>
      <c r="B78" t="s">
        <v>138</v>
      </c>
      <c r="C78" t="s">
        <v>13</v>
      </c>
      <c r="D78" t="s">
        <v>14</v>
      </c>
      <c r="E78">
        <v>1.91</v>
      </c>
      <c r="F78">
        <v>6.2667099999999998</v>
      </c>
      <c r="G78">
        <v>86</v>
      </c>
      <c r="H78">
        <v>189.63</v>
      </c>
      <c r="I78">
        <v>32</v>
      </c>
      <c r="J78" t="s">
        <v>45</v>
      </c>
      <c r="K78">
        <v>2</v>
      </c>
      <c r="L78" t="s">
        <v>139</v>
      </c>
    </row>
    <row r="79" spans="1:12" x14ac:dyDescent="0.3">
      <c r="A79">
        <v>78</v>
      </c>
      <c r="B79" t="s">
        <v>202</v>
      </c>
      <c r="C79" t="s">
        <v>13</v>
      </c>
      <c r="D79" t="s">
        <v>14</v>
      </c>
      <c r="E79">
        <v>1.75</v>
      </c>
      <c r="F79">
        <v>5.7417500000000006</v>
      </c>
      <c r="G79">
        <v>70</v>
      </c>
      <c r="H79">
        <v>154.35</v>
      </c>
      <c r="I79">
        <v>18</v>
      </c>
      <c r="J79" t="s">
        <v>203</v>
      </c>
      <c r="L79" t="s">
        <v>204</v>
      </c>
    </row>
    <row r="80" spans="1:12" x14ac:dyDescent="0.3">
      <c r="A80">
        <v>79</v>
      </c>
      <c r="B80" t="s">
        <v>205</v>
      </c>
      <c r="C80" t="s">
        <v>13</v>
      </c>
      <c r="D80" t="s">
        <v>18</v>
      </c>
      <c r="E80">
        <v>1.65</v>
      </c>
      <c r="F80">
        <v>5.4136499999999996</v>
      </c>
      <c r="G80">
        <v>50</v>
      </c>
      <c r="H80">
        <v>110.25</v>
      </c>
      <c r="I80">
        <v>21</v>
      </c>
      <c r="J80" t="s">
        <v>206</v>
      </c>
      <c r="L80" t="s">
        <v>207</v>
      </c>
    </row>
    <row r="81" spans="1:12" x14ac:dyDescent="0.3">
      <c r="A81">
        <v>80</v>
      </c>
      <c r="B81" t="s">
        <v>210</v>
      </c>
      <c r="C81" t="s">
        <v>211</v>
      </c>
      <c r="D81" t="s">
        <v>14</v>
      </c>
      <c r="E81">
        <v>1.95</v>
      </c>
      <c r="F81">
        <v>6.3979499999999998</v>
      </c>
      <c r="G81">
        <v>85</v>
      </c>
      <c r="H81">
        <v>187.42500000000001</v>
      </c>
      <c r="I81">
        <v>50</v>
      </c>
      <c r="J81" t="s">
        <v>212</v>
      </c>
      <c r="L81" t="s">
        <v>213</v>
      </c>
    </row>
    <row r="82" spans="1:12" x14ac:dyDescent="0.3">
      <c r="A82">
        <v>81</v>
      </c>
      <c r="B82" t="s">
        <v>214</v>
      </c>
      <c r="C82" t="s">
        <v>13</v>
      </c>
      <c r="D82" t="s">
        <v>18</v>
      </c>
      <c r="E82">
        <v>1.7</v>
      </c>
      <c r="F82">
        <v>5.5777000000000001</v>
      </c>
      <c r="G82">
        <v>60</v>
      </c>
      <c r="H82">
        <v>132.30000000000001</v>
      </c>
      <c r="I82">
        <v>22</v>
      </c>
      <c r="J82" t="s">
        <v>215</v>
      </c>
      <c r="K82">
        <v>0</v>
      </c>
      <c r="L82" t="s">
        <v>216</v>
      </c>
    </row>
    <row r="83" spans="1:12" x14ac:dyDescent="0.3">
      <c r="A83">
        <v>82</v>
      </c>
      <c r="B83" t="s">
        <v>217</v>
      </c>
      <c r="C83" t="s">
        <v>13</v>
      </c>
      <c r="D83" t="s">
        <v>14</v>
      </c>
      <c r="E83">
        <v>1.84</v>
      </c>
      <c r="F83">
        <v>6.0370400000000002</v>
      </c>
      <c r="G83">
        <v>75</v>
      </c>
      <c r="H83">
        <v>165.375</v>
      </c>
      <c r="I83">
        <v>26</v>
      </c>
      <c r="J83" t="s">
        <v>218</v>
      </c>
      <c r="K83">
        <v>0</v>
      </c>
      <c r="L83" t="s">
        <v>219</v>
      </c>
    </row>
    <row r="84" spans="1:12" x14ac:dyDescent="0.3">
      <c r="A84">
        <v>83</v>
      </c>
      <c r="B84" t="s">
        <v>220</v>
      </c>
      <c r="C84" t="s">
        <v>13</v>
      </c>
      <c r="D84" t="s">
        <v>14</v>
      </c>
      <c r="E84">
        <v>1.85</v>
      </c>
      <c r="F84">
        <v>6.0698500000000006</v>
      </c>
      <c r="G84">
        <v>80</v>
      </c>
      <c r="H84">
        <v>176.4</v>
      </c>
      <c r="I84">
        <v>51</v>
      </c>
      <c r="J84" t="s">
        <v>221</v>
      </c>
      <c r="K84">
        <v>0</v>
      </c>
      <c r="L84" t="s">
        <v>222</v>
      </c>
    </row>
    <row r="85" spans="1:12" x14ac:dyDescent="0.3">
      <c r="A85">
        <v>84</v>
      </c>
      <c r="B85" t="s">
        <v>223</v>
      </c>
      <c r="C85" t="s">
        <v>13</v>
      </c>
      <c r="D85" t="s">
        <v>14</v>
      </c>
      <c r="E85">
        <v>1.8</v>
      </c>
      <c r="F85">
        <v>5.9058000000000002</v>
      </c>
      <c r="G85">
        <v>75</v>
      </c>
      <c r="H85">
        <v>165.375</v>
      </c>
      <c r="I85">
        <v>25</v>
      </c>
      <c r="J85" t="s">
        <v>124</v>
      </c>
      <c r="K85">
        <v>0</v>
      </c>
      <c r="L85" t="s">
        <v>224</v>
      </c>
    </row>
    <row r="86" spans="1:12" x14ac:dyDescent="0.3">
      <c r="A86">
        <v>85</v>
      </c>
      <c r="B86" t="s">
        <v>123</v>
      </c>
      <c r="C86" t="s">
        <v>13</v>
      </c>
      <c r="D86" t="s">
        <v>14</v>
      </c>
      <c r="E86">
        <v>1.75</v>
      </c>
      <c r="F86">
        <v>5.7417500000000006</v>
      </c>
      <c r="G86">
        <v>70</v>
      </c>
      <c r="H86">
        <v>154.35</v>
      </c>
      <c r="I86">
        <v>52</v>
      </c>
      <c r="J86" t="s">
        <v>124</v>
      </c>
      <c r="K86">
        <v>0</v>
      </c>
      <c r="L86" t="s">
        <v>125</v>
      </c>
    </row>
    <row r="87" spans="1:12" x14ac:dyDescent="0.3">
      <c r="A87">
        <v>86</v>
      </c>
      <c r="B87" t="s">
        <v>225</v>
      </c>
      <c r="C87" t="s">
        <v>13</v>
      </c>
      <c r="D87" t="s">
        <v>14</v>
      </c>
      <c r="E87">
        <v>1.85</v>
      </c>
      <c r="F87">
        <v>6.0698500000000006</v>
      </c>
      <c r="G87">
        <v>95</v>
      </c>
      <c r="H87">
        <v>209.47499999999999</v>
      </c>
      <c r="I87">
        <v>52</v>
      </c>
      <c r="J87" t="s">
        <v>124</v>
      </c>
      <c r="K87">
        <v>0</v>
      </c>
      <c r="L87" t="s">
        <v>226</v>
      </c>
    </row>
    <row r="88" spans="1:12" x14ac:dyDescent="0.3">
      <c r="A88">
        <v>87</v>
      </c>
      <c r="B88" t="s">
        <v>227</v>
      </c>
      <c r="C88" t="s">
        <v>13</v>
      </c>
      <c r="D88" t="s">
        <v>14</v>
      </c>
      <c r="E88">
        <v>1.83</v>
      </c>
      <c r="F88">
        <v>6.0042300000000006</v>
      </c>
      <c r="G88">
        <v>75</v>
      </c>
      <c r="H88">
        <v>165.375</v>
      </c>
      <c r="I88">
        <v>54</v>
      </c>
      <c r="J88" t="s">
        <v>228</v>
      </c>
      <c r="K88">
        <v>0</v>
      </c>
      <c r="L88" t="s">
        <v>229</v>
      </c>
    </row>
    <row r="89" spans="1:12" x14ac:dyDescent="0.3">
      <c r="A89">
        <v>88</v>
      </c>
      <c r="B89" t="s">
        <v>157</v>
      </c>
      <c r="C89" t="s">
        <v>13</v>
      </c>
      <c r="D89" t="s">
        <v>14</v>
      </c>
      <c r="E89">
        <v>1.78</v>
      </c>
      <c r="F89">
        <v>5.8401800000000001</v>
      </c>
      <c r="G89">
        <v>75</v>
      </c>
      <c r="H89">
        <v>165.375</v>
      </c>
      <c r="I89">
        <v>48</v>
      </c>
      <c r="J89" t="s">
        <v>158</v>
      </c>
      <c r="K89">
        <v>0</v>
      </c>
      <c r="L89" t="s">
        <v>159</v>
      </c>
    </row>
    <row r="90" spans="1:12" x14ac:dyDescent="0.3">
      <c r="A90">
        <v>89</v>
      </c>
      <c r="B90" t="s">
        <v>230</v>
      </c>
      <c r="C90" t="s">
        <v>100</v>
      </c>
      <c r="D90" t="s">
        <v>14</v>
      </c>
      <c r="E90">
        <v>1.8</v>
      </c>
      <c r="F90">
        <v>5.9058000000000002</v>
      </c>
      <c r="G90">
        <v>72</v>
      </c>
      <c r="H90">
        <v>158.76</v>
      </c>
      <c r="I90">
        <v>50</v>
      </c>
      <c r="J90" t="s">
        <v>101</v>
      </c>
      <c r="K90">
        <v>0</v>
      </c>
      <c r="L90" t="s">
        <v>102</v>
      </c>
    </row>
    <row r="91" spans="1:12" x14ac:dyDescent="0.3">
      <c r="A91">
        <v>90</v>
      </c>
      <c r="B91" t="s">
        <v>231</v>
      </c>
      <c r="C91" t="s">
        <v>13</v>
      </c>
      <c r="D91" t="s">
        <v>14</v>
      </c>
      <c r="E91">
        <v>1.85</v>
      </c>
      <c r="F91">
        <v>6.0698500000000006</v>
      </c>
      <c r="G91">
        <v>80</v>
      </c>
      <c r="H91">
        <v>176.4</v>
      </c>
      <c r="I91">
        <v>35</v>
      </c>
      <c r="J91" t="s">
        <v>28</v>
      </c>
      <c r="K91">
        <v>10</v>
      </c>
      <c r="L91" t="s">
        <v>232</v>
      </c>
    </row>
    <row r="92" spans="1:12" x14ac:dyDescent="0.3">
      <c r="A92">
        <v>91</v>
      </c>
      <c r="B92" t="s">
        <v>233</v>
      </c>
      <c r="C92" t="s">
        <v>13</v>
      </c>
      <c r="D92" t="s">
        <v>18</v>
      </c>
      <c r="E92">
        <v>1.7</v>
      </c>
      <c r="F92">
        <v>5.5777000000000001</v>
      </c>
      <c r="G92">
        <v>50</v>
      </c>
      <c r="H92">
        <v>110.25</v>
      </c>
      <c r="I92">
        <v>21</v>
      </c>
      <c r="J92" t="s">
        <v>28</v>
      </c>
      <c r="L92" t="s">
        <v>234</v>
      </c>
    </row>
    <row r="93" spans="1:12" x14ac:dyDescent="0.3">
      <c r="A93">
        <v>92</v>
      </c>
      <c r="B93" t="s">
        <v>235</v>
      </c>
      <c r="C93" t="s">
        <v>13</v>
      </c>
      <c r="D93" t="s">
        <v>18</v>
      </c>
      <c r="E93">
        <v>1.68</v>
      </c>
      <c r="F93">
        <v>5.5120800000000001</v>
      </c>
      <c r="G93">
        <v>55</v>
      </c>
      <c r="H93">
        <v>121.27500000000001</v>
      </c>
      <c r="I93">
        <v>19</v>
      </c>
      <c r="J93" t="s">
        <v>25</v>
      </c>
      <c r="L93" t="s">
        <v>236</v>
      </c>
    </row>
    <row r="94" spans="1:12" x14ac:dyDescent="0.3">
      <c r="A94">
        <v>93</v>
      </c>
      <c r="B94" t="s">
        <v>237</v>
      </c>
      <c r="C94" t="s">
        <v>68</v>
      </c>
      <c r="D94" t="s">
        <v>69</v>
      </c>
      <c r="E94">
        <v>1.8</v>
      </c>
      <c r="F94">
        <v>5.9058000000000002</v>
      </c>
      <c r="J94" t="s">
        <v>25</v>
      </c>
      <c r="K94">
        <v>10</v>
      </c>
      <c r="L94" t="s">
        <v>238</v>
      </c>
    </row>
    <row r="95" spans="1:12" x14ac:dyDescent="0.3">
      <c r="A95">
        <v>94</v>
      </c>
      <c r="B95" t="s">
        <v>239</v>
      </c>
      <c r="C95" t="s">
        <v>13</v>
      </c>
      <c r="D95" t="s">
        <v>14</v>
      </c>
      <c r="E95">
        <v>1.85</v>
      </c>
      <c r="F95">
        <v>6.0698500000000006</v>
      </c>
      <c r="G95">
        <v>80</v>
      </c>
      <c r="H95">
        <v>176.4</v>
      </c>
      <c r="I95">
        <v>50</v>
      </c>
      <c r="J95" t="s">
        <v>142</v>
      </c>
      <c r="K95">
        <v>10</v>
      </c>
      <c r="L95" t="s">
        <v>240</v>
      </c>
    </row>
    <row r="96" spans="1:12" x14ac:dyDescent="0.3">
      <c r="A96">
        <v>95</v>
      </c>
      <c r="B96" t="s">
        <v>241</v>
      </c>
      <c r="C96" t="s">
        <v>13</v>
      </c>
      <c r="D96" t="s">
        <v>18</v>
      </c>
      <c r="E96">
        <v>1.75</v>
      </c>
      <c r="F96">
        <v>5.7417500000000006</v>
      </c>
      <c r="G96">
        <v>55</v>
      </c>
      <c r="H96">
        <v>121.27500000000001</v>
      </c>
      <c r="I96">
        <v>30</v>
      </c>
      <c r="J96" t="s">
        <v>25</v>
      </c>
      <c r="K96">
        <v>10</v>
      </c>
      <c r="L96" t="s">
        <v>242</v>
      </c>
    </row>
    <row r="97" spans="1:12" x14ac:dyDescent="0.3">
      <c r="A97">
        <v>96</v>
      </c>
      <c r="B97" t="s">
        <v>243</v>
      </c>
      <c r="C97" t="s">
        <v>244</v>
      </c>
      <c r="D97" t="s">
        <v>14</v>
      </c>
      <c r="E97">
        <v>1.4</v>
      </c>
      <c r="F97">
        <v>4.5933999999999999</v>
      </c>
      <c r="G97">
        <v>40</v>
      </c>
      <c r="H97">
        <v>88.2</v>
      </c>
      <c r="I97">
        <v>40</v>
      </c>
      <c r="J97" t="s">
        <v>245</v>
      </c>
      <c r="K97">
        <v>10</v>
      </c>
      <c r="L97" t="s">
        <v>246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29E82-5C83-4552-8DED-7C8F7B659518}">
  <dimension ref="A1:F26"/>
  <sheetViews>
    <sheetView tabSelected="1" workbookViewId="0"/>
  </sheetViews>
  <sheetFormatPr defaultRowHeight="14.4" x14ac:dyDescent="0.3"/>
  <cols>
    <col min="1" max="1" width="12" bestFit="1" customWidth="1"/>
    <col min="2" max="2" width="18.44140625" bestFit="1" customWidth="1"/>
    <col min="3" max="3" width="48.5546875" bestFit="1" customWidth="1"/>
    <col min="5" max="5" width="36.109375" customWidth="1"/>
    <col min="6" max="6" width="19.44140625" customWidth="1"/>
    <col min="7" max="7" width="27.88671875" customWidth="1"/>
  </cols>
  <sheetData>
    <row r="1" spans="1:6" ht="21" x14ac:dyDescent="0.4">
      <c r="A1" s="4" t="s">
        <v>275</v>
      </c>
      <c r="E1" s="1" t="s">
        <v>250</v>
      </c>
      <c r="F1" s="1" t="s">
        <v>251</v>
      </c>
    </row>
    <row r="2" spans="1:6" x14ac:dyDescent="0.3">
      <c r="A2" t="s">
        <v>247</v>
      </c>
      <c r="B2" t="s">
        <v>248</v>
      </c>
      <c r="C2" t="s">
        <v>249</v>
      </c>
      <c r="E2" t="s">
        <v>255</v>
      </c>
      <c r="F2" t="s">
        <v>254</v>
      </c>
    </row>
    <row r="3" spans="1:6" x14ac:dyDescent="0.3">
      <c r="A3">
        <v>3</v>
      </c>
      <c r="B3" t="s">
        <v>21</v>
      </c>
      <c r="C3" t="s">
        <v>22</v>
      </c>
      <c r="E3" t="s">
        <v>257</v>
      </c>
    </row>
    <row r="4" spans="1:6" x14ac:dyDescent="0.3">
      <c r="A4">
        <v>8</v>
      </c>
      <c r="B4" t="s">
        <v>37</v>
      </c>
      <c r="C4" t="s">
        <v>39</v>
      </c>
      <c r="E4" t="s">
        <v>256</v>
      </c>
    </row>
    <row r="5" spans="1:6" x14ac:dyDescent="0.3">
      <c r="A5">
        <v>14</v>
      </c>
      <c r="B5" t="s">
        <v>53</v>
      </c>
      <c r="C5" t="s">
        <v>55</v>
      </c>
      <c r="E5" t="s">
        <v>253</v>
      </c>
    </row>
    <row r="7" spans="1:6" ht="21" x14ac:dyDescent="0.4">
      <c r="A7" s="4" t="s">
        <v>252</v>
      </c>
      <c r="E7" s="1" t="s">
        <v>250</v>
      </c>
      <c r="F7" s="1" t="s">
        <v>251</v>
      </c>
    </row>
    <row r="8" spans="1:6" x14ac:dyDescent="0.3">
      <c r="A8" t="s">
        <v>247</v>
      </c>
      <c r="B8" t="s">
        <v>1</v>
      </c>
      <c r="C8" t="s">
        <v>11</v>
      </c>
      <c r="E8" t="s">
        <v>258</v>
      </c>
      <c r="F8" t="s">
        <v>264</v>
      </c>
    </row>
    <row r="9" spans="1:6" x14ac:dyDescent="0.3">
      <c r="A9">
        <v>3</v>
      </c>
      <c r="B9" t="str">
        <f>_xlfn.XLOOKUP($A9,'characters'!$A:$A,'characters'!B:B,"Not Found",0,1)</f>
        <v>Darth Vader</v>
      </c>
      <c r="C9" t="str">
        <f>_xlfn.XLOOKUP($A9,'characters'!$A:$A,'characters'!L:L,"Not Found",0,1)</f>
        <v>The Sith Lord formerly known as Anakin Skywalker.</v>
      </c>
      <c r="E9" t="s">
        <v>259</v>
      </c>
      <c r="F9" t="s">
        <v>265</v>
      </c>
    </row>
    <row r="10" spans="1:6" x14ac:dyDescent="0.3">
      <c r="A10">
        <v>8</v>
      </c>
      <c r="B10" t="str">
        <f>_xlfn.XLOOKUP($A10,'characters'!$A:$A,'characters'!B:B,"Not Found",0,1)</f>
        <v>Emperor Palpatine</v>
      </c>
      <c r="C10" t="str">
        <f>_xlfn.XLOOKUP($A10,'characters'!$A:$A,'characters'!L:L,"Not Found",0,1)</f>
        <v>The Sith Lord who became Emperor of the galaxy.</v>
      </c>
      <c r="E10" t="s">
        <v>260</v>
      </c>
    </row>
    <row r="11" spans="1:6" x14ac:dyDescent="0.3">
      <c r="A11">
        <v>14</v>
      </c>
      <c r="B11" t="str">
        <f>_xlfn.XLOOKUP($A11,'characters'!$A:$A,'characters'!B:B,"Not Found",0,1)</f>
        <v>Count Dooku</v>
      </c>
      <c r="C11" t="str">
        <f>_xlfn.XLOOKUP($A11,'characters'!$A:$A,'characters'!L:L,"Not Found",0,1)</f>
        <v>A former Jedi who became Darth Tyranus, a Sith Lord.</v>
      </c>
      <c r="E11" t="s">
        <v>261</v>
      </c>
    </row>
    <row r="12" spans="1:6" x14ac:dyDescent="0.3">
      <c r="E12" t="s">
        <v>262</v>
      </c>
    </row>
    <row r="13" spans="1:6" x14ac:dyDescent="0.3">
      <c r="E13" t="s">
        <v>263</v>
      </c>
    </row>
    <row r="15" spans="1:6" ht="21" x14ac:dyDescent="0.4">
      <c r="A15" s="4" t="s">
        <v>266</v>
      </c>
      <c r="E15" s="1" t="s">
        <v>250</v>
      </c>
      <c r="F15" s="1" t="s">
        <v>251</v>
      </c>
    </row>
    <row r="16" spans="1:6" x14ac:dyDescent="0.3">
      <c r="A16" t="s">
        <v>247</v>
      </c>
      <c r="B16" t="s">
        <v>1</v>
      </c>
      <c r="C16" t="s">
        <v>11</v>
      </c>
      <c r="E16" t="s">
        <v>269</v>
      </c>
      <c r="F16" t="s">
        <v>267</v>
      </c>
    </row>
    <row r="17" spans="1:6" x14ac:dyDescent="0.3">
      <c r="A17">
        <v>3</v>
      </c>
      <c r="B17" t="str">
        <f>INDEX('characters'!B:B,MATCH($A17,'characters'!$A:$A,0))</f>
        <v>Darth Vader</v>
      </c>
      <c r="C17" t="str">
        <f>INDEX('characters'!L:L,MATCH($A17,'characters'!$A:$A,0))</f>
        <v>The Sith Lord formerly known as Anakin Skywalker.</v>
      </c>
      <c r="F17" t="s">
        <v>268</v>
      </c>
    </row>
    <row r="18" spans="1:6" x14ac:dyDescent="0.3">
      <c r="A18">
        <v>8</v>
      </c>
      <c r="B18" t="str">
        <f>INDEX('characters'!B:B,MATCH($A18,'characters'!$A:$A,0))</f>
        <v>Emperor Palpatine</v>
      </c>
      <c r="C18" t="str">
        <f>INDEX('characters'!L:L,MATCH($A18,'characters'!$A:$A,0))</f>
        <v>The Sith Lord who became Emperor of the galaxy.</v>
      </c>
    </row>
    <row r="19" spans="1:6" x14ac:dyDescent="0.3">
      <c r="A19">
        <v>14</v>
      </c>
      <c r="B19" t="str">
        <f>INDEX('characters'!B:B,MATCH($A19,'characters'!$A:$A,0))</f>
        <v>Count Dooku</v>
      </c>
      <c r="C19" t="str">
        <f>INDEX('characters'!L:L,MATCH($A19,'characters'!$A:$A,0))</f>
        <v>A former Jedi who became Darth Tyranus, a Sith Lord.</v>
      </c>
    </row>
    <row r="21" spans="1:6" ht="21" x14ac:dyDescent="0.4">
      <c r="A21" s="4" t="s">
        <v>270</v>
      </c>
      <c r="E21" s="1" t="s">
        <v>250</v>
      </c>
      <c r="F21" s="1" t="s">
        <v>251</v>
      </c>
    </row>
    <row r="22" spans="1:6" x14ac:dyDescent="0.3">
      <c r="A22" t="s">
        <v>247</v>
      </c>
      <c r="B22" t="s">
        <v>1</v>
      </c>
      <c r="C22" t="s">
        <v>11</v>
      </c>
      <c r="E22" t="s">
        <v>269</v>
      </c>
      <c r="F22" t="s">
        <v>271</v>
      </c>
    </row>
    <row r="23" spans="1:6" x14ac:dyDescent="0.3">
      <c r="A23">
        <v>3</v>
      </c>
      <c r="B23" t="str">
        <f>VLOOKUP($A23,characters[],2,FALSE)</f>
        <v>Darth Vader</v>
      </c>
      <c r="C23" t="str">
        <f>VLOOKUP($A23,characters[],12,FALSE)</f>
        <v>The Sith Lord formerly known as Anakin Skywalker.</v>
      </c>
      <c r="F23" t="s">
        <v>272</v>
      </c>
    </row>
    <row r="24" spans="1:6" x14ac:dyDescent="0.3">
      <c r="A24">
        <v>8</v>
      </c>
      <c r="B24" t="str">
        <f>VLOOKUP($A24,characters[],2,FALSE)</f>
        <v>Emperor Palpatine</v>
      </c>
      <c r="C24" t="str">
        <f>VLOOKUP($A24,characters[],12,FALSE)</f>
        <v>The Sith Lord who became Emperor of the galaxy.</v>
      </c>
      <c r="F24" t="s">
        <v>273</v>
      </c>
    </row>
    <row r="25" spans="1:6" x14ac:dyDescent="0.3">
      <c r="A25">
        <v>14</v>
      </c>
      <c r="B25" t="str">
        <f>VLOOKUP($A25,characters[],2,FALSE)</f>
        <v>Count Dooku</v>
      </c>
      <c r="C25" t="str">
        <f>VLOOKUP($A25,characters[],12,FALSE)</f>
        <v>A former Jedi who became Darth Tyranus, a Sith Lord.</v>
      </c>
      <c r="F25" t="s">
        <v>274</v>
      </c>
    </row>
    <row r="26" spans="1:6" x14ac:dyDescent="0.3">
      <c r="F26" t="s">
        <v>268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071E-7F0A-4322-822E-A66AD1CB8315}">
  <dimension ref="A1:H59"/>
  <sheetViews>
    <sheetView zoomScaleNormal="100" workbookViewId="0"/>
  </sheetViews>
  <sheetFormatPr defaultRowHeight="14.4" x14ac:dyDescent="0.3"/>
  <cols>
    <col min="1" max="1" width="14.109375" bestFit="1" customWidth="1"/>
    <col min="2" max="2" width="12.88671875" bestFit="1" customWidth="1"/>
    <col min="3" max="3" width="14.109375" bestFit="1" customWidth="1"/>
    <col min="4" max="4" width="15.88671875" bestFit="1" customWidth="1"/>
    <col min="5" max="5" width="15.33203125" customWidth="1"/>
    <col min="6" max="6" width="14.109375" customWidth="1"/>
    <col min="7" max="7" width="13.6640625" customWidth="1"/>
    <col min="9" max="9" width="14.109375" bestFit="1" customWidth="1"/>
    <col min="10" max="10" width="16.88671875" bestFit="1" customWidth="1"/>
    <col min="11" max="11" width="5.33203125" bestFit="1" customWidth="1"/>
    <col min="12" max="12" width="5.88671875" bestFit="1" customWidth="1"/>
    <col min="13" max="13" width="17" bestFit="1" customWidth="1"/>
    <col min="14" max="14" width="12" bestFit="1" customWidth="1"/>
    <col min="15" max="15" width="21.5546875" bestFit="1" customWidth="1"/>
    <col min="16" max="17" width="22.109375" bestFit="1" customWidth="1"/>
  </cols>
  <sheetData>
    <row r="1" spans="1:8" x14ac:dyDescent="0.3">
      <c r="A1" t="e" cm="1" vm="1">
        <f t="array" ref="A1">_xlfn._xlws.PY(0,1,characters[#All])</f>
        <v>#VALUE!</v>
      </c>
    </row>
    <row r="2" spans="1:8" ht="21" x14ac:dyDescent="0.4">
      <c r="A2" s="4" t="s">
        <v>276</v>
      </c>
      <c r="G2" t="s">
        <v>309</v>
      </c>
    </row>
    <row r="3" spans="1:8" x14ac:dyDescent="0.3">
      <c r="A3" s="2" t="s">
        <v>2</v>
      </c>
      <c r="B3" t="s">
        <v>277</v>
      </c>
      <c r="G3" t="str" cm="1">
        <f t="array" ref="G3:H28">_xlfn._xlws.PY(1,0)</f>
        <v/>
      </c>
      <c r="H3" t="str">
        <v>mean_weight</v>
      </c>
    </row>
    <row r="4" spans="1:8" x14ac:dyDescent="0.3">
      <c r="A4" s="3" t="s">
        <v>24</v>
      </c>
      <c r="B4">
        <v>17</v>
      </c>
      <c r="G4" t="str">
        <v>species</v>
      </c>
      <c r="H4" t="str">
        <v/>
      </c>
    </row>
    <row r="5" spans="1:8" x14ac:dyDescent="0.3">
      <c r="A5" s="3" t="s">
        <v>172</v>
      </c>
      <c r="B5">
        <v>20</v>
      </c>
      <c r="G5" t="str">
        <v>Hutt</v>
      </c>
      <c r="H5">
        <v>1358</v>
      </c>
    </row>
    <row r="6" spans="1:8" x14ac:dyDescent="0.3">
      <c r="A6" s="3" t="s">
        <v>244</v>
      </c>
      <c r="B6">
        <v>40</v>
      </c>
      <c r="G6" t="str">
        <v>Besalisk</v>
      </c>
      <c r="H6">
        <v>300</v>
      </c>
    </row>
    <row r="7" spans="1:8" x14ac:dyDescent="0.3">
      <c r="A7" s="3" t="s">
        <v>161</v>
      </c>
      <c r="B7">
        <v>40</v>
      </c>
      <c r="G7" t="str">
        <v>Trandoshan</v>
      </c>
      <c r="H7">
        <v>113</v>
      </c>
    </row>
    <row r="8" spans="1:8" x14ac:dyDescent="0.3">
      <c r="A8" s="3" t="s">
        <v>109</v>
      </c>
      <c r="B8">
        <v>50</v>
      </c>
      <c r="G8" t="str">
        <v>Wookiee</v>
      </c>
      <c r="H8">
        <v>112</v>
      </c>
    </row>
    <row r="9" spans="1:8" x14ac:dyDescent="0.3">
      <c r="A9" s="3" t="s">
        <v>96</v>
      </c>
      <c r="B9">
        <v>57.5</v>
      </c>
      <c r="G9" t="str">
        <v>Nautolan</v>
      </c>
      <c r="H9">
        <v>87</v>
      </c>
    </row>
    <row r="10" spans="1:8" x14ac:dyDescent="0.3">
      <c r="A10" s="3" t="s">
        <v>176</v>
      </c>
      <c r="B10">
        <v>60</v>
      </c>
      <c r="G10" t="str">
        <v>Chiss</v>
      </c>
      <c r="H10">
        <v>85</v>
      </c>
    </row>
    <row r="11" spans="1:8" x14ac:dyDescent="0.3">
      <c r="A11" s="3" t="s">
        <v>165</v>
      </c>
      <c r="B11">
        <v>61.5</v>
      </c>
      <c r="G11" t="str">
        <v>Kel Dor</v>
      </c>
      <c r="H11">
        <v>80</v>
      </c>
    </row>
    <row r="12" spans="1:8" x14ac:dyDescent="0.3">
      <c r="A12" s="3" t="s">
        <v>25</v>
      </c>
      <c r="B12">
        <v>65.5</v>
      </c>
      <c r="G12" t="str">
        <v>Duros</v>
      </c>
      <c r="H12">
        <v>75</v>
      </c>
    </row>
    <row r="13" spans="1:8" x14ac:dyDescent="0.3">
      <c r="A13" s="3" t="s">
        <v>51</v>
      </c>
      <c r="B13">
        <v>66</v>
      </c>
      <c r="G13" t="str">
        <v>Human</v>
      </c>
      <c r="H13">
        <v>74.446808510638292</v>
      </c>
    </row>
    <row r="14" spans="1:8" x14ac:dyDescent="0.3">
      <c r="A14" s="3" t="s">
        <v>129</v>
      </c>
      <c r="B14">
        <v>70</v>
      </c>
      <c r="G14" t="str">
        <v>Mon Calamari</v>
      </c>
      <c r="H14">
        <v>72</v>
      </c>
    </row>
    <row r="15" spans="1:8" x14ac:dyDescent="0.3">
      <c r="A15" s="3" t="s">
        <v>193</v>
      </c>
      <c r="B15">
        <v>70</v>
      </c>
      <c r="G15" t="str">
        <v>Weequay</v>
      </c>
      <c r="H15">
        <v>70</v>
      </c>
    </row>
    <row r="16" spans="1:8" x14ac:dyDescent="0.3">
      <c r="A16" s="3" t="s">
        <v>182</v>
      </c>
      <c r="B16">
        <v>70</v>
      </c>
      <c r="G16" t="str">
        <v>Rodian</v>
      </c>
      <c r="H16">
        <v>70</v>
      </c>
    </row>
    <row r="17" spans="1:8" x14ac:dyDescent="0.3">
      <c r="A17" s="3" t="s">
        <v>150</v>
      </c>
      <c r="B17">
        <v>70</v>
      </c>
      <c r="G17" t="str">
        <v>Dathomirian</v>
      </c>
      <c r="H17">
        <v>70</v>
      </c>
    </row>
    <row r="18" spans="1:8" x14ac:dyDescent="0.3">
      <c r="A18" s="3" t="s">
        <v>100</v>
      </c>
      <c r="B18">
        <v>72</v>
      </c>
      <c r="G18" t="str">
        <v>Sullustan</v>
      </c>
      <c r="H18">
        <v>70</v>
      </c>
    </row>
    <row r="19" spans="1:8" x14ac:dyDescent="0.3">
      <c r="A19" s="3" t="s">
        <v>13</v>
      </c>
      <c r="B19">
        <v>74.25</v>
      </c>
      <c r="G19" t="str">
        <v>Gungan</v>
      </c>
      <c r="H19">
        <v>66</v>
      </c>
    </row>
    <row r="20" spans="1:8" x14ac:dyDescent="0.3">
      <c r="A20" s="3" t="s">
        <v>186</v>
      </c>
      <c r="B20">
        <v>75</v>
      </c>
      <c r="G20" t="str">
        <v>Unknown</v>
      </c>
      <c r="H20">
        <v>65.5</v>
      </c>
    </row>
    <row r="21" spans="1:8" x14ac:dyDescent="0.3">
      <c r="A21" s="3" t="s">
        <v>154</v>
      </c>
      <c r="B21">
        <v>80</v>
      </c>
      <c r="G21" t="str">
        <v>Togruta</v>
      </c>
      <c r="H21">
        <v>61.5</v>
      </c>
    </row>
    <row r="22" spans="1:8" x14ac:dyDescent="0.3">
      <c r="A22" s="3" t="s">
        <v>211</v>
      </c>
      <c r="B22">
        <v>85</v>
      </c>
      <c r="G22" t="str">
        <v>Clawdite</v>
      </c>
      <c r="H22">
        <v>60</v>
      </c>
    </row>
    <row r="23" spans="1:8" x14ac:dyDescent="0.3">
      <c r="A23" s="3" t="s">
        <v>141</v>
      </c>
      <c r="B23">
        <v>87</v>
      </c>
      <c r="G23" t="str">
        <v>Twi'lek</v>
      </c>
      <c r="H23">
        <v>58.333333333333336</v>
      </c>
    </row>
    <row r="24" spans="1:8" x14ac:dyDescent="0.3">
      <c r="A24" s="3" t="s">
        <v>31</v>
      </c>
      <c r="B24">
        <v>112</v>
      </c>
      <c r="G24" t="str">
        <v>Mirialan</v>
      </c>
      <c r="H24">
        <v>50</v>
      </c>
    </row>
    <row r="25" spans="1:8" x14ac:dyDescent="0.3">
      <c r="A25" s="3" t="s">
        <v>117</v>
      </c>
      <c r="B25">
        <v>113</v>
      </c>
      <c r="G25" t="str">
        <v>Ardennian</v>
      </c>
      <c r="H25">
        <v>40</v>
      </c>
    </row>
    <row r="26" spans="1:8" x14ac:dyDescent="0.3">
      <c r="A26" s="3" t="s">
        <v>197</v>
      </c>
      <c r="B26">
        <v>300</v>
      </c>
      <c r="G26" t="str">
        <v>Dug</v>
      </c>
      <c r="H26">
        <v>40</v>
      </c>
    </row>
    <row r="27" spans="1:8" x14ac:dyDescent="0.3">
      <c r="A27" s="3" t="s">
        <v>135</v>
      </c>
      <c r="B27">
        <v>1358</v>
      </c>
      <c r="G27" t="str">
        <v>Ewok</v>
      </c>
      <c r="H27">
        <v>20</v>
      </c>
    </row>
    <row r="28" spans="1:8" x14ac:dyDescent="0.3">
      <c r="G28" t="str">
        <v>Yoda's species</v>
      </c>
      <c r="H28">
        <v>17</v>
      </c>
    </row>
    <row r="33" spans="7:7" x14ac:dyDescent="0.3">
      <c r="G33" t="e" cm="1" vm="2">
        <f t="array" ref="G33">_xlfn._xlws.PY(2,0)</f>
        <v>#VALUE!</v>
      </c>
    </row>
    <row r="59" spans="7:7" x14ac:dyDescent="0.3">
      <c r="G59" t="e" cm="1" vm="3">
        <f t="array" ref="G59">_xlfn._xlws.PY(3,0)</f>
        <v>#VALUE!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9235-C92F-4AE1-A1D1-45CF7BEDECA0}">
  <dimension ref="A1:C38"/>
  <sheetViews>
    <sheetView zoomScaleNormal="100" workbookViewId="0">
      <selection activeCell="B39" sqref="B39"/>
    </sheetView>
  </sheetViews>
  <sheetFormatPr defaultRowHeight="14.4" x14ac:dyDescent="0.3"/>
  <cols>
    <col min="1" max="1" width="60" customWidth="1"/>
    <col min="2" max="2" width="56.5546875" customWidth="1"/>
  </cols>
  <sheetData>
    <row r="1" spans="1:3" ht="21" x14ac:dyDescent="0.4">
      <c r="A1" s="4" t="s">
        <v>278</v>
      </c>
    </row>
    <row r="2" spans="1:3" ht="18" x14ac:dyDescent="0.35">
      <c r="A2" s="5"/>
    </row>
    <row r="3" spans="1:3" ht="327" customHeight="1" x14ac:dyDescent="0.3">
      <c r="A3" t="e" cm="1" vm="4">
        <f t="array" ref="A3">_xlfn._xlws.PY(4,0)</f>
        <v>#VALUE!</v>
      </c>
      <c r="B3" t="e" cm="1" vm="5">
        <f t="array" ref="B3">_xlfn._xlws.PY(5,0)</f>
        <v>#VALUE!</v>
      </c>
    </row>
    <row r="4" spans="1:3" ht="15.75" customHeight="1" x14ac:dyDescent="0.3"/>
    <row r="5" spans="1:3" ht="18" x14ac:dyDescent="0.35">
      <c r="A5" s="5" t="s">
        <v>289</v>
      </c>
    </row>
    <row r="6" spans="1:3" x14ac:dyDescent="0.3">
      <c r="A6" cm="1" vm="6">
        <f t="array" ref="A6">_xlfn._xlws.PY(6,1)</f>
        <v>1.72</v>
      </c>
      <c r="B6" t="s">
        <v>279</v>
      </c>
    </row>
    <row r="7" spans="1:3" x14ac:dyDescent="0.3">
      <c r="A7" cm="1" vm="7">
        <f t="array" ref="A7">_xlfn._xlws.PY(7,1)</f>
        <v>1.88</v>
      </c>
      <c r="B7" t="s">
        <v>283</v>
      </c>
    </row>
    <row r="8" spans="1:3" x14ac:dyDescent="0.3">
      <c r="A8" cm="1" vm="8">
        <f t="array" ref="A8">_xlfn._xlws.PY(8,1)</f>
        <v>0.15999999999999992</v>
      </c>
      <c r="B8" t="s">
        <v>284</v>
      </c>
    </row>
    <row r="9" spans="1:3" x14ac:dyDescent="0.3">
      <c r="A9" s="7" cm="1" vm="9">
        <f t="array" ref="A9">_xlfn._xlws.PY(9,1)</f>
        <v>1.48</v>
      </c>
      <c r="B9" t="s">
        <v>285</v>
      </c>
    </row>
    <row r="10" spans="1:3" x14ac:dyDescent="0.3">
      <c r="A10" cm="1" vm="10">
        <f t="array" ref="A10">_xlfn._xlws.PY(10,1)</f>
        <v>2.1199999999999997</v>
      </c>
      <c r="B10" t="s">
        <v>286</v>
      </c>
    </row>
    <row r="12" spans="1:3" ht="28.8" x14ac:dyDescent="0.3">
      <c r="A12" t="e" cm="1" vm="11">
        <f t="array" ref="A12">_xlfn._xlws.PY(11,1)</f>
        <v>#VALUE!</v>
      </c>
      <c r="B12" s="6" t="s">
        <v>287</v>
      </c>
      <c r="C12" t="s">
        <v>290</v>
      </c>
    </row>
    <row r="13" spans="1:3" ht="28.8" x14ac:dyDescent="0.3">
      <c r="A13" t="e" cm="1" vm="11">
        <f t="array" ref="A13">_xlfn._xlws.PY(12,1)</f>
        <v>#VALUE!</v>
      </c>
      <c r="B13" s="6" t="s">
        <v>300</v>
      </c>
      <c r="C13" t="s">
        <v>291</v>
      </c>
    </row>
    <row r="14" spans="1:3" ht="86.4" x14ac:dyDescent="0.3">
      <c r="B14" s="6" t="s">
        <v>306</v>
      </c>
      <c r="C14" t="s">
        <v>305</v>
      </c>
    </row>
    <row r="15" spans="1:3" ht="86.4" x14ac:dyDescent="0.3">
      <c r="B15" s="6" t="s">
        <v>307</v>
      </c>
      <c r="C15" t="s">
        <v>308</v>
      </c>
    </row>
    <row r="16" spans="1:3" x14ac:dyDescent="0.3">
      <c r="B16" s="6"/>
    </row>
    <row r="17" spans="1:3" ht="18" x14ac:dyDescent="0.35">
      <c r="A17" s="5" t="s">
        <v>301</v>
      </c>
    </row>
    <row r="18" spans="1:3" ht="43.2" x14ac:dyDescent="0.3">
      <c r="A18" s="9" cm="1" vm="12">
        <f t="array" ref="A18">_xlfn._xlws.PY(13,1)</f>
        <v>89.283366206443134</v>
      </c>
      <c r="B18" s="6" t="s">
        <v>302</v>
      </c>
      <c r="C18" t="s">
        <v>291</v>
      </c>
    </row>
    <row r="19" spans="1:3" ht="43.2" x14ac:dyDescent="0.3">
      <c r="A19" t="s">
        <v>303</v>
      </c>
      <c r="B19" s="6" t="s">
        <v>304</v>
      </c>
      <c r="C19" t="s">
        <v>293</v>
      </c>
    </row>
    <row r="22" spans="1:3" ht="18" x14ac:dyDescent="0.35">
      <c r="A22" s="5" t="s">
        <v>288</v>
      </c>
    </row>
    <row r="23" spans="1:3" ht="43.2" x14ac:dyDescent="0.3">
      <c r="A23" t="e" cm="1" vm="13">
        <f t="array" ref="A23">_xlfn._xlws.PY(14,1)</f>
        <v>#VALUE!</v>
      </c>
      <c r="B23" s="6" t="s">
        <v>298</v>
      </c>
      <c r="C23" t="s">
        <v>290</v>
      </c>
    </row>
    <row r="24" spans="1:3" ht="63.75" customHeight="1" x14ac:dyDescent="0.3">
      <c r="A24" t="e" cm="1" vm="13">
        <f t="array" ref="A24">_xlfn._xlws.PY(15,1)</f>
        <v>#VALUE!</v>
      </c>
      <c r="B24" s="6" t="s">
        <v>299</v>
      </c>
      <c r="C24" t="s">
        <v>291</v>
      </c>
    </row>
    <row r="25" spans="1:3" ht="51" customHeight="1" x14ac:dyDescent="0.3">
      <c r="B25" s="6" t="s">
        <v>297</v>
      </c>
      <c r="C25" t="s">
        <v>293</v>
      </c>
    </row>
    <row r="26" spans="1:3" ht="230.25" customHeight="1" x14ac:dyDescent="0.3">
      <c r="A26" t="e" cm="1" vm="14">
        <f t="array" ref="A26">_xlfn._xlws.PY(16,0)</f>
        <v>#VALUE!</v>
      </c>
      <c r="B26" t="e" cm="1" vm="15">
        <f t="array" ref="B26">_xlfn._xlws.PY(17,0)</f>
        <v>#VALUE!</v>
      </c>
    </row>
    <row r="28" spans="1:3" ht="18" x14ac:dyDescent="0.35">
      <c r="A28" s="5" t="s">
        <v>295</v>
      </c>
      <c r="B28" s="8" t="s">
        <v>294</v>
      </c>
      <c r="C28" s="1" t="s">
        <v>296</v>
      </c>
    </row>
    <row r="29" spans="1:3" x14ac:dyDescent="0.3">
      <c r="A29" cm="1" vm="7">
        <f t="array" ref="A29">_xlfn._xlws.PY(18,1)</f>
        <v>1.88</v>
      </c>
      <c r="B29" s="6" t="s">
        <v>280</v>
      </c>
      <c r="C29" t="s">
        <v>290</v>
      </c>
    </row>
    <row r="30" spans="1:3" x14ac:dyDescent="0.3">
      <c r="A30" cm="1" vm="16">
        <f t="array" ref="A30">_xlfn._xlws.PY(19,1)</f>
        <v>2.02</v>
      </c>
      <c r="B30" s="6" t="s">
        <v>281</v>
      </c>
      <c r="C30" t="s">
        <v>290</v>
      </c>
    </row>
    <row r="31" spans="1:3" ht="43.2" x14ac:dyDescent="0.3">
      <c r="B31" s="6" t="s">
        <v>282</v>
      </c>
      <c r="C31" t="s">
        <v>292</v>
      </c>
    </row>
    <row r="33" spans="1:2" ht="18" x14ac:dyDescent="0.35">
      <c r="A33" s="5" t="s">
        <v>310</v>
      </c>
    </row>
    <row r="34" spans="1:2" ht="196.8" customHeight="1" x14ac:dyDescent="0.3">
      <c r="A34" t="e" cm="1" vm="17">
        <f t="array" ref="A34">_xlfn._xlws.PY(20,0)</f>
        <v>#VALUE!</v>
      </c>
    </row>
    <row r="35" spans="1:2" x14ac:dyDescent="0.3">
      <c r="A35" cm="1" vm="18">
        <f t="array" ref="A35">_xlfn._xlws.PY(21,1)</f>
        <v>1.8302857142857143</v>
      </c>
      <c r="B35" t="s">
        <v>313</v>
      </c>
    </row>
    <row r="36" spans="1:2" x14ac:dyDescent="0.3">
      <c r="A36" s="1" cm="1" vm="19">
        <f t="array" ref="A36">_xlfn._xlws.PY(22,1)</f>
        <v>1.8097142857142856</v>
      </c>
      <c r="B36" t="s">
        <v>311</v>
      </c>
    </row>
    <row r="37" spans="1:2" x14ac:dyDescent="0.3">
      <c r="A37" s="1" cm="1" vm="20">
        <f t="array" ref="A37">_xlfn._xlws.PY(23,1)</f>
        <v>1.8522857142857143</v>
      </c>
      <c r="B37" t="s">
        <v>312</v>
      </c>
    </row>
    <row r="38" spans="1:2" x14ac:dyDescent="0.3">
      <c r="A38" s="1" cm="1" vm="21">
        <f t="array" ref="A38">_xlfn._xlws.PY(24,1)</f>
        <v>1.8301089714285714</v>
      </c>
      <c r="B38" t="s">
        <v>314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FF895-F34E-43EB-A6BE-2C05E9AAE3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lookups</vt:lpstr>
      <vt:lpstr>pivot</vt:lpstr>
      <vt:lpstr>python&amp;SQL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Dang</dc:creator>
  <cp:lastModifiedBy>Ryan Dang</cp:lastModifiedBy>
  <dcterms:created xsi:type="dcterms:W3CDTF">2025-03-24T01:30:05Z</dcterms:created>
  <dcterms:modified xsi:type="dcterms:W3CDTF">2025-04-24T03:28:41Z</dcterms:modified>
</cp:coreProperties>
</file>