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cdenleybowers/Google Drive/Results and Data/RADIOLABELLING/"/>
    </mc:Choice>
  </mc:AlternateContent>
  <bookViews>
    <workbookView xWindow="34140" yWindow="4340" windowWidth="32000" windowHeight="17540" tabRatio="500" activeTab="1"/>
  </bookViews>
  <sheets>
    <sheet name="data" sheetId="1" r:id="rId1"/>
    <sheet name="active tubes" sheetId="3" r:id="rId2"/>
    <sheet name="waste calculation" sheetId="2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3" l="1"/>
  <c r="F11" i="3"/>
  <c r="F9" i="3"/>
  <c r="F7" i="3"/>
  <c r="F5" i="3"/>
  <c r="F3" i="3"/>
  <c r="U22" i="3"/>
  <c r="U20" i="3"/>
  <c r="U18" i="3"/>
  <c r="U16" i="3"/>
  <c r="U14" i="3"/>
  <c r="U12" i="3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D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C6" i="2"/>
  <c r="I10" i="2"/>
  <c r="I11" i="2"/>
  <c r="I6" i="2"/>
  <c r="I7" i="2"/>
  <c r="K5" i="2"/>
  <c r="B7" i="2"/>
  <c r="C7" i="2"/>
  <c r="C5" i="2"/>
  <c r="H34" i="1"/>
  <c r="H35" i="1"/>
  <c r="E35" i="1"/>
  <c r="G35" i="1"/>
  <c r="E34" i="1"/>
  <c r="G34" i="1"/>
  <c r="B11" i="2"/>
  <c r="B12" i="2"/>
  <c r="D12" i="2"/>
  <c r="G2" i="1"/>
  <c r="H2" i="1"/>
  <c r="G37" i="1"/>
  <c r="I8" i="2"/>
  <c r="I9" i="2"/>
  <c r="I12" i="2"/>
  <c r="I13" i="2"/>
  <c r="D7" i="2"/>
  <c r="D6" i="2"/>
  <c r="D5" i="2"/>
  <c r="D11" i="2"/>
  <c r="K4" i="2"/>
</calcChain>
</file>

<file path=xl/sharedStrings.xml><?xml version="1.0" encoding="utf-8"?>
<sst xmlns="http://schemas.openxmlformats.org/spreadsheetml/2006/main" count="200" uniqueCount="80">
  <si>
    <t>A1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</si>
  <si>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</si>
  <si>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</si>
  <si>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</si>
  <si>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</si>
  <si>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</si>
  <si>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</si>
  <si>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</si>
  <si>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</si>
  <si>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</si>
  <si>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</si>
  <si>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</si>
  <si>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</si>
  <si>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</si>
  <si>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</si>
  <si>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</si>
  <si>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</si>
  <si>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</si>
  <si>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</si>
  <si>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</si>
  <si>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</si>
  <si>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</si>
  <si>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</si>
  <si>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</t>
  </si>
  <si>
    <t>J</t>
  </si>
  <si>
    <t>K</t>
  </si>
  <si>
    <t>L</t>
  </si>
  <si>
    <t>M</t>
  </si>
  <si>
    <t>N</t>
  </si>
  <si>
    <t>O</t>
  </si>
  <si>
    <t>P</t>
  </si>
  <si>
    <t>A2</t>
  </si>
  <si>
    <t>2 (dpm)</t>
  </si>
  <si>
    <t>1 (dpm)</t>
  </si>
  <si>
    <t>1(uCi)</t>
  </si>
  <si>
    <t>2(uCi)</t>
  </si>
  <si>
    <t>1(uCi) total KOH trap</t>
  </si>
  <si>
    <t>2(uCi) total KOH trap</t>
  </si>
  <si>
    <t>SUM MEDIA</t>
  </si>
  <si>
    <t>SUM KOH TRAPS</t>
  </si>
  <si>
    <t>SUM SCINTILLANT</t>
  </si>
  <si>
    <t>KOH blank</t>
  </si>
  <si>
    <t>Scintillant blank</t>
  </si>
  <si>
    <t>H, P</t>
  </si>
  <si>
    <t>G,O</t>
  </si>
  <si>
    <t>F, N</t>
  </si>
  <si>
    <t>E, M</t>
  </si>
  <si>
    <t>D, L</t>
  </si>
  <si>
    <t>C, K</t>
  </si>
  <si>
    <t>B, J</t>
  </si>
  <si>
    <t>A, I</t>
  </si>
  <si>
    <t xml:space="preserve">SUM MEDIA </t>
  </si>
  <si>
    <t>total activity</t>
  </si>
  <si>
    <t>SUM background/sample</t>
  </si>
  <si>
    <t>total accounted for</t>
  </si>
  <si>
    <t>tube</t>
  </si>
  <si>
    <t>A</t>
  </si>
  <si>
    <t>B</t>
  </si>
  <si>
    <t>C</t>
  </si>
  <si>
    <t>D</t>
  </si>
  <si>
    <t>E</t>
  </si>
  <si>
    <t>F</t>
  </si>
  <si>
    <t>G</t>
  </si>
  <si>
    <t>H</t>
  </si>
  <si>
    <t>tube_type</t>
  </si>
  <si>
    <t>tube_number</t>
  </si>
  <si>
    <t>day</t>
  </si>
  <si>
    <t>Activity</t>
  </si>
  <si>
    <t>% total waste</t>
  </si>
  <si>
    <t xml:space="preserve">  </t>
  </si>
  <si>
    <t>MUTE</t>
  </si>
  <si>
    <t>uci</t>
  </si>
  <si>
    <t>kbq</t>
  </si>
  <si>
    <t>minus_sugar_minus_est</t>
  </si>
  <si>
    <t>minus_sugar_plus_est</t>
  </si>
  <si>
    <t>g</t>
  </si>
  <si>
    <t>Difference</t>
  </si>
  <si>
    <t>condition</t>
  </si>
  <si>
    <t>plus sugar minus est</t>
  </si>
  <si>
    <t>plus sugar plus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</si>
</sst>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14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Ruler="0" workbookViewId="0">
      <selection activeCell="K12" sqref="K12:K17"/>
    </sheetView>
  </sheetViews>
  <sheetFormatPr baseColWidth="10" defaultRowHeight="16" x14ac:dyDescent="0.2"/>
  <cols>
    <col min="1" max="1" width="8.83203125" customWidth="1"/>
    <col min="2" max="2" width="6" customWidth="1"/>
    <col min="3" max="3" width="11.1640625" bestFit="1" customWidth="1"/>
    <col min="5" max="6" width="12" bestFit="1" customWidth="1"/>
    <col min="7" max="7" width="18.33203125" customWidth="1"/>
    <col min="8" max="8" width="17.83203125" customWidth="1"/>
  </cols>
  <sheetData>
    <row r="1" spans="1:8" x14ac:dyDescent="0.2">
      <c r="A1" t="s">
        <v>64</v>
      </c>
      <c r="B1" t="s">
        <v>55</v>
      </c>
      <c r="C1" t="s">
        <v>33</v>
      </c>
      <c r="D1" t="s">
        <v>32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">
        <v>56</v>
      </c>
      <c r="B2" t="s">
        <v>0</v>
      </c>
      <c r="C2">
        <v>51</v>
      </c>
      <c r="D2">
        <v>54</v>
      </c>
      <c r="E2">
        <f>C2/2220000</f>
        <v>2.2972972972972972E-5</v>
      </c>
      <c r="F2">
        <f>D2/2220000</f>
        <v>2.4324324324324324E-5</v>
      </c>
      <c r="G2">
        <f t="shared" ref="G2:G33" si="0">E2*3</f>
        <v>6.891891891891891E-5</v>
      </c>
      <c r="H2">
        <f t="shared" ref="H2:H33" si="1">F2*3</f>
        <v>7.2972972972972975E-5</v>
      </c>
    </row>
    <row r="3" spans="1:8" x14ac:dyDescent="0.2">
      <c r="A3" t="s">
        <v>56</v>
      </c>
      <c r="B3" t="s">
        <v>31</v>
      </c>
      <c r="C3">
        <v>42</v>
      </c>
      <c r="D3">
        <v>63</v>
      </c>
      <c r="E3">
        <f t="shared" ref="E3:E33" si="2">C3/2220000</f>
        <v>1.8918918918918918E-5</v>
      </c>
      <c r="F3">
        <f t="shared" ref="F3:F33" si="3">D3/2220000</f>
        <v>2.8378378378378378E-5</v>
      </c>
      <c r="G3">
        <f t="shared" si="0"/>
        <v>5.6756756756756757E-5</v>
      </c>
      <c r="H3">
        <f t="shared" si="1"/>
        <v>8.5135135135135142E-5</v>
      </c>
    </row>
    <row r="4" spans="1:8" x14ac:dyDescent="0.2">
      <c r="A4" t="s">
        <v>56</v>
      </c>
      <c r="B4" t="s">
        <v>1</v>
      </c>
      <c r="C4">
        <v>74</v>
      </c>
      <c r="D4">
        <v>57</v>
      </c>
      <c r="E4">
        <f t="shared" si="2"/>
        <v>3.3333333333333335E-5</v>
      </c>
      <c r="F4">
        <f t="shared" si="3"/>
        <v>2.5675675675675675E-5</v>
      </c>
      <c r="G4">
        <f t="shared" si="0"/>
        <v>1E-4</v>
      </c>
      <c r="H4">
        <f t="shared" si="1"/>
        <v>7.7027027027027026E-5</v>
      </c>
    </row>
    <row r="5" spans="1:8" x14ac:dyDescent="0.2">
      <c r="A5" t="s">
        <v>57</v>
      </c>
      <c r="B5" t="s">
        <v>2</v>
      </c>
      <c r="C5">
        <v>54</v>
      </c>
      <c r="D5">
        <v>67</v>
      </c>
      <c r="E5">
        <f t="shared" si="2"/>
        <v>2.4324324324324324E-5</v>
      </c>
      <c r="F5">
        <f t="shared" si="3"/>
        <v>3.0180180180180179E-5</v>
      </c>
      <c r="G5">
        <f t="shared" si="0"/>
        <v>7.2972972972972975E-5</v>
      </c>
      <c r="H5">
        <f t="shared" si="1"/>
        <v>9.0540540540540534E-5</v>
      </c>
    </row>
    <row r="6" spans="1:8" x14ac:dyDescent="0.2">
      <c r="A6" t="s">
        <v>57</v>
      </c>
      <c r="B6" t="s">
        <v>3</v>
      </c>
      <c r="C6">
        <v>59</v>
      </c>
      <c r="D6">
        <v>57</v>
      </c>
      <c r="E6">
        <f t="shared" si="2"/>
        <v>2.6576576576576577E-5</v>
      </c>
      <c r="F6">
        <f t="shared" si="3"/>
        <v>2.5675675675675675E-5</v>
      </c>
      <c r="G6">
        <f t="shared" si="0"/>
        <v>7.9729729729729736E-5</v>
      </c>
      <c r="H6">
        <f t="shared" si="1"/>
        <v>7.7027027027027026E-5</v>
      </c>
    </row>
    <row r="7" spans="1:8" x14ac:dyDescent="0.2">
      <c r="A7" t="s">
        <v>57</v>
      </c>
      <c r="B7" t="s">
        <v>4</v>
      </c>
      <c r="C7">
        <v>57</v>
      </c>
      <c r="E7">
        <f t="shared" si="2"/>
        <v>2.5675675675675675E-5</v>
      </c>
      <c r="F7">
        <f t="shared" si="3"/>
        <v>0</v>
      </c>
      <c r="G7">
        <f t="shared" si="0"/>
        <v>7.7027027027027026E-5</v>
      </c>
      <c r="H7">
        <f t="shared" si="1"/>
        <v>0</v>
      </c>
    </row>
    <row r="8" spans="1:8" x14ac:dyDescent="0.2">
      <c r="A8" t="s">
        <v>58</v>
      </c>
      <c r="B8" t="s">
        <v>5</v>
      </c>
      <c r="C8">
        <v>72</v>
      </c>
      <c r="D8">
        <v>74</v>
      </c>
      <c r="E8">
        <f t="shared" si="2"/>
        <v>3.2432432432432429E-5</v>
      </c>
      <c r="F8">
        <f t="shared" si="3"/>
        <v>3.3333333333333335E-5</v>
      </c>
      <c r="G8">
        <f t="shared" si="0"/>
        <v>9.7297297297297281E-5</v>
      </c>
      <c r="H8">
        <f t="shared" si="1"/>
        <v>1E-4</v>
      </c>
    </row>
    <row r="9" spans="1:8" x14ac:dyDescent="0.2">
      <c r="A9" t="s">
        <v>58</v>
      </c>
      <c r="B9" t="s">
        <v>6</v>
      </c>
      <c r="C9">
        <v>69</v>
      </c>
      <c r="D9">
        <v>53</v>
      </c>
      <c r="E9">
        <f t="shared" si="2"/>
        <v>3.1081081081081081E-5</v>
      </c>
      <c r="F9">
        <f t="shared" si="3"/>
        <v>2.3873873873873874E-5</v>
      </c>
      <c r="G9">
        <f t="shared" si="0"/>
        <v>9.3243243243243244E-5</v>
      </c>
      <c r="H9">
        <f t="shared" si="1"/>
        <v>7.162162162162162E-5</v>
      </c>
    </row>
    <row r="10" spans="1:8" x14ac:dyDescent="0.2">
      <c r="A10" t="s">
        <v>58</v>
      </c>
      <c r="B10" t="s">
        <v>7</v>
      </c>
      <c r="C10">
        <v>73</v>
      </c>
      <c r="D10">
        <v>85</v>
      </c>
      <c r="E10">
        <f t="shared" si="2"/>
        <v>3.2882882882882886E-5</v>
      </c>
      <c r="F10">
        <f t="shared" si="3"/>
        <v>3.8288288288288292E-5</v>
      </c>
      <c r="G10">
        <f t="shared" si="0"/>
        <v>9.8648648648648663E-5</v>
      </c>
      <c r="H10">
        <f t="shared" si="1"/>
        <v>1.1486486486486487E-4</v>
      </c>
    </row>
    <row r="11" spans="1:8" x14ac:dyDescent="0.2">
      <c r="A11" t="s">
        <v>59</v>
      </c>
      <c r="B11" t="s">
        <v>8</v>
      </c>
      <c r="C11">
        <v>60</v>
      </c>
      <c r="D11">
        <v>50</v>
      </c>
      <c r="E11">
        <f t="shared" si="2"/>
        <v>2.7027027027027027E-5</v>
      </c>
      <c r="F11">
        <f t="shared" si="3"/>
        <v>2.2522522522522523E-5</v>
      </c>
      <c r="G11">
        <f t="shared" si="0"/>
        <v>8.1081081081081077E-5</v>
      </c>
      <c r="H11">
        <f t="shared" si="1"/>
        <v>6.7567567567567569E-5</v>
      </c>
    </row>
    <row r="12" spans="1:8" x14ac:dyDescent="0.2">
      <c r="A12" t="s">
        <v>59</v>
      </c>
      <c r="B12" t="s">
        <v>9</v>
      </c>
      <c r="C12">
        <v>78</v>
      </c>
      <c r="D12">
        <v>61</v>
      </c>
      <c r="E12">
        <f t="shared" si="2"/>
        <v>3.5135135135135132E-5</v>
      </c>
      <c r="F12">
        <f t="shared" si="3"/>
        <v>2.7477477477477476E-5</v>
      </c>
      <c r="G12">
        <f t="shared" si="0"/>
        <v>1.054054054054054E-4</v>
      </c>
      <c r="H12">
        <f t="shared" si="1"/>
        <v>8.2432432432432432E-5</v>
      </c>
    </row>
    <row r="13" spans="1:8" x14ac:dyDescent="0.2">
      <c r="A13" t="s">
        <v>59</v>
      </c>
      <c r="B13" t="s">
        <v>10</v>
      </c>
      <c r="C13">
        <v>73</v>
      </c>
      <c r="D13">
        <v>60</v>
      </c>
      <c r="E13">
        <f t="shared" si="2"/>
        <v>3.2882882882882886E-5</v>
      </c>
      <c r="F13">
        <f t="shared" si="3"/>
        <v>2.7027027027027027E-5</v>
      </c>
      <c r="G13">
        <f t="shared" si="0"/>
        <v>9.8648648648648663E-5</v>
      </c>
      <c r="H13">
        <f t="shared" si="1"/>
        <v>8.1081081081081077E-5</v>
      </c>
    </row>
    <row r="14" spans="1:8" x14ac:dyDescent="0.2">
      <c r="A14" t="s">
        <v>60</v>
      </c>
      <c r="B14" t="s">
        <v>11</v>
      </c>
      <c r="C14">
        <v>185430</v>
      </c>
      <c r="D14">
        <v>24626</v>
      </c>
      <c r="E14">
        <f t="shared" si="2"/>
        <v>8.3527027027027023E-2</v>
      </c>
      <c r="F14">
        <f t="shared" si="3"/>
        <v>1.1092792792792792E-2</v>
      </c>
      <c r="G14">
        <f t="shared" si="0"/>
        <v>0.25058108108108107</v>
      </c>
      <c r="H14">
        <f t="shared" si="1"/>
        <v>3.3278378378378375E-2</v>
      </c>
    </row>
    <row r="15" spans="1:8" x14ac:dyDescent="0.2">
      <c r="A15" t="s">
        <v>60</v>
      </c>
      <c r="B15" t="s">
        <v>12</v>
      </c>
      <c r="C15">
        <v>149366</v>
      </c>
      <c r="D15">
        <v>16842</v>
      </c>
      <c r="E15">
        <f t="shared" si="2"/>
        <v>6.7281981981981986E-2</v>
      </c>
      <c r="F15">
        <f t="shared" si="3"/>
        <v>7.5864864864864864E-3</v>
      </c>
      <c r="G15">
        <f t="shared" si="0"/>
        <v>0.20184594594594596</v>
      </c>
      <c r="H15">
        <f t="shared" si="1"/>
        <v>2.2759459459459459E-2</v>
      </c>
    </row>
    <row r="16" spans="1:8" x14ac:dyDescent="0.2">
      <c r="A16" t="s">
        <v>60</v>
      </c>
      <c r="B16" t="s">
        <v>13</v>
      </c>
      <c r="C16">
        <v>67188</v>
      </c>
      <c r="D16">
        <v>4903</v>
      </c>
      <c r="E16">
        <f t="shared" si="2"/>
        <v>3.0264864864864866E-2</v>
      </c>
      <c r="F16">
        <f t="shared" si="3"/>
        <v>2.2085585585585586E-3</v>
      </c>
      <c r="G16">
        <f t="shared" si="0"/>
        <v>9.0794594594594602E-2</v>
      </c>
      <c r="H16">
        <f t="shared" si="1"/>
        <v>6.6256756756756761E-3</v>
      </c>
    </row>
    <row r="17" spans="1:8" x14ac:dyDescent="0.2">
      <c r="A17" t="s">
        <v>61</v>
      </c>
      <c r="B17" t="s">
        <v>14</v>
      </c>
      <c r="C17">
        <v>120203</v>
      </c>
      <c r="D17">
        <v>21039</v>
      </c>
      <c r="E17">
        <f t="shared" si="2"/>
        <v>5.4145495495495494E-2</v>
      </c>
      <c r="F17">
        <f t="shared" si="3"/>
        <v>9.4770270270270272E-3</v>
      </c>
      <c r="G17">
        <f t="shared" si="0"/>
        <v>0.16243648648648648</v>
      </c>
      <c r="H17">
        <f t="shared" si="1"/>
        <v>2.8431081081081083E-2</v>
      </c>
    </row>
    <row r="18" spans="1:8" x14ac:dyDescent="0.2">
      <c r="A18" t="s">
        <v>61</v>
      </c>
      <c r="B18" t="s">
        <v>15</v>
      </c>
      <c r="C18">
        <v>125372</v>
      </c>
      <c r="D18">
        <v>14841</v>
      </c>
      <c r="E18">
        <f t="shared" si="2"/>
        <v>5.6473873873873877E-2</v>
      </c>
      <c r="F18">
        <f t="shared" si="3"/>
        <v>6.6851351351351349E-3</v>
      </c>
      <c r="G18">
        <f t="shared" si="0"/>
        <v>0.16942162162162164</v>
      </c>
      <c r="H18">
        <f t="shared" si="1"/>
        <v>2.0055405405405406E-2</v>
      </c>
    </row>
    <row r="19" spans="1:8" x14ac:dyDescent="0.2">
      <c r="A19" t="s">
        <v>61</v>
      </c>
      <c r="B19" t="s">
        <v>16</v>
      </c>
      <c r="C19">
        <v>95306</v>
      </c>
      <c r="D19">
        <v>13983</v>
      </c>
      <c r="E19">
        <f t="shared" si="2"/>
        <v>4.2930630630630628E-2</v>
      </c>
      <c r="F19">
        <f t="shared" si="3"/>
        <v>6.2986486486486483E-3</v>
      </c>
      <c r="G19">
        <f t="shared" si="0"/>
        <v>0.12879189189189189</v>
      </c>
      <c r="H19">
        <f t="shared" si="1"/>
        <v>1.8895945945945944E-2</v>
      </c>
    </row>
    <row r="20" spans="1:8" x14ac:dyDescent="0.2">
      <c r="A20" t="s">
        <v>62</v>
      </c>
      <c r="B20" t="s">
        <v>17</v>
      </c>
      <c r="C20">
        <v>23463</v>
      </c>
      <c r="D20">
        <v>9084</v>
      </c>
      <c r="E20">
        <f t="shared" si="2"/>
        <v>1.0568918918918918E-2</v>
      </c>
      <c r="F20">
        <f t="shared" si="3"/>
        <v>4.0918918918918922E-3</v>
      </c>
      <c r="G20">
        <f t="shared" si="0"/>
        <v>3.1706756756756757E-2</v>
      </c>
      <c r="H20">
        <f t="shared" si="1"/>
        <v>1.2275675675675677E-2</v>
      </c>
    </row>
    <row r="21" spans="1:8" x14ac:dyDescent="0.2">
      <c r="A21" t="s">
        <v>62</v>
      </c>
      <c r="B21" t="s">
        <v>18</v>
      </c>
      <c r="C21">
        <v>24502</v>
      </c>
      <c r="D21">
        <v>9554</v>
      </c>
      <c r="E21">
        <f t="shared" si="2"/>
        <v>1.1036936936936937E-2</v>
      </c>
      <c r="F21">
        <f t="shared" si="3"/>
        <v>4.3036036036036033E-3</v>
      </c>
      <c r="G21">
        <f t="shared" si="0"/>
        <v>3.3110810810810812E-2</v>
      </c>
      <c r="H21">
        <f t="shared" si="1"/>
        <v>1.2910810810810809E-2</v>
      </c>
    </row>
    <row r="22" spans="1:8" x14ac:dyDescent="0.2">
      <c r="A22" t="s">
        <v>62</v>
      </c>
      <c r="B22" t="s">
        <v>19</v>
      </c>
      <c r="C22">
        <v>13832</v>
      </c>
      <c r="D22">
        <v>5797</v>
      </c>
      <c r="E22">
        <f t="shared" si="2"/>
        <v>6.2306306306306302E-3</v>
      </c>
      <c r="F22">
        <f t="shared" si="3"/>
        <v>2.6112612612612615E-3</v>
      </c>
      <c r="G22">
        <f t="shared" si="0"/>
        <v>1.8691891891891889E-2</v>
      </c>
      <c r="H22">
        <f t="shared" si="1"/>
        <v>7.8337837837837848E-3</v>
      </c>
    </row>
    <row r="23" spans="1:8" x14ac:dyDescent="0.2">
      <c r="A23" t="s">
        <v>63</v>
      </c>
      <c r="B23" t="s">
        <v>20</v>
      </c>
      <c r="C23">
        <v>25043</v>
      </c>
      <c r="D23">
        <v>11254</v>
      </c>
      <c r="E23">
        <f t="shared" si="2"/>
        <v>1.1280630630630631E-2</v>
      </c>
      <c r="F23">
        <f t="shared" si="3"/>
        <v>5.0693693693693691E-3</v>
      </c>
      <c r="G23">
        <f t="shared" si="0"/>
        <v>3.3841891891891893E-2</v>
      </c>
      <c r="H23">
        <f t="shared" si="1"/>
        <v>1.5208108108108107E-2</v>
      </c>
    </row>
    <row r="24" spans="1:8" x14ac:dyDescent="0.2">
      <c r="A24" t="s">
        <v>63</v>
      </c>
      <c r="B24" t="s">
        <v>21</v>
      </c>
      <c r="C24">
        <v>26066</v>
      </c>
      <c r="D24">
        <v>9615</v>
      </c>
      <c r="E24">
        <f t="shared" si="2"/>
        <v>1.1741441441441441E-2</v>
      </c>
      <c r="F24">
        <f t="shared" si="3"/>
        <v>4.3310810810810807E-3</v>
      </c>
      <c r="G24">
        <f t="shared" si="0"/>
        <v>3.5224324324324319E-2</v>
      </c>
      <c r="H24">
        <f t="shared" si="1"/>
        <v>1.2993243243243243E-2</v>
      </c>
    </row>
    <row r="25" spans="1:8" x14ac:dyDescent="0.2">
      <c r="A25" t="s">
        <v>63</v>
      </c>
      <c r="B25" t="s">
        <v>22</v>
      </c>
      <c r="C25">
        <v>15631</v>
      </c>
      <c r="D25">
        <v>7480</v>
      </c>
      <c r="E25">
        <f t="shared" si="2"/>
        <v>7.0409909909909911E-3</v>
      </c>
      <c r="F25">
        <f t="shared" si="3"/>
        <v>3.3693693693693694E-3</v>
      </c>
      <c r="G25">
        <f t="shared" si="0"/>
        <v>2.1122972972972973E-2</v>
      </c>
      <c r="H25">
        <f t="shared" si="1"/>
        <v>1.0108108108108109E-2</v>
      </c>
    </row>
    <row r="26" spans="1:8" x14ac:dyDescent="0.2">
      <c r="A26" t="s">
        <v>23</v>
      </c>
      <c r="B26" t="s">
        <v>23</v>
      </c>
      <c r="C26">
        <v>62</v>
      </c>
      <c r="D26">
        <v>60</v>
      </c>
      <c r="E26">
        <f t="shared" si="2"/>
        <v>2.7927927927927929E-5</v>
      </c>
      <c r="F26">
        <f t="shared" si="3"/>
        <v>2.7027027027027027E-5</v>
      </c>
      <c r="G26">
        <f t="shared" si="0"/>
        <v>8.3783783783783787E-5</v>
      </c>
      <c r="H26">
        <f t="shared" si="1"/>
        <v>8.1081081081081077E-5</v>
      </c>
    </row>
    <row r="27" spans="1:8" x14ac:dyDescent="0.2">
      <c r="A27" t="s">
        <v>24</v>
      </c>
      <c r="B27" t="s">
        <v>24</v>
      </c>
      <c r="C27">
        <v>68</v>
      </c>
      <c r="D27">
        <v>52</v>
      </c>
      <c r="E27">
        <f t="shared" si="2"/>
        <v>3.0630630630630632E-5</v>
      </c>
      <c r="F27">
        <f t="shared" si="3"/>
        <v>2.3423423423423425E-5</v>
      </c>
      <c r="G27">
        <f t="shared" si="0"/>
        <v>9.1891891891891889E-5</v>
      </c>
      <c r="H27">
        <f t="shared" si="1"/>
        <v>7.0270270270270278E-5</v>
      </c>
    </row>
    <row r="28" spans="1:8" x14ac:dyDescent="0.2">
      <c r="A28" t="s">
        <v>25</v>
      </c>
      <c r="B28" t="s">
        <v>25</v>
      </c>
      <c r="C28">
        <v>68</v>
      </c>
      <c r="D28">
        <v>57</v>
      </c>
      <c r="E28">
        <f t="shared" si="2"/>
        <v>3.0630630630630632E-5</v>
      </c>
      <c r="F28">
        <f t="shared" si="3"/>
        <v>2.5675675675675675E-5</v>
      </c>
      <c r="G28">
        <f t="shared" si="0"/>
        <v>9.1891891891891889E-5</v>
      </c>
      <c r="H28">
        <f t="shared" si="1"/>
        <v>7.7027027027027026E-5</v>
      </c>
    </row>
    <row r="29" spans="1:8" x14ac:dyDescent="0.2">
      <c r="A29" t="s">
        <v>26</v>
      </c>
      <c r="B29" t="s">
        <v>26</v>
      </c>
      <c r="C29">
        <v>66</v>
      </c>
      <c r="D29">
        <v>69</v>
      </c>
      <c r="E29">
        <f t="shared" si="2"/>
        <v>2.972972972972973E-5</v>
      </c>
      <c r="F29">
        <f t="shared" si="3"/>
        <v>3.1081081081081081E-5</v>
      </c>
      <c r="G29">
        <f t="shared" si="0"/>
        <v>8.9189189189189193E-5</v>
      </c>
      <c r="H29">
        <f t="shared" si="1"/>
        <v>9.3243243243243244E-5</v>
      </c>
    </row>
    <row r="30" spans="1:8" x14ac:dyDescent="0.2">
      <c r="A30" t="s">
        <v>27</v>
      </c>
      <c r="B30" t="s">
        <v>27</v>
      </c>
      <c r="C30">
        <v>129</v>
      </c>
      <c r="D30">
        <v>54</v>
      </c>
      <c r="E30">
        <f t="shared" si="2"/>
        <v>5.8108108108108111E-5</v>
      </c>
      <c r="F30">
        <f t="shared" si="3"/>
        <v>2.4324324324324324E-5</v>
      </c>
      <c r="G30">
        <f t="shared" si="0"/>
        <v>1.7432432432432435E-4</v>
      </c>
      <c r="H30">
        <f t="shared" si="1"/>
        <v>7.2972972972972975E-5</v>
      </c>
    </row>
    <row r="31" spans="1:8" x14ac:dyDescent="0.2">
      <c r="A31" t="s">
        <v>28</v>
      </c>
      <c r="B31" t="s">
        <v>28</v>
      </c>
      <c r="C31">
        <v>105</v>
      </c>
      <c r="D31">
        <v>63</v>
      </c>
      <c r="E31">
        <f t="shared" si="2"/>
        <v>4.7297297297297299E-5</v>
      </c>
      <c r="F31">
        <f t="shared" si="3"/>
        <v>2.8378378378378378E-5</v>
      </c>
      <c r="G31">
        <f t="shared" si="0"/>
        <v>1.4189189189189188E-4</v>
      </c>
      <c r="H31">
        <f t="shared" si="1"/>
        <v>8.5135135135135142E-5</v>
      </c>
    </row>
    <row r="32" spans="1:8" x14ac:dyDescent="0.2">
      <c r="A32" t="s">
        <v>29</v>
      </c>
      <c r="B32" t="s">
        <v>29</v>
      </c>
      <c r="C32">
        <v>153</v>
      </c>
      <c r="D32">
        <v>79</v>
      </c>
      <c r="E32">
        <f t="shared" si="2"/>
        <v>6.8918918918918924E-5</v>
      </c>
      <c r="F32">
        <f t="shared" si="3"/>
        <v>3.5585585585585589E-5</v>
      </c>
      <c r="G32">
        <f t="shared" si="0"/>
        <v>2.0675675675675676E-4</v>
      </c>
      <c r="H32">
        <f t="shared" si="1"/>
        <v>1.0675675675675677E-4</v>
      </c>
    </row>
    <row r="33" spans="1:8" x14ac:dyDescent="0.2">
      <c r="A33" t="s">
        <v>30</v>
      </c>
      <c r="B33" t="s">
        <v>30</v>
      </c>
      <c r="C33">
        <v>67</v>
      </c>
      <c r="D33">
        <v>72</v>
      </c>
      <c r="E33">
        <f t="shared" si="2"/>
        <v>3.0180180180180179E-5</v>
      </c>
      <c r="F33">
        <f t="shared" si="3"/>
        <v>3.2432432432432429E-5</v>
      </c>
      <c r="G33">
        <f t="shared" si="0"/>
        <v>9.0540540540540534E-5</v>
      </c>
      <c r="H33">
        <f t="shared" si="1"/>
        <v>9.7297297297297281E-5</v>
      </c>
    </row>
    <row r="34" spans="1:8" x14ac:dyDescent="0.2">
      <c r="E34">
        <f>C34/2220000</f>
        <v>0</v>
      </c>
      <c r="G34">
        <f>E34*3</f>
        <v>0</v>
      </c>
      <c r="H34">
        <f t="shared" ref="H34:H35" si="4">F34*3</f>
        <v>0</v>
      </c>
    </row>
    <row r="35" spans="1:8" x14ac:dyDescent="0.2">
      <c r="E35">
        <f>C35/2220000</f>
        <v>0</v>
      </c>
      <c r="G35">
        <f>E35*3</f>
        <v>0</v>
      </c>
      <c r="H35">
        <f t="shared" si="4"/>
        <v>0</v>
      </c>
    </row>
    <row r="36" spans="1:8" x14ac:dyDescent="0.2">
      <c r="D36">
        <f>SUM(E2:F33)</f>
        <v>0.46085000000000004</v>
      </c>
    </row>
    <row r="37" spans="1:8" x14ac:dyDescent="0.2">
      <c r="G37">
        <f>SUM(G2:G33)+SUM(H2:H33)</f>
        <v>1.3825500000000004</v>
      </c>
    </row>
    <row r="39" spans="1:8" x14ac:dyDescent="0.2">
      <c r="B39" t="s">
        <v>70</v>
      </c>
      <c r="E39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showRuler="0" workbookViewId="0">
      <selection activeCell="A2" sqref="A2:A13"/>
    </sheetView>
  </sheetViews>
  <sheetFormatPr baseColWidth="10" defaultRowHeight="16" x14ac:dyDescent="0.2"/>
  <cols>
    <col min="1" max="1" width="18.33203125" customWidth="1"/>
    <col min="2" max="2" width="7.1640625" customWidth="1"/>
    <col min="3" max="3" width="5" customWidth="1"/>
  </cols>
  <sheetData>
    <row r="1" spans="1:21" x14ac:dyDescent="0.2">
      <c r="A1" s="14" t="s">
        <v>77</v>
      </c>
      <c r="B1" s="14" t="s">
        <v>65</v>
      </c>
      <c r="C1" s="14" t="s">
        <v>66</v>
      </c>
      <c r="D1" s="14" t="s">
        <v>67</v>
      </c>
      <c r="E1" s="14"/>
      <c r="F1" s="14" t="s">
        <v>76</v>
      </c>
    </row>
    <row r="2" spans="1:21" x14ac:dyDescent="0.2">
      <c r="A2" s="8" t="s">
        <v>78</v>
      </c>
      <c r="B2" s="8" t="s">
        <v>17</v>
      </c>
      <c r="C2" s="8">
        <v>1</v>
      </c>
      <c r="D2">
        <v>1.0568918918918918E-2</v>
      </c>
      <c r="E2" s="8"/>
    </row>
    <row r="3" spans="1:21" x14ac:dyDescent="0.2">
      <c r="A3" s="8" t="s">
        <v>78</v>
      </c>
      <c r="B3" s="8" t="s">
        <v>17</v>
      </c>
      <c r="C3" s="8">
        <v>2</v>
      </c>
      <c r="D3">
        <v>4.0918918918918922E-3</v>
      </c>
      <c r="E3" s="8"/>
      <c r="F3">
        <f>D2-D3</f>
        <v>6.4770270270270262E-3</v>
      </c>
    </row>
    <row r="4" spans="1:21" x14ac:dyDescent="0.2">
      <c r="A4" s="8" t="s">
        <v>78</v>
      </c>
      <c r="B4" s="9" t="s">
        <v>18</v>
      </c>
      <c r="C4" s="9">
        <v>1</v>
      </c>
      <c r="D4">
        <v>1.1036936936936937E-2</v>
      </c>
      <c r="E4" s="9"/>
    </row>
    <row r="5" spans="1:21" x14ac:dyDescent="0.2">
      <c r="A5" s="8" t="s">
        <v>78</v>
      </c>
      <c r="B5" s="9" t="s">
        <v>18</v>
      </c>
      <c r="C5" s="9">
        <v>2</v>
      </c>
      <c r="D5">
        <v>4.3036036036036033E-3</v>
      </c>
      <c r="E5" s="9"/>
      <c r="F5">
        <f>D4-D5</f>
        <v>6.7333333333333334E-3</v>
      </c>
    </row>
    <row r="6" spans="1:21" x14ac:dyDescent="0.2">
      <c r="A6" s="8" t="s">
        <v>78</v>
      </c>
      <c r="B6" s="10" t="s">
        <v>19</v>
      </c>
      <c r="C6" s="10">
        <v>1</v>
      </c>
      <c r="D6">
        <v>6.2306306306306302E-3</v>
      </c>
      <c r="E6" s="10"/>
    </row>
    <row r="7" spans="1:21" x14ac:dyDescent="0.2">
      <c r="A7" s="8" t="s">
        <v>78</v>
      </c>
      <c r="B7" s="10" t="s">
        <v>19</v>
      </c>
      <c r="C7" s="10">
        <v>2</v>
      </c>
      <c r="D7">
        <v>2.6112612612612615E-3</v>
      </c>
      <c r="E7" s="10"/>
      <c r="F7">
        <f>D6-D7</f>
        <v>3.6193693693693687E-3</v>
      </c>
    </row>
    <row r="8" spans="1:21" x14ac:dyDescent="0.2">
      <c r="A8" s="11" t="s">
        <v>79</v>
      </c>
      <c r="B8" s="11" t="s">
        <v>20</v>
      </c>
      <c r="C8" s="11">
        <v>1</v>
      </c>
      <c r="D8">
        <v>1.1280630630630631E-2</v>
      </c>
      <c r="E8" s="11"/>
    </row>
    <row r="9" spans="1:21" x14ac:dyDescent="0.2">
      <c r="A9" s="11" t="s">
        <v>79</v>
      </c>
      <c r="B9" s="11" t="s">
        <v>20</v>
      </c>
      <c r="C9" s="11">
        <v>2</v>
      </c>
      <c r="D9">
        <v>5.0693693693693691E-3</v>
      </c>
      <c r="E9" s="11"/>
      <c r="F9">
        <f>D8-D9</f>
        <v>6.2112612612612618E-3</v>
      </c>
    </row>
    <row r="10" spans="1:21" x14ac:dyDescent="0.2">
      <c r="A10" s="11" t="s">
        <v>79</v>
      </c>
      <c r="B10" s="12" t="s">
        <v>21</v>
      </c>
      <c r="C10" s="12">
        <v>1</v>
      </c>
      <c r="D10">
        <v>1.1741441441441441E-2</v>
      </c>
      <c r="E10" s="12"/>
    </row>
    <row r="11" spans="1:21" x14ac:dyDescent="0.2">
      <c r="A11" s="11" t="s">
        <v>79</v>
      </c>
      <c r="B11" s="12" t="s">
        <v>21</v>
      </c>
      <c r="C11" s="12">
        <v>2</v>
      </c>
      <c r="D11">
        <v>4.3310810810810807E-3</v>
      </c>
      <c r="E11" s="12"/>
      <c r="F11">
        <f>D10-D11</f>
        <v>7.41036036036036E-3</v>
      </c>
      <c r="P11" s="2" t="s">
        <v>73</v>
      </c>
      <c r="Q11" s="2" t="s">
        <v>11</v>
      </c>
      <c r="R11" s="2">
        <v>1</v>
      </c>
      <c r="S11">
        <v>8.3527027027027023E-2</v>
      </c>
      <c r="T11" s="2"/>
    </row>
    <row r="12" spans="1:21" x14ac:dyDescent="0.2">
      <c r="A12" s="11" t="s">
        <v>79</v>
      </c>
      <c r="B12" s="13" t="s">
        <v>22</v>
      </c>
      <c r="C12" s="13">
        <v>1</v>
      </c>
      <c r="D12">
        <v>7.0409909909909911E-3</v>
      </c>
      <c r="E12" s="13"/>
      <c r="P12" s="2" t="s">
        <v>73</v>
      </c>
      <c r="Q12" s="2" t="s">
        <v>11</v>
      </c>
      <c r="R12" s="2">
        <v>2</v>
      </c>
      <c r="S12">
        <v>1.1092792792792792E-2</v>
      </c>
      <c r="T12" s="2"/>
      <c r="U12">
        <f>S11-S12</f>
        <v>7.2434234234234229E-2</v>
      </c>
    </row>
    <row r="13" spans="1:21" x14ac:dyDescent="0.2">
      <c r="A13" s="11" t="s">
        <v>79</v>
      </c>
      <c r="B13" s="13" t="s">
        <v>22</v>
      </c>
      <c r="C13" s="13">
        <v>2</v>
      </c>
      <c r="D13">
        <v>3.3693693693693694E-3</v>
      </c>
      <c r="E13" s="13"/>
      <c r="F13">
        <f>D12-D13</f>
        <v>3.6716216216216217E-3</v>
      </c>
      <c r="P13" s="2" t="s">
        <v>73</v>
      </c>
      <c r="Q13" s="3" t="s">
        <v>12</v>
      </c>
      <c r="R13" s="3">
        <v>1</v>
      </c>
      <c r="S13">
        <v>6.7281981981981986E-2</v>
      </c>
      <c r="T13" s="3"/>
    </row>
    <row r="14" spans="1:21" x14ac:dyDescent="0.2">
      <c r="P14" s="2" t="s">
        <v>73</v>
      </c>
      <c r="Q14" s="3" t="s">
        <v>12</v>
      </c>
      <c r="R14" s="3">
        <v>2</v>
      </c>
      <c r="S14">
        <v>7.5864864864864864E-3</v>
      </c>
      <c r="T14" s="3"/>
      <c r="U14">
        <f>S13-S14</f>
        <v>5.96954954954955E-2</v>
      </c>
    </row>
    <row r="15" spans="1:21" x14ac:dyDescent="0.2">
      <c r="P15" s="2" t="s">
        <v>73</v>
      </c>
      <c r="Q15" s="4" t="s">
        <v>13</v>
      </c>
      <c r="R15" s="4">
        <v>1</v>
      </c>
      <c r="S15">
        <v>3.0264864864864866E-2</v>
      </c>
      <c r="T15" s="4"/>
    </row>
    <row r="16" spans="1:21" x14ac:dyDescent="0.2">
      <c r="P16" s="2" t="s">
        <v>73</v>
      </c>
      <c r="Q16" s="4" t="s">
        <v>13</v>
      </c>
      <c r="R16" s="4">
        <v>2</v>
      </c>
      <c r="S16">
        <v>2.2085585585585586E-3</v>
      </c>
      <c r="T16" s="4"/>
      <c r="U16">
        <f>S15-S16</f>
        <v>2.8056306306306306E-2</v>
      </c>
    </row>
    <row r="17" spans="16:21" x14ac:dyDescent="0.2">
      <c r="P17" s="5" t="s">
        <v>74</v>
      </c>
      <c r="Q17" s="5" t="s">
        <v>14</v>
      </c>
      <c r="R17" s="5">
        <v>1</v>
      </c>
      <c r="S17">
        <v>5.6473873873873877E-2</v>
      </c>
      <c r="T17" s="5"/>
    </row>
    <row r="18" spans="16:21" x14ac:dyDescent="0.2">
      <c r="P18" s="5" t="s">
        <v>74</v>
      </c>
      <c r="Q18" s="5" t="s">
        <v>14</v>
      </c>
      <c r="R18" s="5">
        <v>2</v>
      </c>
      <c r="S18">
        <v>6.6851351351351349E-3</v>
      </c>
      <c r="T18" s="5"/>
      <c r="U18">
        <f>S17-S18</f>
        <v>4.9788738738738743E-2</v>
      </c>
    </row>
    <row r="19" spans="16:21" x14ac:dyDescent="0.2">
      <c r="P19" s="5" t="s">
        <v>74</v>
      </c>
      <c r="Q19" s="6" t="s">
        <v>15</v>
      </c>
      <c r="R19" s="6">
        <v>1</v>
      </c>
      <c r="S19">
        <v>4.2930630630630628E-2</v>
      </c>
      <c r="T19" s="6"/>
    </row>
    <row r="20" spans="16:21" x14ac:dyDescent="0.2">
      <c r="P20" s="5" t="s">
        <v>74</v>
      </c>
      <c r="Q20" s="6" t="s">
        <v>15</v>
      </c>
      <c r="R20" s="6">
        <v>2</v>
      </c>
      <c r="S20">
        <v>6.2986486486486483E-3</v>
      </c>
      <c r="T20" s="6"/>
      <c r="U20">
        <f>S19-S20</f>
        <v>3.6631981981981983E-2</v>
      </c>
    </row>
    <row r="21" spans="16:21" x14ac:dyDescent="0.2">
      <c r="P21" s="5" t="s">
        <v>74</v>
      </c>
      <c r="Q21" s="7" t="s">
        <v>16</v>
      </c>
      <c r="R21" s="7">
        <v>1</v>
      </c>
      <c r="S21">
        <v>1.0568918918918918E-2</v>
      </c>
      <c r="T21" s="7"/>
    </row>
    <row r="22" spans="16:21" x14ac:dyDescent="0.2">
      <c r="P22" s="5" t="s">
        <v>74</v>
      </c>
      <c r="Q22" s="7" t="s">
        <v>16</v>
      </c>
      <c r="R22" s="7">
        <v>2</v>
      </c>
      <c r="S22">
        <v>4.0918918918918922E-3</v>
      </c>
      <c r="T22" s="7"/>
      <c r="U22">
        <f>S21-S22</f>
        <v>6.4770270270270262E-3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showRuler="0" workbookViewId="0">
      <selection activeCell="C8" sqref="C8"/>
    </sheetView>
  </sheetViews>
  <sheetFormatPr baseColWidth="10" defaultRowHeight="16" x14ac:dyDescent="0.2"/>
  <cols>
    <col min="1" max="1" width="18.6640625" customWidth="1"/>
    <col min="4" max="4" width="11.83203125" customWidth="1"/>
    <col min="7" max="7" width="14.5" customWidth="1"/>
  </cols>
  <sheetData>
    <row r="4" spans="1:11" x14ac:dyDescent="0.2">
      <c r="B4" t="s">
        <v>71</v>
      </c>
      <c r="C4" t="s">
        <v>72</v>
      </c>
      <c r="D4" t="s">
        <v>68</v>
      </c>
      <c r="G4" t="s">
        <v>41</v>
      </c>
      <c r="J4" t="s">
        <v>53</v>
      </c>
      <c r="K4">
        <f>86</f>
        <v>86</v>
      </c>
    </row>
    <row r="5" spans="1:11" x14ac:dyDescent="0.2">
      <c r="A5" t="s">
        <v>39</v>
      </c>
      <c r="B5">
        <v>0.40283468468468464</v>
      </c>
      <c r="C5">
        <f>B5*37</f>
        <v>14.904883333333332</v>
      </c>
      <c r="D5">
        <f>(B5/B9)*100</f>
        <v>3.3569557057057056</v>
      </c>
      <c r="G5" t="s">
        <v>42</v>
      </c>
      <c r="J5" t="s">
        <v>51</v>
      </c>
      <c r="K5">
        <f>(SUM(I10:I11)+SUM(I6:I7))</f>
        <v>5647500</v>
      </c>
    </row>
    <row r="6" spans="1:11" x14ac:dyDescent="0.2">
      <c r="A6" t="s">
        <v>40</v>
      </c>
      <c r="B6">
        <v>1.2085040540540539</v>
      </c>
      <c r="C6">
        <f t="shared" ref="C6:C7" si="0">B6*37</f>
        <v>44.714649999999992</v>
      </c>
      <c r="D6">
        <f>(B6/B9)*100</f>
        <v>10.070867117117116</v>
      </c>
      <c r="G6" t="s">
        <v>43</v>
      </c>
      <c r="H6">
        <v>42</v>
      </c>
      <c r="I6">
        <f>50*(H6)</f>
        <v>2100</v>
      </c>
    </row>
    <row r="7" spans="1:11" x14ac:dyDescent="0.2">
      <c r="A7" t="s">
        <v>38</v>
      </c>
      <c r="B7">
        <f>K5/2220000</f>
        <v>2.5439189189189189</v>
      </c>
      <c r="C7">
        <f t="shared" si="0"/>
        <v>94.125</v>
      </c>
      <c r="D7">
        <f>(B7/B9)*100</f>
        <v>21.199324324324323</v>
      </c>
      <c r="G7" t="s">
        <v>44</v>
      </c>
      <c r="H7">
        <v>30</v>
      </c>
      <c r="I7">
        <f t="shared" ref="I7:I12" si="1">50*(H7)</f>
        <v>1500</v>
      </c>
    </row>
    <row r="8" spans="1:11" x14ac:dyDescent="0.2">
      <c r="G8" t="s">
        <v>45</v>
      </c>
      <c r="H8">
        <v>32</v>
      </c>
      <c r="I8">
        <f t="shared" si="1"/>
        <v>1600</v>
      </c>
    </row>
    <row r="9" spans="1:11" x14ac:dyDescent="0.2">
      <c r="A9" t="s">
        <v>52</v>
      </c>
      <c r="B9">
        <v>12</v>
      </c>
      <c r="G9" t="s">
        <v>46</v>
      </c>
      <c r="H9">
        <v>30</v>
      </c>
      <c r="I9">
        <f t="shared" si="1"/>
        <v>1500</v>
      </c>
    </row>
    <row r="10" spans="1:11" x14ac:dyDescent="0.2">
      <c r="G10" t="s">
        <v>47</v>
      </c>
      <c r="H10">
        <v>54116</v>
      </c>
      <c r="I10">
        <f t="shared" si="1"/>
        <v>2705800</v>
      </c>
    </row>
    <row r="11" spans="1:11" x14ac:dyDescent="0.2">
      <c r="A11" t="s">
        <v>54</v>
      </c>
      <c r="B11">
        <f>SUM(B5:B7)</f>
        <v>4.155257657657657</v>
      </c>
      <c r="D11">
        <f>(B11/B9)*100</f>
        <v>34.627147147147141</v>
      </c>
      <c r="G11" t="s">
        <v>48</v>
      </c>
      <c r="H11">
        <v>58762</v>
      </c>
      <c r="I11">
        <f t="shared" si="1"/>
        <v>2938100</v>
      </c>
    </row>
    <row r="12" spans="1:11" x14ac:dyDescent="0.2">
      <c r="A12" t="s">
        <v>69</v>
      </c>
      <c r="B12">
        <f>B9-(B11+B6)</f>
        <v>6.6362382882882889</v>
      </c>
      <c r="D12">
        <f>(B12/B9)*100</f>
        <v>55.301985735735734</v>
      </c>
      <c r="G12" t="s">
        <v>49</v>
      </c>
      <c r="H12">
        <v>66399</v>
      </c>
      <c r="I12">
        <f t="shared" si="1"/>
        <v>3319950</v>
      </c>
    </row>
    <row r="13" spans="1:11" x14ac:dyDescent="0.2">
      <c r="B13" s="1"/>
      <c r="G13" t="s">
        <v>50</v>
      </c>
      <c r="H13">
        <v>35699</v>
      </c>
      <c r="I13">
        <f>50*(H13)</f>
        <v>1784950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Ruler="0" workbookViewId="0">
      <selection activeCell="A2" sqref="A2:D25"/>
    </sheetView>
  </sheetViews>
  <sheetFormatPr baseColWidth="10" defaultRowHeight="16" x14ac:dyDescent="0.2"/>
  <sheetData>
    <row r="1" spans="1:4" x14ac:dyDescent="0.2">
      <c r="A1" t="s">
        <v>64</v>
      </c>
      <c r="B1" t="s">
        <v>65</v>
      </c>
      <c r="C1" t="s">
        <v>66</v>
      </c>
      <c r="D1" t="s">
        <v>67</v>
      </c>
    </row>
    <row r="2" spans="1:4" x14ac:dyDescent="0.2">
      <c r="A2" t="s">
        <v>60</v>
      </c>
      <c r="B2" t="s">
        <v>11</v>
      </c>
      <c r="C2">
        <v>1</v>
      </c>
      <c r="D2">
        <v>5.4810810810810807E-3</v>
      </c>
    </row>
    <row r="3" spans="1:4" x14ac:dyDescent="0.2">
      <c r="A3" t="s">
        <v>60</v>
      </c>
      <c r="B3" t="s">
        <v>11</v>
      </c>
      <c r="C3">
        <v>2</v>
      </c>
      <c r="D3">
        <v>1.3054054054054054E-3</v>
      </c>
    </row>
    <row r="4" spans="1:4" x14ac:dyDescent="0.2">
      <c r="A4" t="s">
        <v>60</v>
      </c>
      <c r="B4" t="s">
        <v>11</v>
      </c>
      <c r="C4">
        <v>3</v>
      </c>
      <c r="D4">
        <v>9.945945945945946E-4</v>
      </c>
    </row>
    <row r="5" spans="1:4" x14ac:dyDescent="0.2">
      <c r="A5" t="s">
        <v>60</v>
      </c>
      <c r="B5" t="s">
        <v>11</v>
      </c>
      <c r="C5">
        <v>4</v>
      </c>
      <c r="D5">
        <v>6.333333333333333E-4</v>
      </c>
    </row>
    <row r="6" spans="1:4" x14ac:dyDescent="0.2">
      <c r="A6" t="s">
        <v>60</v>
      </c>
      <c r="B6" t="s">
        <v>12</v>
      </c>
      <c r="C6">
        <v>1</v>
      </c>
      <c r="D6">
        <v>5.1067567567567567E-3</v>
      </c>
    </row>
    <row r="7" spans="1:4" x14ac:dyDescent="0.2">
      <c r="A7" t="s">
        <v>60</v>
      </c>
      <c r="B7" t="s">
        <v>12</v>
      </c>
      <c r="C7">
        <v>2</v>
      </c>
      <c r="D7">
        <v>1.6004504504504504E-3</v>
      </c>
    </row>
    <row r="8" spans="1:4" x14ac:dyDescent="0.2">
      <c r="A8" t="s">
        <v>60</v>
      </c>
      <c r="B8" t="s">
        <v>12</v>
      </c>
      <c r="C8">
        <v>3</v>
      </c>
      <c r="D8">
        <v>9.9234234234234242E-4</v>
      </c>
    </row>
    <row r="9" spans="1:4" x14ac:dyDescent="0.2">
      <c r="A9" t="s">
        <v>60</v>
      </c>
      <c r="B9" t="s">
        <v>12</v>
      </c>
      <c r="C9">
        <v>4</v>
      </c>
      <c r="D9">
        <v>4.6171171171171171E-4</v>
      </c>
    </row>
    <row r="10" spans="1:4" x14ac:dyDescent="0.2">
      <c r="A10" t="s">
        <v>60</v>
      </c>
      <c r="B10" t="s">
        <v>13</v>
      </c>
      <c r="C10">
        <v>1</v>
      </c>
      <c r="D10">
        <v>3.1797297297297298E-3</v>
      </c>
    </row>
    <row r="11" spans="1:4" x14ac:dyDescent="0.2">
      <c r="A11" t="s">
        <v>60</v>
      </c>
      <c r="B11" t="s">
        <v>13</v>
      </c>
      <c r="C11">
        <v>2</v>
      </c>
      <c r="D11">
        <v>1.3576576576576577E-3</v>
      </c>
    </row>
    <row r="12" spans="1:4" x14ac:dyDescent="0.2">
      <c r="A12" t="s">
        <v>60</v>
      </c>
      <c r="B12" t="s">
        <v>13</v>
      </c>
      <c r="C12">
        <v>3</v>
      </c>
      <c r="D12">
        <v>1.3657657657657658E-3</v>
      </c>
    </row>
    <row r="13" spans="1:4" x14ac:dyDescent="0.2">
      <c r="A13" t="s">
        <v>60</v>
      </c>
      <c r="B13" t="s">
        <v>13</v>
      </c>
      <c r="C13">
        <v>4</v>
      </c>
      <c r="D13">
        <v>8.067567567567567E-4</v>
      </c>
    </row>
    <row r="14" spans="1:4" x14ac:dyDescent="0.2">
      <c r="A14" t="s">
        <v>61</v>
      </c>
      <c r="B14" t="s">
        <v>14</v>
      </c>
      <c r="C14">
        <v>1</v>
      </c>
      <c r="D14">
        <v>4.8414414414414417E-3</v>
      </c>
    </row>
    <row r="15" spans="1:4" x14ac:dyDescent="0.2">
      <c r="A15" t="s">
        <v>61</v>
      </c>
      <c r="B15" t="s">
        <v>14</v>
      </c>
      <c r="C15">
        <v>2</v>
      </c>
      <c r="D15">
        <v>1.1468468468468467E-3</v>
      </c>
    </row>
    <row r="16" spans="1:4" x14ac:dyDescent="0.2">
      <c r="A16" t="s">
        <v>61</v>
      </c>
      <c r="B16" t="s">
        <v>14</v>
      </c>
      <c r="C16">
        <v>3</v>
      </c>
      <c r="D16">
        <v>9.279279279279279E-4</v>
      </c>
    </row>
    <row r="17" spans="1:4" x14ac:dyDescent="0.2">
      <c r="A17" t="s">
        <v>61</v>
      </c>
      <c r="B17" t="s">
        <v>14</v>
      </c>
      <c r="C17">
        <v>4</v>
      </c>
      <c r="D17">
        <v>7.5810810810810814E-4</v>
      </c>
    </row>
    <row r="18" spans="1:4" x14ac:dyDescent="0.2">
      <c r="A18" t="s">
        <v>61</v>
      </c>
      <c r="B18" t="s">
        <v>15</v>
      </c>
      <c r="C18">
        <v>1</v>
      </c>
      <c r="D18">
        <v>5.3445945945945943E-3</v>
      </c>
    </row>
    <row r="19" spans="1:4" x14ac:dyDescent="0.2">
      <c r="A19" t="s">
        <v>61</v>
      </c>
      <c r="B19" t="s">
        <v>15</v>
      </c>
      <c r="C19">
        <v>2</v>
      </c>
      <c r="D19">
        <v>1.6639639639639641E-3</v>
      </c>
    </row>
    <row r="20" spans="1:4" x14ac:dyDescent="0.2">
      <c r="A20" t="s">
        <v>61</v>
      </c>
      <c r="B20" t="s">
        <v>15</v>
      </c>
      <c r="C20">
        <v>3</v>
      </c>
      <c r="D20">
        <v>1.0851351351351352E-3</v>
      </c>
    </row>
    <row r="21" spans="1:4" x14ac:dyDescent="0.2">
      <c r="A21" t="s">
        <v>61</v>
      </c>
      <c r="B21" t="s">
        <v>15</v>
      </c>
      <c r="C21">
        <v>4</v>
      </c>
      <c r="D21">
        <v>8.6306306306306309E-4</v>
      </c>
    </row>
    <row r="22" spans="1:4" x14ac:dyDescent="0.2">
      <c r="A22" t="s">
        <v>61</v>
      </c>
      <c r="B22" t="s">
        <v>16</v>
      </c>
      <c r="C22">
        <v>1</v>
      </c>
      <c r="D22">
        <v>4.7896396396396399E-3</v>
      </c>
    </row>
    <row r="23" spans="1:4" x14ac:dyDescent="0.2">
      <c r="A23" t="s">
        <v>61</v>
      </c>
      <c r="B23" t="s">
        <v>16</v>
      </c>
      <c r="C23">
        <v>2</v>
      </c>
      <c r="D23">
        <v>2.0148648648648649E-3</v>
      </c>
    </row>
    <row r="24" spans="1:4" x14ac:dyDescent="0.2">
      <c r="A24" t="s">
        <v>61</v>
      </c>
      <c r="B24" t="s">
        <v>16</v>
      </c>
      <c r="C24">
        <v>3</v>
      </c>
      <c r="D24">
        <v>7.3963963963963959E-4</v>
      </c>
    </row>
    <row r="25" spans="1:4" x14ac:dyDescent="0.2">
      <c r="A25" t="s">
        <v>61</v>
      </c>
      <c r="B25" t="s">
        <v>16</v>
      </c>
      <c r="C25">
        <v>4</v>
      </c>
      <c r="D25">
        <v>6.581081081081081E-4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active tubes</vt:lpstr>
      <vt:lpstr>waste calculation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2017-08-11T11:52:46Z</dcterms:created>
  <dcterms:modified xsi:type="dcterms:W3CDTF">2018-05-04T10:37:19Z</dcterms:modified>
</cp:coreProperties>
</file>