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cdenleybowers/Google Drive/Results and Data/RADIOLABELLING/"/>
    </mc:Choice>
  </mc:AlternateContent>
  <xr:revisionPtr revIDLastSave="0" documentId="13_ncr:1_{93CC7EE7-102F-4D42-B8BB-C3F0105E6F72}" xr6:coauthVersionLast="36" xr6:coauthVersionMax="36" xr10:uidLastSave="{00000000-0000-0000-0000-000000000000}"/>
  <bookViews>
    <workbookView xWindow="520" yWindow="2540" windowWidth="28800" windowHeight="16720" tabRatio="500" activeTab="1" xr2:uid="{00000000-000D-0000-FFFF-FFFF00000000}"/>
  </bookViews>
  <sheets>
    <sheet name="data" sheetId="1" r:id="rId1"/>
    <sheet name="active tubes" sheetId="3" r:id="rId2"/>
    <sheet name="waste calculation" sheetId="2" r:id="rId3"/>
    <sheet name="Sheet4" sheetId="4" r:id="rId4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3" l="1"/>
  <c r="D5" i="3"/>
  <c r="H3" i="1" s="1"/>
  <c r="D6" i="3"/>
  <c r="D10" i="3"/>
  <c r="H5" i="1" s="1"/>
  <c r="D11" i="3"/>
  <c r="D12" i="3"/>
  <c r="H7" i="1" s="1"/>
  <c r="B8" i="2"/>
  <c r="D8" i="2"/>
  <c r="C8" i="2"/>
  <c r="I6" i="2"/>
  <c r="I7" i="2"/>
  <c r="K5" i="2"/>
  <c r="B7" i="2" s="1"/>
  <c r="F9" i="1"/>
  <c r="H9" i="1" s="1"/>
  <c r="F8" i="1"/>
  <c r="H8" i="1" s="1"/>
  <c r="E9" i="1"/>
  <c r="G9" i="1" s="1"/>
  <c r="E8" i="1"/>
  <c r="G8" i="1" s="1"/>
  <c r="C9" i="2"/>
  <c r="C10" i="2"/>
  <c r="C13" i="2"/>
  <c r="E2" i="1"/>
  <c r="E3" i="1"/>
  <c r="G3" i="1" s="1"/>
  <c r="E4" i="1"/>
  <c r="E5" i="1"/>
  <c r="G5" i="1" s="1"/>
  <c r="E6" i="1"/>
  <c r="E7" i="1"/>
  <c r="G7" i="1" s="1"/>
  <c r="D35" i="1"/>
  <c r="H4" i="1"/>
  <c r="H6" i="1"/>
  <c r="G4" i="1"/>
  <c r="G6" i="1"/>
  <c r="C6" i="2"/>
  <c r="C5" i="2"/>
  <c r="G2" i="1"/>
  <c r="H2" i="1"/>
  <c r="D6" i="2"/>
  <c r="D5" i="2"/>
  <c r="K4" i="2"/>
  <c r="D7" i="2" l="1"/>
  <c r="C7" i="2"/>
  <c r="B11" i="2"/>
  <c r="G36" i="1"/>
  <c r="C11" i="2" l="1"/>
  <c r="D11" i="2"/>
  <c r="B12" i="2"/>
  <c r="D12" i="2" l="1"/>
  <c r="C12" i="2"/>
</calcChain>
</file>

<file path=xl/sharedStrings.xml><?xml version="1.0" encoding="utf-8"?>
<sst xmlns="http://schemas.openxmlformats.org/spreadsheetml/2006/main" count="119" uniqueCount="57">
  <si>
    <t>A1</t>
  </si>
  <si>
    <t>A3</t>
  </si>
  <si>
    <t>B1</t>
  </si>
  <si>
    <t>B2</t>
  </si>
  <si>
    <t>B3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</si>
  <si>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</si>
  <si>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</si>
  <si>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</si>
  <si>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</si>
  <si>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</si>
  <si>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</si>
  <si>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</si>
  <si>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</si>
  <si>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</si>
  <si>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</si>
  <si>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</si>
  <si>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</si>
  <si>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A2</t>
  </si>
  <si>
    <t>2 (dpm)</t>
  </si>
  <si>
    <t>1 (dpm)</t>
  </si>
  <si>
    <t>1(uCi)</t>
  </si>
  <si>
    <t>2(uCi)</t>
  </si>
  <si>
    <t>1(uCi) total KOH trap</t>
  </si>
  <si>
    <t>2(uCi) total KOH trap</t>
  </si>
  <si>
    <t>SUM MEDIA</t>
  </si>
  <si>
    <t>SUM KOH TRAPS</t>
  </si>
  <si>
    <t>SUM SCINTILLANT</t>
  </si>
  <si>
    <t>KOH blank</t>
  </si>
  <si>
    <t>Scintillant blank</t>
  </si>
  <si>
    <t>H, P</t>
  </si>
  <si>
    <t>G,O</t>
  </si>
  <si>
    <t xml:space="preserve">SUM MEDIA </t>
  </si>
  <si>
    <t>total activity</t>
  </si>
  <si>
    <t>SUM background/sample</t>
  </si>
  <si>
    <t>total accounted for</t>
  </si>
  <si>
    <t>tube</t>
  </si>
  <si>
    <t>A</t>
  </si>
  <si>
    <t>B</t>
  </si>
  <si>
    <t>C</t>
  </si>
  <si>
    <t>D</t>
  </si>
  <si>
    <t>E</t>
  </si>
  <si>
    <t>F</t>
  </si>
  <si>
    <t>tube_type</t>
  </si>
  <si>
    <t>tube_number</t>
  </si>
  <si>
    <t>day</t>
  </si>
  <si>
    <t>Activity</t>
  </si>
  <si>
    <t>% total waste</t>
  </si>
  <si>
    <t xml:space="preserve">  </t>
  </si>
  <si>
    <t>uci</t>
  </si>
  <si>
    <t>kbq</t>
  </si>
  <si>
    <t>g</t>
  </si>
  <si>
    <t>Difference</t>
  </si>
  <si>
    <t>c</t>
  </si>
  <si>
    <t>KRP1</t>
  </si>
  <si>
    <t>plus sugar minus est</t>
  </si>
  <si>
    <t>condition</t>
  </si>
  <si>
    <t>plus sugar plus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</si>
</sst>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Ruler="0" workbookViewId="0">
      <selection activeCell="E3" sqref="E3"/>
    </sheetView>
  </sheetViews>
  <sheetFormatPr baseColWidth="10" defaultRowHeight="16" x14ac:dyDescent="0.2"/>
  <cols>
    <col min="1" max="1" width="8.83203125" customWidth="1"/>
    <col min="2" max="2" width="6" customWidth="1"/>
    <col min="3" max="3" width="11.1640625" bestFit="1" customWidth="1"/>
    <col min="5" max="6" width="12" bestFit="1" customWidth="1"/>
    <col min="7" max="7" width="18.33203125" customWidth="1"/>
    <col min="8" max="8" width="17.83203125" customWidth="1"/>
  </cols>
  <sheetData>
    <row r="1" spans="1:8" x14ac:dyDescent="0.2">
      <c r="A1" t="s">
        <v>42</v>
      </c>
      <c r="B1" t="s">
        <v>35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36</v>
      </c>
      <c r="B2" t="s">
        <v>0</v>
      </c>
      <c r="C2">
        <v>49166</v>
      </c>
      <c r="D2">
        <v>8043</v>
      </c>
      <c r="E2">
        <f t="shared" ref="E2:E9" si="0">C2/2220000</f>
        <v>2.2146846846846847E-2</v>
      </c>
      <c r="G2">
        <f t="shared" ref="G2:G9" si="1">E2*3</f>
        <v>6.6440540540540549E-2</v>
      </c>
      <c r="H2">
        <f>'active tubes'!D4*3</f>
        <v>1.0868918918918918E-2</v>
      </c>
    </row>
    <row r="3" spans="1:8" x14ac:dyDescent="0.2">
      <c r="A3" t="s">
        <v>36</v>
      </c>
      <c r="B3" t="s">
        <v>17</v>
      </c>
      <c r="C3">
        <v>16003</v>
      </c>
      <c r="D3">
        <v>4743</v>
      </c>
      <c r="E3">
        <f t="shared" si="0"/>
        <v>7.2085585585585582E-3</v>
      </c>
      <c r="G3">
        <f t="shared" si="1"/>
        <v>2.1625675675675676E-2</v>
      </c>
      <c r="H3">
        <f>'active tubes'!D5*3</f>
        <v>6.4094594594594594E-3</v>
      </c>
    </row>
    <row r="4" spans="1:8" x14ac:dyDescent="0.2">
      <c r="A4" t="s">
        <v>36</v>
      </c>
      <c r="B4" t="s">
        <v>1</v>
      </c>
      <c r="C4">
        <v>55145</v>
      </c>
      <c r="D4">
        <v>11998</v>
      </c>
      <c r="E4">
        <f t="shared" si="0"/>
        <v>2.484009009009009E-2</v>
      </c>
      <c r="G4">
        <f t="shared" si="1"/>
        <v>7.4520270270270278E-2</v>
      </c>
      <c r="H4">
        <f>'active tubes'!D6*3</f>
        <v>1.6213513513513512E-2</v>
      </c>
    </row>
    <row r="5" spans="1:8" x14ac:dyDescent="0.2">
      <c r="A5" t="s">
        <v>37</v>
      </c>
      <c r="B5" t="s">
        <v>2</v>
      </c>
      <c r="C5">
        <v>62304</v>
      </c>
      <c r="D5">
        <v>10038</v>
      </c>
      <c r="E5">
        <f t="shared" si="0"/>
        <v>2.8064864864864866E-2</v>
      </c>
      <c r="G5">
        <f t="shared" si="1"/>
        <v>8.4194594594594593E-2</v>
      </c>
      <c r="H5">
        <f>'active tubes'!D10*3</f>
        <v>1.3564864864864863E-2</v>
      </c>
    </row>
    <row r="6" spans="1:8" x14ac:dyDescent="0.2">
      <c r="A6" t="s">
        <v>37</v>
      </c>
      <c r="B6" t="s">
        <v>3</v>
      </c>
      <c r="C6">
        <v>62767</v>
      </c>
      <c r="D6">
        <v>8676</v>
      </c>
      <c r="E6">
        <f t="shared" si="0"/>
        <v>2.8273423423423424E-2</v>
      </c>
      <c r="G6">
        <f t="shared" si="1"/>
        <v>8.4820270270270268E-2</v>
      </c>
      <c r="H6">
        <f>'active tubes'!D11*3</f>
        <v>1.1724324324324324E-2</v>
      </c>
    </row>
    <row r="7" spans="1:8" x14ac:dyDescent="0.2">
      <c r="A7" t="s">
        <v>37</v>
      </c>
      <c r="B7" t="s">
        <v>4</v>
      </c>
      <c r="C7">
        <v>69486</v>
      </c>
      <c r="D7">
        <v>9980</v>
      </c>
      <c r="E7">
        <f t="shared" si="0"/>
        <v>3.1300000000000001E-2</v>
      </c>
      <c r="G7">
        <f t="shared" si="1"/>
        <v>9.3900000000000011E-2</v>
      </c>
      <c r="H7">
        <f>'active tubes'!D12*3</f>
        <v>1.3486486486486487E-2</v>
      </c>
    </row>
    <row r="8" spans="1:8" x14ac:dyDescent="0.2">
      <c r="A8" t="s">
        <v>38</v>
      </c>
      <c r="C8">
        <v>209</v>
      </c>
      <c r="D8">
        <v>27</v>
      </c>
      <c r="E8">
        <f t="shared" si="0"/>
        <v>9.4144144144144143E-5</v>
      </c>
      <c r="F8">
        <f t="shared" ref="F8:F9" si="2">D8/2220000</f>
        <v>1.2162162162162162E-5</v>
      </c>
      <c r="G8">
        <f t="shared" si="1"/>
        <v>2.8243243243243241E-4</v>
      </c>
      <c r="H8">
        <f>F8*3</f>
        <v>3.6486486486486487E-5</v>
      </c>
    </row>
    <row r="9" spans="1:8" x14ac:dyDescent="0.2">
      <c r="A9" t="s">
        <v>39</v>
      </c>
      <c r="C9">
        <v>248</v>
      </c>
      <c r="D9">
        <v>25</v>
      </c>
      <c r="E9">
        <f t="shared" si="0"/>
        <v>1.1171171171171172E-4</v>
      </c>
      <c r="F9">
        <f t="shared" si="2"/>
        <v>1.1261261261261261E-5</v>
      </c>
      <c r="G9">
        <f t="shared" si="1"/>
        <v>3.3513513513513515E-4</v>
      </c>
      <c r="H9">
        <f>F9*3</f>
        <v>3.3783783783783784E-5</v>
      </c>
    </row>
    <row r="35" spans="2:7" x14ac:dyDescent="0.2">
      <c r="D35">
        <f>SUM(E2:F32)</f>
        <v>0.14206306306306304</v>
      </c>
    </row>
    <row r="36" spans="2:7" x14ac:dyDescent="0.2">
      <c r="G36">
        <f>SUM(G2:G32)+SUM(H2:H32)</f>
        <v>0.49845675675675671</v>
      </c>
    </row>
    <row r="38" spans="2:7" x14ac:dyDescent="0.2">
      <c r="B38" t="s">
        <v>53</v>
      </c>
      <c r="E3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showRuler="0" workbookViewId="0">
      <selection activeCell="A3" sqref="A3:E12"/>
    </sheetView>
  </sheetViews>
  <sheetFormatPr baseColWidth="10" defaultRowHeight="16" x14ac:dyDescent="0.2"/>
  <cols>
    <col min="1" max="1" width="23.1640625" customWidth="1"/>
    <col min="2" max="2" width="7.1640625" customWidth="1"/>
    <col min="3" max="3" width="5" customWidth="1"/>
  </cols>
  <sheetData>
    <row r="1" spans="1:6" x14ac:dyDescent="0.2">
      <c r="A1" s="8" t="s">
        <v>55</v>
      </c>
      <c r="B1" s="8" t="s">
        <v>43</v>
      </c>
      <c r="C1" s="8" t="s">
        <v>44</v>
      </c>
      <c r="D1" s="8" t="s">
        <v>45</v>
      </c>
      <c r="E1" s="8"/>
      <c r="F1" s="8" t="s">
        <v>51</v>
      </c>
    </row>
    <row r="2" spans="1:6" x14ac:dyDescent="0.2">
      <c r="A2" s="2" t="s">
        <v>54</v>
      </c>
      <c r="B2" s="2" t="s">
        <v>11</v>
      </c>
      <c r="C2" s="2">
        <v>1</v>
      </c>
      <c r="D2">
        <v>2.2146846846846847E-2</v>
      </c>
      <c r="E2" s="2"/>
    </row>
    <row r="3" spans="1:6" x14ac:dyDescent="0.2">
      <c r="A3" s="2" t="s">
        <v>54</v>
      </c>
      <c r="B3" s="3" t="s">
        <v>12</v>
      </c>
      <c r="C3" s="3">
        <v>1</v>
      </c>
      <c r="D3">
        <v>2.484009009009009E-2</v>
      </c>
      <c r="E3" s="3"/>
    </row>
    <row r="4" spans="1:6" x14ac:dyDescent="0.2">
      <c r="A4" s="2" t="s">
        <v>54</v>
      </c>
      <c r="B4" s="3" t="s">
        <v>12</v>
      </c>
      <c r="C4" s="3">
        <v>2</v>
      </c>
      <c r="D4">
        <f>data!D2/2220000</f>
        <v>3.6229729729729729E-3</v>
      </c>
      <c r="E4" s="3"/>
    </row>
    <row r="5" spans="1:6" x14ac:dyDescent="0.2">
      <c r="A5" s="2" t="s">
        <v>54</v>
      </c>
      <c r="B5" s="4" t="s">
        <v>13</v>
      </c>
      <c r="C5" s="4">
        <v>2</v>
      </c>
      <c r="D5">
        <f>data!D3/2220000</f>
        <v>2.1364864864864865E-3</v>
      </c>
      <c r="E5" s="4"/>
    </row>
    <row r="6" spans="1:6" x14ac:dyDescent="0.2">
      <c r="A6" s="2" t="s">
        <v>54</v>
      </c>
      <c r="B6" s="4" t="s">
        <v>13</v>
      </c>
      <c r="C6" s="4">
        <v>2</v>
      </c>
      <c r="D6">
        <f>data!D4/2220000</f>
        <v>5.4045045045045042E-3</v>
      </c>
      <c r="E6" s="4"/>
    </row>
    <row r="7" spans="1:6" x14ac:dyDescent="0.2">
      <c r="A7" s="2" t="s">
        <v>56</v>
      </c>
      <c r="B7" s="5" t="s">
        <v>14</v>
      </c>
      <c r="C7" s="5">
        <v>1</v>
      </c>
      <c r="D7">
        <v>2.8064864864864866E-2</v>
      </c>
      <c r="E7" s="5"/>
    </row>
    <row r="8" spans="1:6" x14ac:dyDescent="0.2">
      <c r="A8" s="2" t="s">
        <v>56</v>
      </c>
      <c r="B8" s="5" t="s">
        <v>14</v>
      </c>
      <c r="C8" s="5">
        <v>1</v>
      </c>
      <c r="D8">
        <v>2.8273423423423424E-2</v>
      </c>
      <c r="E8" s="5"/>
    </row>
    <row r="9" spans="1:6" x14ac:dyDescent="0.2">
      <c r="A9" s="2" t="s">
        <v>56</v>
      </c>
      <c r="B9" s="6" t="s">
        <v>15</v>
      </c>
      <c r="C9" s="6">
        <v>1</v>
      </c>
      <c r="D9">
        <v>3.1300000000000001E-2</v>
      </c>
      <c r="E9" s="6"/>
    </row>
    <row r="10" spans="1:6" x14ac:dyDescent="0.2">
      <c r="A10" s="2" t="s">
        <v>56</v>
      </c>
      <c r="B10" s="6" t="s">
        <v>15</v>
      </c>
      <c r="C10" s="6">
        <v>2</v>
      </c>
      <c r="D10">
        <f>data!D5/2220000</f>
        <v>4.5216216216216213E-3</v>
      </c>
      <c r="E10" s="6"/>
    </row>
    <row r="11" spans="1:6" x14ac:dyDescent="0.2">
      <c r="A11" s="2" t="s">
        <v>56</v>
      </c>
      <c r="B11" s="7" t="s">
        <v>16</v>
      </c>
      <c r="C11" s="7">
        <v>2</v>
      </c>
      <c r="D11">
        <f>data!D6/2220000</f>
        <v>3.908108108108108E-3</v>
      </c>
      <c r="E11" s="7"/>
    </row>
    <row r="12" spans="1:6" x14ac:dyDescent="0.2">
      <c r="A12" s="2" t="s">
        <v>56</v>
      </c>
      <c r="B12" s="7" t="s">
        <v>16</v>
      </c>
      <c r="C12" s="7">
        <v>2</v>
      </c>
      <c r="D12">
        <f>data!D7/2220000</f>
        <v>4.4954954954954957E-3</v>
      </c>
      <c r="E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19"/>
  <sheetViews>
    <sheetView showRuler="0" workbookViewId="0">
      <selection activeCell="B12" sqref="B12"/>
    </sheetView>
  </sheetViews>
  <sheetFormatPr baseColWidth="10" defaultRowHeight="16" x14ac:dyDescent="0.2"/>
  <cols>
    <col min="1" max="1" width="18.6640625" customWidth="1"/>
    <col min="4" max="4" width="11.83203125" customWidth="1"/>
    <col min="7" max="7" width="14.5" customWidth="1"/>
  </cols>
  <sheetData>
    <row r="4" spans="1:11" x14ac:dyDescent="0.2">
      <c r="B4" t="s">
        <v>48</v>
      </c>
      <c r="C4" t="s">
        <v>49</v>
      </c>
      <c r="D4" t="s">
        <v>46</v>
      </c>
      <c r="G4" t="s">
        <v>27</v>
      </c>
      <c r="J4" t="s">
        <v>33</v>
      </c>
      <c r="K4">
        <f>86</f>
        <v>86</v>
      </c>
    </row>
    <row r="5" spans="1:11" x14ac:dyDescent="0.2">
      <c r="A5" t="s">
        <v>25</v>
      </c>
      <c r="B5">
        <v>0.49845675675675671</v>
      </c>
      <c r="C5">
        <f>B6*37</f>
        <v>6.1476333333333324</v>
      </c>
      <c r="D5">
        <f>(B6/B9)*100</f>
        <v>1.3846021021021018</v>
      </c>
      <c r="G5" t="s">
        <v>28</v>
      </c>
      <c r="J5" t="s">
        <v>31</v>
      </c>
      <c r="K5">
        <f>(SUM(I10:I11)+SUM(I6:I7))</f>
        <v>5.062477477477477E-2</v>
      </c>
    </row>
    <row r="6" spans="1:11" x14ac:dyDescent="0.2">
      <c r="A6" t="s">
        <v>26</v>
      </c>
      <c r="B6">
        <v>0.16615225225225222</v>
      </c>
      <c r="C6">
        <f>B5*37</f>
        <v>18.442899999999998</v>
      </c>
      <c r="D6">
        <f>(B5/B9)*100</f>
        <v>4.153806306306306</v>
      </c>
      <c r="G6" t="s">
        <v>29</v>
      </c>
      <c r="H6">
        <v>58124</v>
      </c>
      <c r="I6">
        <f>H6/2220000</f>
        <v>2.6181981981981982E-2</v>
      </c>
    </row>
    <row r="7" spans="1:11" x14ac:dyDescent="0.2">
      <c r="A7" t="s">
        <v>24</v>
      </c>
      <c r="B7">
        <f>K5</f>
        <v>5.062477477477477E-2</v>
      </c>
      <c r="C7">
        <f t="shared" ref="C7:C13" si="0">B7*37</f>
        <v>1.8731166666666665</v>
      </c>
      <c r="D7">
        <f>(B7/B9)*100</f>
        <v>0.42187312312312308</v>
      </c>
      <c r="G7" t="s">
        <v>30</v>
      </c>
      <c r="H7">
        <v>54263</v>
      </c>
      <c r="I7">
        <f>H7/2220000</f>
        <v>2.4442792792792791E-2</v>
      </c>
    </row>
    <row r="8" spans="1:11" x14ac:dyDescent="0.2">
      <c r="B8">
        <f>B6*8.33</f>
        <v>1.384048261261261</v>
      </c>
      <c r="C8">
        <f t="shared" si="0"/>
        <v>51.209785666666654</v>
      </c>
      <c r="D8">
        <f>(B8/B9)*100</f>
        <v>11.533735510510509</v>
      </c>
    </row>
    <row r="9" spans="1:11" x14ac:dyDescent="0.2">
      <c r="A9" t="s">
        <v>32</v>
      </c>
      <c r="B9">
        <v>12</v>
      </c>
      <c r="C9">
        <f t="shared" si="0"/>
        <v>444</v>
      </c>
    </row>
    <row r="10" spans="1:11" x14ac:dyDescent="0.2">
      <c r="C10">
        <f t="shared" si="0"/>
        <v>0</v>
      </c>
    </row>
    <row r="11" spans="1:11" x14ac:dyDescent="0.2">
      <c r="A11" t="s">
        <v>34</v>
      </c>
      <c r="B11">
        <f>SUM(B6:B7)</f>
        <v>0.216777027027027</v>
      </c>
      <c r="C11">
        <f t="shared" si="0"/>
        <v>8.0207499999999996</v>
      </c>
      <c r="D11">
        <f>(B11/B9)*100</f>
        <v>1.806475225225225</v>
      </c>
    </row>
    <row r="12" spans="1:11" x14ac:dyDescent="0.2">
      <c r="A12" t="s">
        <v>47</v>
      </c>
      <c r="B12">
        <f>B9-(B11+B5)</f>
        <v>11.284766216216216</v>
      </c>
      <c r="C12">
        <f t="shared" si="0"/>
        <v>417.53634999999997</v>
      </c>
      <c r="D12">
        <f>(B12/B9)*100</f>
        <v>94.039718468468465</v>
      </c>
    </row>
    <row r="13" spans="1:11" x14ac:dyDescent="0.2">
      <c r="B13" s="1"/>
      <c r="C13">
        <f t="shared" si="0"/>
        <v>0</v>
      </c>
    </row>
    <row r="19" spans="9:9" x14ac:dyDescent="0.2">
      <c r="I1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showRuler="0" workbookViewId="0">
      <selection activeCell="A2" sqref="A2:D25"/>
    </sheetView>
  </sheetViews>
  <sheetFormatPr baseColWidth="10" defaultRowHeight="16" x14ac:dyDescent="0.2"/>
  <sheetData>
    <row r="1" spans="1:4" x14ac:dyDescent="0.2">
      <c r="A1" t="s">
        <v>42</v>
      </c>
      <c r="B1" t="s">
        <v>43</v>
      </c>
      <c r="C1" t="s">
        <v>44</v>
      </c>
      <c r="D1" t="s">
        <v>45</v>
      </c>
    </row>
    <row r="2" spans="1:4" x14ac:dyDescent="0.2">
      <c r="A2" t="s">
        <v>40</v>
      </c>
      <c r="B2" t="s">
        <v>5</v>
      </c>
      <c r="C2">
        <v>1</v>
      </c>
      <c r="D2">
        <v>5.4810810810810807E-3</v>
      </c>
    </row>
    <row r="3" spans="1:4" x14ac:dyDescent="0.2">
      <c r="A3" t="s">
        <v>40</v>
      </c>
      <c r="B3" t="s">
        <v>5</v>
      </c>
      <c r="C3">
        <v>2</v>
      </c>
      <c r="D3">
        <v>1.3054054054054054E-3</v>
      </c>
    </row>
    <row r="4" spans="1:4" x14ac:dyDescent="0.2">
      <c r="A4" t="s">
        <v>40</v>
      </c>
      <c r="B4" t="s">
        <v>5</v>
      </c>
      <c r="C4">
        <v>3</v>
      </c>
      <c r="D4">
        <v>9.945945945945946E-4</v>
      </c>
    </row>
    <row r="5" spans="1:4" x14ac:dyDescent="0.2">
      <c r="A5" t="s">
        <v>40</v>
      </c>
      <c r="B5" t="s">
        <v>5</v>
      </c>
      <c r="C5">
        <v>4</v>
      </c>
      <c r="D5">
        <v>6.333333333333333E-4</v>
      </c>
    </row>
    <row r="6" spans="1:4" x14ac:dyDescent="0.2">
      <c r="A6" t="s">
        <v>40</v>
      </c>
      <c r="B6" t="s">
        <v>6</v>
      </c>
      <c r="C6">
        <v>1</v>
      </c>
      <c r="D6">
        <v>5.1067567567567567E-3</v>
      </c>
    </row>
    <row r="7" spans="1:4" x14ac:dyDescent="0.2">
      <c r="A7" t="s">
        <v>40</v>
      </c>
      <c r="B7" t="s">
        <v>6</v>
      </c>
      <c r="C7">
        <v>2</v>
      </c>
      <c r="D7">
        <v>1.6004504504504504E-3</v>
      </c>
    </row>
    <row r="8" spans="1:4" x14ac:dyDescent="0.2">
      <c r="A8" t="s">
        <v>40</v>
      </c>
      <c r="B8" t="s">
        <v>6</v>
      </c>
      <c r="C8">
        <v>3</v>
      </c>
      <c r="D8">
        <v>9.9234234234234242E-4</v>
      </c>
    </row>
    <row r="9" spans="1:4" x14ac:dyDescent="0.2">
      <c r="A9" t="s">
        <v>40</v>
      </c>
      <c r="B9" t="s">
        <v>6</v>
      </c>
      <c r="C9">
        <v>4</v>
      </c>
      <c r="D9">
        <v>4.6171171171171171E-4</v>
      </c>
    </row>
    <row r="10" spans="1:4" x14ac:dyDescent="0.2">
      <c r="A10" t="s">
        <v>40</v>
      </c>
      <c r="B10" t="s">
        <v>7</v>
      </c>
      <c r="C10">
        <v>1</v>
      </c>
      <c r="D10">
        <v>3.1797297297297298E-3</v>
      </c>
    </row>
    <row r="11" spans="1:4" x14ac:dyDescent="0.2">
      <c r="A11" t="s">
        <v>40</v>
      </c>
      <c r="B11" t="s">
        <v>7</v>
      </c>
      <c r="C11">
        <v>2</v>
      </c>
      <c r="D11">
        <v>1.3576576576576577E-3</v>
      </c>
    </row>
    <row r="12" spans="1:4" x14ac:dyDescent="0.2">
      <c r="A12" t="s">
        <v>40</v>
      </c>
      <c r="B12" t="s">
        <v>7</v>
      </c>
      <c r="C12">
        <v>3</v>
      </c>
      <c r="D12">
        <v>1.3657657657657658E-3</v>
      </c>
    </row>
    <row r="13" spans="1:4" x14ac:dyDescent="0.2">
      <c r="A13" t="s">
        <v>40</v>
      </c>
      <c r="B13" t="s">
        <v>7</v>
      </c>
      <c r="C13">
        <v>4</v>
      </c>
      <c r="D13">
        <v>8.067567567567567E-4</v>
      </c>
    </row>
    <row r="14" spans="1:4" x14ac:dyDescent="0.2">
      <c r="A14" t="s">
        <v>41</v>
      </c>
      <c r="B14" t="s">
        <v>8</v>
      </c>
      <c r="C14">
        <v>1</v>
      </c>
      <c r="D14">
        <v>4.8414414414414417E-3</v>
      </c>
    </row>
    <row r="15" spans="1:4" x14ac:dyDescent="0.2">
      <c r="A15" t="s">
        <v>41</v>
      </c>
      <c r="B15" t="s">
        <v>8</v>
      </c>
      <c r="C15">
        <v>2</v>
      </c>
      <c r="D15">
        <v>1.1468468468468467E-3</v>
      </c>
    </row>
    <row r="16" spans="1:4" x14ac:dyDescent="0.2">
      <c r="A16" t="s">
        <v>41</v>
      </c>
      <c r="B16" t="s">
        <v>8</v>
      </c>
      <c r="C16">
        <v>3</v>
      </c>
      <c r="D16">
        <v>9.279279279279279E-4</v>
      </c>
    </row>
    <row r="17" spans="1:4" x14ac:dyDescent="0.2">
      <c r="A17" t="s">
        <v>41</v>
      </c>
      <c r="B17" t="s">
        <v>8</v>
      </c>
      <c r="C17">
        <v>4</v>
      </c>
      <c r="D17">
        <v>7.5810810810810814E-4</v>
      </c>
    </row>
    <row r="18" spans="1:4" x14ac:dyDescent="0.2">
      <c r="A18" t="s">
        <v>41</v>
      </c>
      <c r="B18" t="s">
        <v>9</v>
      </c>
      <c r="C18">
        <v>1</v>
      </c>
      <c r="D18">
        <v>5.3445945945945943E-3</v>
      </c>
    </row>
    <row r="19" spans="1:4" x14ac:dyDescent="0.2">
      <c r="A19" t="s">
        <v>41</v>
      </c>
      <c r="B19" t="s">
        <v>9</v>
      </c>
      <c r="C19">
        <v>2</v>
      </c>
      <c r="D19">
        <v>1.6639639639639641E-3</v>
      </c>
    </row>
    <row r="20" spans="1:4" x14ac:dyDescent="0.2">
      <c r="A20" t="s">
        <v>41</v>
      </c>
      <c r="B20" t="s">
        <v>9</v>
      </c>
      <c r="C20">
        <v>3</v>
      </c>
      <c r="D20">
        <v>1.0851351351351352E-3</v>
      </c>
    </row>
    <row r="21" spans="1:4" x14ac:dyDescent="0.2">
      <c r="A21" t="s">
        <v>41</v>
      </c>
      <c r="B21" t="s">
        <v>9</v>
      </c>
      <c r="C21">
        <v>4</v>
      </c>
      <c r="D21">
        <v>8.6306306306306309E-4</v>
      </c>
    </row>
    <row r="22" spans="1:4" x14ac:dyDescent="0.2">
      <c r="A22" t="s">
        <v>41</v>
      </c>
      <c r="B22" t="s">
        <v>10</v>
      </c>
      <c r="C22">
        <v>1</v>
      </c>
      <c r="D22">
        <v>4.7896396396396399E-3</v>
      </c>
    </row>
    <row r="23" spans="1:4" x14ac:dyDescent="0.2">
      <c r="A23" t="s">
        <v>41</v>
      </c>
      <c r="B23" t="s">
        <v>10</v>
      </c>
      <c r="C23">
        <v>2</v>
      </c>
      <c r="D23">
        <v>2.0148648648648649E-3</v>
      </c>
    </row>
    <row r="24" spans="1:4" x14ac:dyDescent="0.2">
      <c r="A24" t="s">
        <v>41</v>
      </c>
      <c r="B24" t="s">
        <v>10</v>
      </c>
      <c r="C24">
        <v>3</v>
      </c>
      <c r="D24">
        <v>7.3963963963963959E-4</v>
      </c>
    </row>
    <row r="25" spans="1:4" x14ac:dyDescent="0.2">
      <c r="A25" t="s">
        <v>41</v>
      </c>
      <c r="B25" t="s">
        <v>10</v>
      </c>
      <c r="C25">
        <v>4</v>
      </c>
      <c r="D25">
        <v>6.581081081081081E-4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active tubes</vt:lpstr>
      <vt:lpstr>waste calculation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 Denley Bowers</cp:lastModifiedBy>
  <dcterms:created xsi:type="dcterms:W3CDTF">2017-08-11T11:52:46Z</dcterms:created>
  <dcterms:modified xsi:type="dcterms:W3CDTF">2018-09-05T13:06:48Z</dcterms:modified>
</cp:coreProperties>
</file>