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rcdenleybowers/Google Drive/Results and Data/RADIOLABELLING/"/>
    </mc:Choice>
  </mc:AlternateContent>
  <xr:revisionPtr revIDLastSave="0" documentId="13_ncr:1_{0BB76984-3CC3-8647-AC2C-FF3D679E30E0}" xr6:coauthVersionLast="37" xr6:coauthVersionMax="37" xr10:uidLastSave="{00000000-0000-0000-0000-000000000000}"/>
  <bookViews>
    <workbookView xWindow="0" yWindow="460" windowWidth="28800" windowHeight="16720" tabRatio="500" activeTab="1" xr2:uid="{00000000-000D-0000-FFFF-FFFF00000000}"/>
  </bookViews>
  <sheets>
    <sheet name="data" sheetId="1" r:id="rId1"/>
    <sheet name="active tubes" sheetId="3" r:id="rId2"/>
    <sheet name="waste calculation" sheetId="2" r:id="rId3"/>
    <sheet name="Sheet4" sheetId="4" r:id="rId4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9" i="3"/>
  <c r="E11" i="3"/>
  <c r="E7" i="3"/>
  <c r="E3" i="3"/>
  <c r="E2" i="3"/>
  <c r="E4" i="3"/>
  <c r="E6" i="3"/>
  <c r="E8" i="3"/>
  <c r="E10" i="3"/>
  <c r="E12" i="3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2" i="1"/>
  <c r="D3" i="1" l="1"/>
  <c r="D4" i="1"/>
  <c r="D5" i="1"/>
  <c r="D6" i="1"/>
  <c r="D7" i="1"/>
  <c r="D8" i="1"/>
  <c r="I8" i="1" s="1"/>
  <c r="D9" i="1"/>
  <c r="D2" i="1"/>
  <c r="I9" i="1"/>
  <c r="I2" i="1"/>
  <c r="J2" i="1"/>
  <c r="I3" i="1"/>
  <c r="J3" i="1"/>
  <c r="I4" i="1"/>
  <c r="J4" i="1"/>
  <c r="I5" i="1"/>
  <c r="J5" i="1"/>
  <c r="I6" i="1"/>
  <c r="J6" i="1"/>
  <c r="I7" i="1"/>
  <c r="J7" i="1"/>
  <c r="J8" i="1"/>
  <c r="J9" i="1"/>
  <c r="G10" i="1"/>
  <c r="I6" i="2" l="1"/>
  <c r="K5" i="2" s="1"/>
  <c r="B7" i="2" s="1"/>
  <c r="I7" i="2"/>
  <c r="B8" i="2"/>
  <c r="D8" i="2" s="1"/>
  <c r="C8" i="2"/>
  <c r="C9" i="2"/>
  <c r="C10" i="2"/>
  <c r="C13" i="2"/>
  <c r="C6" i="2"/>
  <c r="C5" i="2"/>
  <c r="D6" i="2"/>
  <c r="D5" i="2"/>
  <c r="K4" i="2"/>
  <c r="D35" i="1" l="1"/>
  <c r="C7" i="2"/>
  <c r="B11" i="2"/>
  <c r="D7" i="2"/>
  <c r="G36" i="1"/>
  <c r="B12" i="2" l="1"/>
  <c r="D11" i="2"/>
  <c r="C11" i="2"/>
  <c r="C12" i="2" l="1"/>
  <c r="D12" i="2"/>
</calcChain>
</file>

<file path=xl/sharedStrings.xml><?xml version="1.0" encoding="utf-8"?>
<sst xmlns="http://schemas.openxmlformats.org/spreadsheetml/2006/main" count="122" uniqueCount="60">
  <si>
    <t>A1</t>
  </si>
  <si>
    <t>A3</t>
  </si>
  <si>
    <t>B1</t>
  </si>
  <si>
    <t>B2</t>
  </si>
  <si>
    <t>B3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</si>
  <si>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</si>
  <si>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</si>
  <si>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</si>
  <si>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</si>
  <si>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</si>
  <si>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</si>
  <si>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</si>
  <si>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</si>
  <si>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</si>
  <si>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</si>
  <si>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</si>
  <si>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</si>
  <si>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A2</t>
  </si>
  <si>
    <t>2 (dpm)</t>
  </si>
  <si>
    <t>1 (dpm)</t>
  </si>
  <si>
    <t>1(uCi)</t>
  </si>
  <si>
    <t>2(uCi)</t>
  </si>
  <si>
    <t>1(uCi) total KOH trap</t>
  </si>
  <si>
    <t>2(uCi) total KOH trap</t>
  </si>
  <si>
    <t>SUM MEDIA</t>
  </si>
  <si>
    <t>SUM KOH TRAPS</t>
  </si>
  <si>
    <t>SUM SCINTILLANT</t>
  </si>
  <si>
    <t>KOH blank</t>
  </si>
  <si>
    <t>Scintillant blank</t>
  </si>
  <si>
    <t>H, P</t>
  </si>
  <si>
    <t>G,O</t>
  </si>
  <si>
    <t xml:space="preserve">SUM MEDIA </t>
  </si>
  <si>
    <t>total activity</t>
  </si>
  <si>
    <t>SUM background/sample</t>
  </si>
  <si>
    <t>total accounted for</t>
  </si>
  <si>
    <t>tube</t>
  </si>
  <si>
    <t>A</t>
  </si>
  <si>
    <t>B</t>
  </si>
  <si>
    <t>C</t>
  </si>
  <si>
    <t>D</t>
  </si>
  <si>
    <t>E</t>
  </si>
  <si>
    <t>F</t>
  </si>
  <si>
    <t>tube_type</t>
  </si>
  <si>
    <t>tube_number</t>
  </si>
  <si>
    <t>day</t>
  </si>
  <si>
    <t>Activity</t>
  </si>
  <si>
    <t>% total waste</t>
  </si>
  <si>
    <t xml:space="preserve">  </t>
  </si>
  <si>
    <t>uci</t>
  </si>
  <si>
    <t>kbq</t>
  </si>
  <si>
    <t>g</t>
  </si>
  <si>
    <t>Difference</t>
  </si>
  <si>
    <t>c</t>
  </si>
  <si>
    <t>YDA</t>
  </si>
  <si>
    <t>condition</t>
  </si>
  <si>
    <t>plus sugar minus est</t>
  </si>
  <si>
    <t>plus sugar plus est</t>
  </si>
  <si>
    <t>1 - blank</t>
  </si>
  <si>
    <t>2 - blank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</si>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</sst>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showRuler="0" workbookViewId="0">
      <selection activeCell="H16" sqref="H16"/>
    </sheetView>
  </sheetViews>
  <sheetFormatPr baseColWidth="10" defaultRowHeight="16" x14ac:dyDescent="0.2"/>
  <cols>
    <col min="1" max="1" width="8.83203125" customWidth="1"/>
    <col min="2" max="2" width="6" customWidth="1"/>
    <col min="3" max="3" width="11.1640625" bestFit="1" customWidth="1"/>
    <col min="5" max="6" width="12" bestFit="1" customWidth="1"/>
    <col min="7" max="7" width="18.33203125" customWidth="1"/>
    <col min="8" max="8" width="17.83203125" customWidth="1"/>
  </cols>
  <sheetData>
    <row r="1" spans="1:10" x14ac:dyDescent="0.2">
      <c r="A1" t="s">
        <v>42</v>
      </c>
      <c r="B1" t="s">
        <v>35</v>
      </c>
      <c r="C1" t="s">
        <v>19</v>
      </c>
      <c r="D1" t="s">
        <v>57</v>
      </c>
      <c r="E1" t="s">
        <v>18</v>
      </c>
      <c r="F1" t="s">
        <v>58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">
      <c r="A2" t="s">
        <v>36</v>
      </c>
      <c r="B2" t="s">
        <v>0</v>
      </c>
      <c r="C2">
        <v>1245</v>
      </c>
      <c r="D2">
        <f>C2-76</f>
        <v>1169</v>
      </c>
      <c r="E2">
        <v>3091</v>
      </c>
      <c r="F2">
        <v>3091</v>
      </c>
      <c r="G2">
        <f>D2/222000</f>
        <v>5.2657657657657654E-3</v>
      </c>
      <c r="H2">
        <f>F2/222000</f>
        <v>1.3923423423423424E-2</v>
      </c>
      <c r="I2">
        <f>'active tubes'!F2*3</f>
        <v>0</v>
      </c>
      <c r="J2">
        <f>'active tubes'!F5*3</f>
        <v>0</v>
      </c>
    </row>
    <row r="3" spans="1:10" x14ac:dyDescent="0.2">
      <c r="A3" t="s">
        <v>36</v>
      </c>
      <c r="B3" t="s">
        <v>17</v>
      </c>
      <c r="C3">
        <v>1018</v>
      </c>
      <c r="D3">
        <f t="shared" ref="D3:D9" si="0">C3-76</f>
        <v>942</v>
      </c>
      <c r="E3">
        <v>1883</v>
      </c>
      <c r="F3">
        <v>1883</v>
      </c>
      <c r="G3">
        <f t="shared" ref="G3:G9" si="1">D3/222000</f>
        <v>4.2432432432432431E-3</v>
      </c>
      <c r="H3">
        <f t="shared" ref="H3:H10" si="2">F3/222000</f>
        <v>8.4819819819819814E-3</v>
      </c>
      <c r="I3">
        <f>'active tubes'!F3*3</f>
        <v>0</v>
      </c>
      <c r="J3">
        <f>'active tubes'!F6*3</f>
        <v>0</v>
      </c>
    </row>
    <row r="4" spans="1:10" x14ac:dyDescent="0.2">
      <c r="A4" t="s">
        <v>36</v>
      </c>
      <c r="B4" t="s">
        <v>1</v>
      </c>
      <c r="C4">
        <v>687</v>
      </c>
      <c r="D4">
        <f t="shared" si="0"/>
        <v>611</v>
      </c>
      <c r="E4">
        <v>1438</v>
      </c>
      <c r="F4">
        <v>1438</v>
      </c>
      <c r="G4">
        <f t="shared" si="1"/>
        <v>2.7522522522522522E-3</v>
      </c>
      <c r="H4">
        <f t="shared" si="2"/>
        <v>6.4774774774774774E-3</v>
      </c>
      <c r="I4">
        <f>'active tubes'!F4*3</f>
        <v>0</v>
      </c>
      <c r="J4">
        <f>'active tubes'!F7*3</f>
        <v>0</v>
      </c>
    </row>
    <row r="5" spans="1:10" x14ac:dyDescent="0.2">
      <c r="A5" t="s">
        <v>37</v>
      </c>
      <c r="B5" t="s">
        <v>2</v>
      </c>
      <c r="C5">
        <v>584</v>
      </c>
      <c r="D5">
        <f t="shared" si="0"/>
        <v>508</v>
      </c>
      <c r="E5">
        <v>562</v>
      </c>
      <c r="F5">
        <v>562</v>
      </c>
      <c r="G5">
        <f t="shared" si="1"/>
        <v>2.2882882882882881E-3</v>
      </c>
      <c r="H5">
        <f t="shared" si="2"/>
        <v>2.5315315315315315E-3</v>
      </c>
      <c r="I5">
        <f>'active tubes'!F8*3</f>
        <v>0</v>
      </c>
      <c r="J5">
        <f>'active tubes'!F11*3</f>
        <v>0</v>
      </c>
    </row>
    <row r="6" spans="1:10" x14ac:dyDescent="0.2">
      <c r="A6" t="s">
        <v>37</v>
      </c>
      <c r="B6" t="s">
        <v>3</v>
      </c>
      <c r="C6">
        <v>594</v>
      </c>
      <c r="D6">
        <f t="shared" si="0"/>
        <v>518</v>
      </c>
      <c r="E6">
        <v>1504</v>
      </c>
      <c r="F6">
        <v>1504</v>
      </c>
      <c r="G6">
        <f t="shared" si="1"/>
        <v>2.3333333333333335E-3</v>
      </c>
      <c r="H6">
        <f t="shared" si="2"/>
        <v>6.7747747747747746E-3</v>
      </c>
      <c r="I6">
        <f>'active tubes'!F9*3</f>
        <v>0</v>
      </c>
      <c r="J6">
        <f>'active tubes'!F12*3</f>
        <v>0</v>
      </c>
    </row>
    <row r="7" spans="1:10" x14ac:dyDescent="0.2">
      <c r="A7" t="s">
        <v>37</v>
      </c>
      <c r="B7" t="s">
        <v>4</v>
      </c>
      <c r="C7">
        <v>338</v>
      </c>
      <c r="D7">
        <f t="shared" si="0"/>
        <v>262</v>
      </c>
      <c r="E7">
        <v>3960</v>
      </c>
      <c r="F7">
        <v>3960</v>
      </c>
      <c r="G7">
        <f t="shared" si="1"/>
        <v>1.1801801801801801E-3</v>
      </c>
      <c r="H7">
        <f t="shared" si="2"/>
        <v>1.783783783783784E-2</v>
      </c>
      <c r="I7">
        <f>'active tubes'!F10*3</f>
        <v>0</v>
      </c>
      <c r="J7">
        <f>'active tubes'!J13*3</f>
        <v>0</v>
      </c>
    </row>
    <row r="8" spans="1:10" x14ac:dyDescent="0.2">
      <c r="A8" t="s">
        <v>38</v>
      </c>
      <c r="C8">
        <v>112</v>
      </c>
      <c r="D8">
        <f t="shared" si="0"/>
        <v>36</v>
      </c>
      <c r="E8">
        <v>35</v>
      </c>
      <c r="F8">
        <v>35</v>
      </c>
      <c r="G8">
        <f t="shared" si="1"/>
        <v>1.6216216216216215E-4</v>
      </c>
      <c r="H8">
        <f t="shared" si="2"/>
        <v>1.5765765765765765E-4</v>
      </c>
      <c r="I8">
        <f>G8*3</f>
        <v>4.8648648648648646E-4</v>
      </c>
      <c r="J8">
        <f>H8*3</f>
        <v>4.7297297297297291E-4</v>
      </c>
    </row>
    <row r="9" spans="1:10" x14ac:dyDescent="0.2">
      <c r="A9" t="s">
        <v>39</v>
      </c>
      <c r="C9">
        <v>258</v>
      </c>
      <c r="D9">
        <f t="shared" si="0"/>
        <v>182</v>
      </c>
      <c r="E9">
        <v>105</v>
      </c>
      <c r="F9">
        <v>105</v>
      </c>
      <c r="G9">
        <f t="shared" si="1"/>
        <v>8.1981981981981984E-4</v>
      </c>
      <c r="H9">
        <f t="shared" si="2"/>
        <v>4.7297297297297297E-4</v>
      </c>
      <c r="I9">
        <f>G9*3</f>
        <v>2.4594594594594594E-3</v>
      </c>
      <c r="J9">
        <f>H9*3</f>
        <v>1.418918918918919E-3</v>
      </c>
    </row>
    <row r="10" spans="1:10" x14ac:dyDescent="0.2">
      <c r="C10">
        <v>76</v>
      </c>
      <c r="E10">
        <v>0</v>
      </c>
      <c r="G10">
        <f t="shared" ref="G10" si="3">E10/2220000</f>
        <v>0</v>
      </c>
      <c r="H10">
        <f t="shared" si="2"/>
        <v>0</v>
      </c>
    </row>
    <row r="35" spans="2:7" x14ac:dyDescent="0.2">
      <c r="D35">
        <f>SUM(E8:F32)</f>
        <v>280</v>
      </c>
    </row>
    <row r="36" spans="2:7" x14ac:dyDescent="0.2">
      <c r="G36">
        <f>SUM(G2:G32)+SUM(H2:H32)</f>
        <v>7.5702702702702698E-2</v>
      </c>
    </row>
    <row r="38" spans="2:7" x14ac:dyDescent="0.2">
      <c r="B38" t="s">
        <v>53</v>
      </c>
      <c r="E3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showRuler="0" workbookViewId="0">
      <selection activeCell="J8" sqref="J8"/>
    </sheetView>
  </sheetViews>
  <sheetFormatPr baseColWidth="10" defaultRowHeight="16" x14ac:dyDescent="0.2"/>
  <cols>
    <col min="1" max="1" width="17.83203125" customWidth="1"/>
    <col min="2" max="2" width="11.6640625" customWidth="1"/>
    <col min="3" max="3" width="5" customWidth="1"/>
  </cols>
  <sheetData>
    <row r="1" spans="1:7" x14ac:dyDescent="0.2">
      <c r="A1" s="8" t="s">
        <v>54</v>
      </c>
      <c r="B1" s="8" t="s">
        <v>43</v>
      </c>
      <c r="C1" s="8" t="s">
        <v>44</v>
      </c>
      <c r="D1" s="8" t="s">
        <v>45</v>
      </c>
      <c r="E1" s="8"/>
      <c r="F1" s="8" t="s">
        <v>51</v>
      </c>
    </row>
    <row r="2" spans="1:7" x14ac:dyDescent="0.2">
      <c r="A2" s="2" t="s">
        <v>55</v>
      </c>
      <c r="B2" s="2" t="s">
        <v>11</v>
      </c>
      <c r="C2" s="2">
        <v>1</v>
      </c>
      <c r="D2">
        <v>5.6081081081081081E-3</v>
      </c>
      <c r="E2" s="2">
        <f>10*D2</f>
        <v>5.6081081081081077E-2</v>
      </c>
    </row>
    <row r="3" spans="1:7" x14ac:dyDescent="0.2">
      <c r="A3" s="2" t="s">
        <v>55</v>
      </c>
      <c r="B3" s="2" t="s">
        <v>11</v>
      </c>
      <c r="C3" s="2">
        <v>1</v>
      </c>
      <c r="D3">
        <v>4.5855855855855849E-3</v>
      </c>
      <c r="E3" s="2">
        <f t="shared" ref="E3:E12" si="0">10*D3</f>
        <v>4.5855855855855845E-2</v>
      </c>
    </row>
    <row r="4" spans="1:7" x14ac:dyDescent="0.2">
      <c r="A4" s="2" t="s">
        <v>55</v>
      </c>
      <c r="B4" s="3" t="s">
        <v>12</v>
      </c>
      <c r="C4" s="3">
        <v>1</v>
      </c>
      <c r="D4">
        <v>3.0945945945945945E-3</v>
      </c>
      <c r="E4" s="2">
        <f t="shared" si="0"/>
        <v>3.0945945945945946E-2</v>
      </c>
    </row>
    <row r="5" spans="1:7" x14ac:dyDescent="0.2">
      <c r="A5" s="2" t="s">
        <v>55</v>
      </c>
      <c r="B5" s="3" t="s">
        <v>12</v>
      </c>
      <c r="C5" s="3">
        <v>2</v>
      </c>
      <c r="D5">
        <v>5.2657657657657654E-3</v>
      </c>
      <c r="E5" s="2">
        <f t="shared" si="0"/>
        <v>5.2657657657657654E-2</v>
      </c>
    </row>
    <row r="6" spans="1:7" x14ac:dyDescent="0.2">
      <c r="A6" s="2" t="s">
        <v>55</v>
      </c>
      <c r="B6" s="4" t="s">
        <v>13</v>
      </c>
      <c r="C6" s="4">
        <v>2</v>
      </c>
      <c r="D6">
        <v>4.2432432432432431E-3</v>
      </c>
      <c r="E6" s="2">
        <f t="shared" si="0"/>
        <v>4.2432432432432429E-2</v>
      </c>
    </row>
    <row r="7" spans="1:7" x14ac:dyDescent="0.2">
      <c r="A7" s="2" t="s">
        <v>55</v>
      </c>
      <c r="B7" s="4" t="s">
        <v>13</v>
      </c>
      <c r="C7" s="4">
        <v>2</v>
      </c>
      <c r="D7">
        <v>2.7522522522522522E-3</v>
      </c>
      <c r="E7" s="2">
        <f t="shared" si="0"/>
        <v>2.7522522522522522E-2</v>
      </c>
    </row>
    <row r="8" spans="1:7" x14ac:dyDescent="0.2">
      <c r="A8" s="5" t="s">
        <v>56</v>
      </c>
      <c r="B8" s="5" t="s">
        <v>14</v>
      </c>
      <c r="C8" s="5">
        <v>1</v>
      </c>
      <c r="D8">
        <v>2.6306306306306307E-3</v>
      </c>
      <c r="E8" s="2">
        <f t="shared" si="0"/>
        <v>2.6306306306306308E-2</v>
      </c>
    </row>
    <row r="9" spans="1:7" x14ac:dyDescent="0.2">
      <c r="A9" s="5" t="s">
        <v>56</v>
      </c>
      <c r="B9" s="5" t="s">
        <v>14</v>
      </c>
      <c r="C9" s="5">
        <v>1</v>
      </c>
      <c r="D9">
        <v>2.6756756756756758E-3</v>
      </c>
      <c r="E9" s="2">
        <f t="shared" si="0"/>
        <v>2.6756756756756758E-2</v>
      </c>
      <c r="G9" t="s">
        <v>59</v>
      </c>
    </row>
    <row r="10" spans="1:7" x14ac:dyDescent="0.2">
      <c r="A10" s="5" t="s">
        <v>56</v>
      </c>
      <c r="B10" s="6" t="s">
        <v>15</v>
      </c>
      <c r="C10" s="6">
        <v>1</v>
      </c>
      <c r="D10">
        <v>1.5225225225225225E-3</v>
      </c>
      <c r="E10" s="2">
        <f t="shared" si="0"/>
        <v>1.5225225225225226E-2</v>
      </c>
    </row>
    <row r="11" spans="1:7" x14ac:dyDescent="0.2">
      <c r="A11" s="5" t="s">
        <v>56</v>
      </c>
      <c r="B11" s="6" t="s">
        <v>15</v>
      </c>
      <c r="C11" s="6">
        <v>2</v>
      </c>
      <c r="D11">
        <v>2.2882882882882881E-3</v>
      </c>
      <c r="E11" s="2">
        <f t="shared" si="0"/>
        <v>2.2882882882882882E-2</v>
      </c>
    </row>
    <row r="12" spans="1:7" x14ac:dyDescent="0.2">
      <c r="A12" s="5" t="s">
        <v>56</v>
      </c>
      <c r="B12" s="7" t="s">
        <v>16</v>
      </c>
      <c r="C12" s="7">
        <v>2</v>
      </c>
      <c r="D12">
        <v>2.3333333333333331E-3</v>
      </c>
      <c r="E12" s="2">
        <f t="shared" si="0"/>
        <v>2.3333333333333331E-2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K19"/>
  <sheetViews>
    <sheetView showRuler="0" workbookViewId="0">
      <selection activeCell="B9" sqref="B9"/>
    </sheetView>
  </sheetViews>
  <sheetFormatPr baseColWidth="10" defaultRowHeight="16" x14ac:dyDescent="0.2"/>
  <cols>
    <col min="1" max="1" width="18.6640625" customWidth="1"/>
    <col min="4" max="4" width="11.83203125" customWidth="1"/>
    <col min="7" max="7" width="14.5" customWidth="1"/>
  </cols>
  <sheetData>
    <row r="4" spans="1:11" x14ac:dyDescent="0.2">
      <c r="B4" t="s">
        <v>48</v>
      </c>
      <c r="C4" t="s">
        <v>49</v>
      </c>
      <c r="D4" t="s">
        <v>46</v>
      </c>
      <c r="G4" t="s">
        <v>27</v>
      </c>
      <c r="J4" t="s">
        <v>33</v>
      </c>
      <c r="K4">
        <f>86</f>
        <v>86</v>
      </c>
    </row>
    <row r="5" spans="1:11" x14ac:dyDescent="0.2">
      <c r="A5" t="s">
        <v>25</v>
      </c>
      <c r="B5">
        <v>0.32282027027027033</v>
      </c>
      <c r="C5">
        <f>B6*37</f>
        <v>3.9814499999999997</v>
      </c>
      <c r="D5">
        <f>(B6/B9)*100</f>
        <v>0.89672297297297299</v>
      </c>
      <c r="G5" t="s">
        <v>28</v>
      </c>
      <c r="J5" t="s">
        <v>31</v>
      </c>
      <c r="K5">
        <f>(SUM(I10:I11)+SUM(I6:I7))</f>
        <v>2.7377477477477475E-2</v>
      </c>
    </row>
    <row r="6" spans="1:11" x14ac:dyDescent="0.2">
      <c r="A6" t="s">
        <v>26</v>
      </c>
      <c r="B6">
        <v>0.10760675675675675</v>
      </c>
      <c r="C6">
        <f>B5*37</f>
        <v>11.944350000000002</v>
      </c>
      <c r="D6">
        <f>(B5/B9)*100</f>
        <v>2.6901689189189195</v>
      </c>
      <c r="G6" t="s">
        <v>29</v>
      </c>
      <c r="H6">
        <v>7947</v>
      </c>
      <c r="I6">
        <f>H6/2220000</f>
        <v>3.5797297297297296E-3</v>
      </c>
    </row>
    <row r="7" spans="1:11" x14ac:dyDescent="0.2">
      <c r="A7" t="s">
        <v>24</v>
      </c>
      <c r="B7">
        <f>K5</f>
        <v>2.7377477477477475E-2</v>
      </c>
      <c r="C7">
        <f t="shared" ref="C7:C13" si="0">B7*37</f>
        <v>1.0129666666666666</v>
      </c>
      <c r="D7">
        <f>(B7/B9)*100</f>
        <v>0.22814564564564563</v>
      </c>
      <c r="G7" t="s">
        <v>30</v>
      </c>
      <c r="H7">
        <v>52831</v>
      </c>
      <c r="I7">
        <f>H7/2220000</f>
        <v>2.3797747747747747E-2</v>
      </c>
    </row>
    <row r="8" spans="1:11" x14ac:dyDescent="0.2">
      <c r="B8">
        <f>B6*8.33</f>
        <v>0.89636428378378374</v>
      </c>
      <c r="C8">
        <f t="shared" si="0"/>
        <v>33.165478499999999</v>
      </c>
      <c r="D8">
        <f>(B8/B9)*100</f>
        <v>7.4697023648648653</v>
      </c>
    </row>
    <row r="9" spans="1:11" x14ac:dyDescent="0.2">
      <c r="A9" t="s">
        <v>32</v>
      </c>
      <c r="B9">
        <v>12</v>
      </c>
      <c r="C9">
        <f t="shared" si="0"/>
        <v>444</v>
      </c>
    </row>
    <row r="10" spans="1:11" x14ac:dyDescent="0.2">
      <c r="C10">
        <f t="shared" si="0"/>
        <v>0</v>
      </c>
    </row>
    <row r="11" spans="1:11" x14ac:dyDescent="0.2">
      <c r="A11" t="s">
        <v>34</v>
      </c>
      <c r="B11">
        <f>SUM(B6:B7)</f>
        <v>0.13498423423423422</v>
      </c>
      <c r="C11">
        <f t="shared" si="0"/>
        <v>4.9944166666666661</v>
      </c>
      <c r="D11">
        <f>(B11/B9)*100</f>
        <v>1.1248686186186185</v>
      </c>
    </row>
    <row r="12" spans="1:11" x14ac:dyDescent="0.2">
      <c r="A12" t="s">
        <v>47</v>
      </c>
      <c r="B12">
        <f>B9-(B11+B5)</f>
        <v>11.542195495495495</v>
      </c>
      <c r="C12">
        <f t="shared" si="0"/>
        <v>427.06123333333329</v>
      </c>
      <c r="D12">
        <f>(B12/B9)*100</f>
        <v>96.184962462462451</v>
      </c>
    </row>
    <row r="13" spans="1:11" x14ac:dyDescent="0.2">
      <c r="B13" s="1"/>
      <c r="C13">
        <f t="shared" si="0"/>
        <v>0</v>
      </c>
    </row>
    <row r="19" spans="9:9" x14ac:dyDescent="0.2">
      <c r="I19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showRuler="0" workbookViewId="0">
      <selection activeCell="A2" sqref="A2:D25"/>
    </sheetView>
  </sheetViews>
  <sheetFormatPr baseColWidth="10" defaultRowHeight="16" x14ac:dyDescent="0.2"/>
  <sheetData>
    <row r="1" spans="1:4" x14ac:dyDescent="0.2">
      <c r="A1" t="s">
        <v>42</v>
      </c>
      <c r="B1" t="s">
        <v>43</v>
      </c>
      <c r="C1" t="s">
        <v>44</v>
      </c>
      <c r="D1" t="s">
        <v>45</v>
      </c>
    </row>
    <row r="2" spans="1:4" x14ac:dyDescent="0.2">
      <c r="A2" t="s">
        <v>40</v>
      </c>
      <c r="B2" t="s">
        <v>5</v>
      </c>
      <c r="C2">
        <v>1</v>
      </c>
      <c r="D2">
        <v>5.4810810810810807E-3</v>
      </c>
    </row>
    <row r="3" spans="1:4" x14ac:dyDescent="0.2">
      <c r="A3" t="s">
        <v>40</v>
      </c>
      <c r="B3" t="s">
        <v>5</v>
      </c>
      <c r="C3">
        <v>2</v>
      </c>
      <c r="D3">
        <v>1.3054054054054054E-3</v>
      </c>
    </row>
    <row r="4" spans="1:4" x14ac:dyDescent="0.2">
      <c r="A4" t="s">
        <v>40</v>
      </c>
      <c r="B4" t="s">
        <v>5</v>
      </c>
      <c r="C4">
        <v>3</v>
      </c>
      <c r="D4">
        <v>9.945945945945946E-4</v>
      </c>
    </row>
    <row r="5" spans="1:4" x14ac:dyDescent="0.2">
      <c r="A5" t="s">
        <v>40</v>
      </c>
      <c r="B5" t="s">
        <v>5</v>
      </c>
      <c r="C5">
        <v>4</v>
      </c>
      <c r="D5">
        <v>6.333333333333333E-4</v>
      </c>
    </row>
    <row r="6" spans="1:4" x14ac:dyDescent="0.2">
      <c r="A6" t="s">
        <v>40</v>
      </c>
      <c r="B6" t="s">
        <v>6</v>
      </c>
      <c r="C6">
        <v>1</v>
      </c>
      <c r="D6">
        <v>5.1067567567567567E-3</v>
      </c>
    </row>
    <row r="7" spans="1:4" x14ac:dyDescent="0.2">
      <c r="A7" t="s">
        <v>40</v>
      </c>
      <c r="B7" t="s">
        <v>6</v>
      </c>
      <c r="C7">
        <v>2</v>
      </c>
      <c r="D7">
        <v>1.6004504504504504E-3</v>
      </c>
    </row>
    <row r="8" spans="1:4" x14ac:dyDescent="0.2">
      <c r="A8" t="s">
        <v>40</v>
      </c>
      <c r="B8" t="s">
        <v>6</v>
      </c>
      <c r="C8">
        <v>3</v>
      </c>
      <c r="D8">
        <v>9.9234234234234242E-4</v>
      </c>
    </row>
    <row r="9" spans="1:4" x14ac:dyDescent="0.2">
      <c r="A9" t="s">
        <v>40</v>
      </c>
      <c r="B9" t="s">
        <v>6</v>
      </c>
      <c r="C9">
        <v>4</v>
      </c>
      <c r="D9">
        <v>4.6171171171171171E-4</v>
      </c>
    </row>
    <row r="10" spans="1:4" x14ac:dyDescent="0.2">
      <c r="A10" t="s">
        <v>40</v>
      </c>
      <c r="B10" t="s">
        <v>7</v>
      </c>
      <c r="C10">
        <v>1</v>
      </c>
      <c r="D10">
        <v>3.1797297297297298E-3</v>
      </c>
    </row>
    <row r="11" spans="1:4" x14ac:dyDescent="0.2">
      <c r="A11" t="s">
        <v>40</v>
      </c>
      <c r="B11" t="s">
        <v>7</v>
      </c>
      <c r="C11">
        <v>2</v>
      </c>
      <c r="D11">
        <v>1.3576576576576577E-3</v>
      </c>
    </row>
    <row r="12" spans="1:4" x14ac:dyDescent="0.2">
      <c r="A12" t="s">
        <v>40</v>
      </c>
      <c r="B12" t="s">
        <v>7</v>
      </c>
      <c r="C12">
        <v>3</v>
      </c>
      <c r="D12">
        <v>1.3657657657657658E-3</v>
      </c>
    </row>
    <row r="13" spans="1:4" x14ac:dyDescent="0.2">
      <c r="A13" t="s">
        <v>40</v>
      </c>
      <c r="B13" t="s">
        <v>7</v>
      </c>
      <c r="C13">
        <v>4</v>
      </c>
      <c r="D13">
        <v>8.067567567567567E-4</v>
      </c>
    </row>
    <row r="14" spans="1:4" x14ac:dyDescent="0.2">
      <c r="A14" t="s">
        <v>41</v>
      </c>
      <c r="B14" t="s">
        <v>8</v>
      </c>
      <c r="C14">
        <v>1</v>
      </c>
      <c r="D14">
        <v>4.8414414414414417E-3</v>
      </c>
    </row>
    <row r="15" spans="1:4" x14ac:dyDescent="0.2">
      <c r="A15" t="s">
        <v>41</v>
      </c>
      <c r="B15" t="s">
        <v>8</v>
      </c>
      <c r="C15">
        <v>2</v>
      </c>
      <c r="D15">
        <v>1.1468468468468467E-3</v>
      </c>
    </row>
    <row r="16" spans="1:4" x14ac:dyDescent="0.2">
      <c r="A16" t="s">
        <v>41</v>
      </c>
      <c r="B16" t="s">
        <v>8</v>
      </c>
      <c r="C16">
        <v>3</v>
      </c>
      <c r="D16">
        <v>9.279279279279279E-4</v>
      </c>
    </row>
    <row r="17" spans="1:4" x14ac:dyDescent="0.2">
      <c r="A17" t="s">
        <v>41</v>
      </c>
      <c r="B17" t="s">
        <v>8</v>
      </c>
      <c r="C17">
        <v>4</v>
      </c>
      <c r="D17">
        <v>7.5810810810810814E-4</v>
      </c>
    </row>
    <row r="18" spans="1:4" x14ac:dyDescent="0.2">
      <c r="A18" t="s">
        <v>41</v>
      </c>
      <c r="B18" t="s">
        <v>9</v>
      </c>
      <c r="C18">
        <v>1</v>
      </c>
      <c r="D18">
        <v>5.3445945945945943E-3</v>
      </c>
    </row>
    <row r="19" spans="1:4" x14ac:dyDescent="0.2">
      <c r="A19" t="s">
        <v>41</v>
      </c>
      <c r="B19" t="s">
        <v>9</v>
      </c>
      <c r="C19">
        <v>2</v>
      </c>
      <c r="D19">
        <v>1.6639639639639641E-3</v>
      </c>
    </row>
    <row r="20" spans="1:4" x14ac:dyDescent="0.2">
      <c r="A20" t="s">
        <v>41</v>
      </c>
      <c r="B20" t="s">
        <v>9</v>
      </c>
      <c r="C20">
        <v>3</v>
      </c>
      <c r="D20">
        <v>1.0851351351351352E-3</v>
      </c>
    </row>
    <row r="21" spans="1:4" x14ac:dyDescent="0.2">
      <c r="A21" t="s">
        <v>41</v>
      </c>
      <c r="B21" t="s">
        <v>9</v>
      </c>
      <c r="C21">
        <v>4</v>
      </c>
      <c r="D21">
        <v>8.6306306306306309E-4</v>
      </c>
    </row>
    <row r="22" spans="1:4" x14ac:dyDescent="0.2">
      <c r="A22" t="s">
        <v>41</v>
      </c>
      <c r="B22" t="s">
        <v>10</v>
      </c>
      <c r="C22">
        <v>1</v>
      </c>
      <c r="D22">
        <v>4.7896396396396399E-3</v>
      </c>
    </row>
    <row r="23" spans="1:4" x14ac:dyDescent="0.2">
      <c r="A23" t="s">
        <v>41</v>
      </c>
      <c r="B23" t="s">
        <v>10</v>
      </c>
      <c r="C23">
        <v>2</v>
      </c>
      <c r="D23">
        <v>2.0148648648648649E-3</v>
      </c>
    </row>
    <row r="24" spans="1:4" x14ac:dyDescent="0.2">
      <c r="A24" t="s">
        <v>41</v>
      </c>
      <c r="B24" t="s">
        <v>10</v>
      </c>
      <c r="C24">
        <v>3</v>
      </c>
      <c r="D24">
        <v>7.3963963963963959E-4</v>
      </c>
    </row>
    <row r="25" spans="1:4" x14ac:dyDescent="0.2">
      <c r="A25" t="s">
        <v>41</v>
      </c>
      <c r="B25" t="s">
        <v>10</v>
      </c>
      <c r="C25">
        <v>4</v>
      </c>
      <c r="D25">
        <v>6.581081081081081E-4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active tubes</vt:lpstr>
      <vt:lpstr>waste calculation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Rachel Denley Bowers</cp:lastModifiedBy>
  <dcterms:created xsi:type="dcterms:W3CDTF">2017-08-11T11:52:46Z</dcterms:created>
  <dcterms:modified xsi:type="dcterms:W3CDTF">2018-09-27T14:49:14Z</dcterms:modified>
</cp:coreProperties>
</file>