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06"/>
  <workbookPr/>
  <mc:AlternateContent xmlns:mc="http://schemas.openxmlformats.org/markup-compatibility/2006">
    <mc:Choice Requires="x15">
      <x15ac:absPath xmlns:x15ac="http://schemas.microsoft.com/office/spreadsheetml/2010/11/ac" url="D:\R.DAPC\file\temp\class\"/>
    </mc:Choice>
  </mc:AlternateContent>
  <xr:revisionPtr revIDLastSave="0" documentId="13_ncr:1_{CF3D6585-4A57-4101-A8ED-C73E6FEADE01}" xr6:coauthVersionLast="47" xr6:coauthVersionMax="47" xr10:uidLastSave="{00000000-0000-0000-0000-000000000000}"/>
  <bookViews>
    <workbookView xWindow="57503" yWindow="6413" windowWidth="28994" windowHeight="15675" tabRatio="712" activeTab="6" xr2:uid="{00000000-000D-0000-FFFF-FFFF00000000}"/>
  </bookViews>
  <sheets>
    <sheet name="Inicio" sheetId="7" r:id="rId1"/>
    <sheet name="InformeObservaciones" sheetId="12" r:id="rId2"/>
    <sheet name="0.Ejercicios" sheetId="10" r:id="rId3"/>
    <sheet name="1.Tecnica" sheetId="2" r:id="rId4"/>
    <sheet name="2.ArquitectonicaEstructural" sheetId="4" r:id="rId5"/>
    <sheet name="2.ArquitectonicaEstructuralCAD" sheetId="11" r:id="rId6"/>
    <sheet name="3.Electrica" sheetId="5" r:id="rId7"/>
    <sheet name="4.Bodegaje" sheetId="9" r:id="rId8"/>
    <sheet name="5.Planos" sheetId="6" r:id="rId9"/>
    <sheet name="6.Archivos" sheetId="1" r:id="rId10"/>
    <sheet name="Metadata" sheetId="3" r:id="rId11"/>
  </sheets>
  <externalReferences>
    <externalReference r:id="rId12"/>
  </externalReferences>
  <definedNames>
    <definedName name="_xlnm._FilterDatabase" localSheetId="3" hidden="1">'1.Tecnica'!$B$6:$I$19</definedName>
    <definedName name="_xlnm._FilterDatabase" localSheetId="4" hidden="1">'2.ArquitectonicaEstructural'!$B$6:$I$105</definedName>
    <definedName name="_xlnm._FilterDatabase" localSheetId="6" hidden="1">'3.Electrica'!$B$6:$I$27</definedName>
    <definedName name="SumUDig" localSheetId="7">'[1]1.Técnicas'!$E$32</definedName>
    <definedName name="SumUDig" localSheetId="1">InformeObservaciones!#REF!</definedName>
    <definedName name="SumUDig">Inicio!$E$29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 i="4" l="1"/>
  <c r="H69" i="10"/>
  <c r="D74" i="4"/>
  <c r="F75" i="10" l="1"/>
  <c r="F72" i="10"/>
  <c r="D72" i="10"/>
  <c r="F69" i="10"/>
  <c r="D69" i="10"/>
  <c r="F68" i="10"/>
  <c r="D68" i="10"/>
  <c r="F65" i="10"/>
  <c r="F64" i="10"/>
  <c r="D64" i="10"/>
  <c r="F63" i="10"/>
  <c r="D63" i="10"/>
  <c r="F62" i="10"/>
  <c r="D62" i="10"/>
  <c r="F61" i="10"/>
  <c r="D61" i="10"/>
  <c r="F60" i="10"/>
  <c r="D60" i="10"/>
  <c r="F59" i="10"/>
  <c r="D59" i="10"/>
  <c r="F58" i="10"/>
  <c r="D58" i="10"/>
  <c r="F57" i="10"/>
  <c r="D57" i="10"/>
  <c r="F56" i="10"/>
  <c r="D56" i="10"/>
  <c r="F55" i="10"/>
  <c r="D55" i="10"/>
  <c r="F54" i="10"/>
  <c r="D54" i="10"/>
  <c r="F53" i="10"/>
  <c r="D53" i="10"/>
  <c r="F52" i="10"/>
  <c r="D52" i="10"/>
  <c r="F51" i="10"/>
  <c r="D51" i="10"/>
  <c r="F50" i="10"/>
  <c r="D50" i="10"/>
  <c r="F49" i="10"/>
  <c r="D49" i="10"/>
  <c r="F48" i="10"/>
  <c r="D48" i="10"/>
  <c r="F47" i="10"/>
  <c r="D47" i="10"/>
  <c r="F46" i="10"/>
  <c r="D46" i="10"/>
  <c r="F45" i="10"/>
  <c r="D45" i="10"/>
  <c r="F41" i="10"/>
  <c r="D41" i="10"/>
  <c r="F40" i="10"/>
  <c r="D40" i="10"/>
  <c r="F39" i="10"/>
  <c r="D39" i="10"/>
  <c r="F38" i="10"/>
  <c r="F37" i="10"/>
  <c r="D37" i="10"/>
  <c r="F36" i="10"/>
  <c r="D36" i="10"/>
  <c r="F35" i="10"/>
  <c r="D35" i="10"/>
  <c r="F34" i="10"/>
  <c r="D34" i="10"/>
  <c r="F31" i="10"/>
  <c r="D31" i="10"/>
  <c r="F30" i="10"/>
  <c r="D30" i="10"/>
  <c r="F29" i="10"/>
  <c r="D29" i="10"/>
  <c r="F28" i="10"/>
  <c r="D28" i="10"/>
  <c r="F27" i="10"/>
  <c r="D27" i="10"/>
  <c r="F26" i="10"/>
  <c r="D26" i="10"/>
  <c r="F25" i="10"/>
  <c r="D25" i="10"/>
  <c r="F24" i="10"/>
  <c r="D24" i="10"/>
  <c r="F23" i="10"/>
  <c r="D23" i="10"/>
  <c r="F19" i="10"/>
  <c r="F16" i="10"/>
  <c r="D16" i="10"/>
  <c r="F15" i="10"/>
  <c r="D15" i="10"/>
  <c r="F14" i="10"/>
  <c r="D14" i="10"/>
  <c r="F13" i="10"/>
  <c r="D13" i="10"/>
  <c r="F12" i="10"/>
  <c r="D12" i="10"/>
  <c r="F11" i="10"/>
  <c r="F10" i="10"/>
  <c r="D10" i="10"/>
  <c r="F9" i="10"/>
  <c r="D9" i="10"/>
  <c r="D26" i="4"/>
  <c r="E16" i="12" l="1"/>
  <c r="H77" i="10" l="1"/>
  <c r="G37" i="4" l="1"/>
  <c r="G38" i="4"/>
  <c r="G50" i="4"/>
  <c r="F16" i="1"/>
  <c r="I95" i="4"/>
  <c r="E34" i="7" s="1"/>
  <c r="F17" i="1"/>
  <c r="F15" i="1"/>
  <c r="F14" i="1"/>
  <c r="F13" i="1"/>
  <c r="F12" i="1"/>
  <c r="F11" i="1"/>
  <c r="F10" i="1"/>
  <c r="F9" i="1"/>
  <c r="F8" i="1"/>
  <c r="F7" i="1"/>
  <c r="G16" i="6"/>
  <c r="G15" i="6"/>
  <c r="G14" i="6"/>
  <c r="G13" i="6"/>
  <c r="G12" i="6"/>
  <c r="G11" i="6"/>
  <c r="G10" i="6"/>
  <c r="G9" i="6"/>
  <c r="G8" i="6"/>
  <c r="G7" i="6"/>
  <c r="G21" i="9"/>
  <c r="G20" i="9"/>
  <c r="G19" i="9"/>
  <c r="G17" i="9"/>
  <c r="G16" i="9"/>
  <c r="G15" i="9"/>
  <c r="G14" i="9"/>
  <c r="G13" i="9"/>
  <c r="G12" i="9"/>
  <c r="G11" i="9"/>
  <c r="G10" i="9"/>
  <c r="G9" i="9"/>
  <c r="G8" i="9"/>
  <c r="G21" i="5"/>
  <c r="G20" i="5"/>
  <c r="G19" i="5"/>
  <c r="G18" i="5"/>
  <c r="G17" i="5"/>
  <c r="G16" i="5"/>
  <c r="G15" i="5"/>
  <c r="G14" i="5"/>
  <c r="G13" i="5"/>
  <c r="G12" i="5"/>
  <c r="G11" i="5"/>
  <c r="G10" i="5"/>
  <c r="G9" i="5"/>
  <c r="G8" i="5"/>
  <c r="G27" i="5"/>
  <c r="G26" i="5"/>
  <c r="G25" i="5"/>
  <c r="G24" i="5"/>
  <c r="G23" i="5"/>
  <c r="G93" i="4"/>
  <c r="G92" i="4"/>
  <c r="G91" i="4"/>
  <c r="G90" i="4"/>
  <c r="G89" i="4"/>
  <c r="G88" i="4"/>
  <c r="G87" i="4"/>
  <c r="G86" i="4"/>
  <c r="G85" i="4"/>
  <c r="G84" i="4"/>
  <c r="G83" i="4"/>
  <c r="G81" i="4"/>
  <c r="G80" i="4"/>
  <c r="G79" i="4"/>
  <c r="G78" i="4"/>
  <c r="G77" i="4"/>
  <c r="G76" i="4"/>
  <c r="G75" i="4"/>
  <c r="G74" i="4"/>
  <c r="G73" i="4"/>
  <c r="G72" i="4"/>
  <c r="G71" i="4"/>
  <c r="G70" i="4"/>
  <c r="G69" i="4"/>
  <c r="G68" i="4"/>
  <c r="G66" i="4"/>
  <c r="G65" i="4"/>
  <c r="G64" i="4"/>
  <c r="G63" i="4"/>
  <c r="G62" i="4"/>
  <c r="G61" i="4"/>
  <c r="G60" i="4"/>
  <c r="G59" i="4"/>
  <c r="G58" i="4"/>
  <c r="G57" i="4"/>
  <c r="G56" i="4"/>
  <c r="G55" i="4"/>
  <c r="G54" i="4"/>
  <c r="G53" i="4"/>
  <c r="G52" i="4"/>
  <c r="G51" i="4"/>
  <c r="G47" i="4"/>
  <c r="G46" i="4"/>
  <c r="G45" i="4"/>
  <c r="G44" i="4"/>
  <c r="G42" i="4"/>
  <c r="G41" i="4"/>
  <c r="G40" i="4"/>
  <c r="G39" i="4"/>
  <c r="G34" i="4"/>
  <c r="G33" i="4"/>
  <c r="G32" i="4"/>
  <c r="G31" i="4"/>
  <c r="G30" i="4"/>
  <c r="G29" i="4"/>
  <c r="G28" i="4"/>
  <c r="G27" i="4"/>
  <c r="G26" i="4"/>
  <c r="G25" i="4"/>
  <c r="G24" i="4"/>
  <c r="G22" i="4"/>
  <c r="G21" i="4"/>
  <c r="G20" i="4"/>
  <c r="G19" i="4"/>
  <c r="G18" i="4"/>
  <c r="G17" i="4"/>
  <c r="G16" i="4"/>
  <c r="G15" i="4"/>
  <c r="G14" i="4"/>
  <c r="G13" i="4"/>
  <c r="G12" i="4"/>
  <c r="G11" i="4"/>
  <c r="G10" i="4"/>
  <c r="G9" i="4"/>
  <c r="G8" i="4"/>
  <c r="G8" i="2"/>
  <c r="G9" i="2"/>
  <c r="G10" i="2"/>
  <c r="G11" i="2"/>
  <c r="G12" i="2"/>
  <c r="G13" i="2"/>
  <c r="G14" i="2"/>
  <c r="G15" i="2"/>
  <c r="G16" i="2"/>
  <c r="G17" i="2"/>
  <c r="G18" i="2"/>
  <c r="G7" i="2"/>
  <c r="I23" i="9"/>
  <c r="E36" i="7" s="1"/>
  <c r="D16" i="9"/>
  <c r="D12" i="9"/>
  <c r="D14" i="9" s="1"/>
  <c r="H18" i="1" l="1"/>
  <c r="E38" i="7" s="1"/>
  <c r="I17" i="6"/>
  <c r="E37" i="7" s="1"/>
  <c r="I28" i="5"/>
  <c r="E35" i="7" s="1"/>
  <c r="I19" i="2"/>
  <c r="E33" i="7" s="1"/>
  <c r="E28" i="7"/>
  <c r="E27" i="7"/>
  <c r="E26" i="7"/>
  <c r="E25" i="7"/>
  <c r="E24" i="7"/>
  <c r="E23" i="7"/>
  <c r="E22" i="7"/>
  <c r="E21" i="7"/>
  <c r="E20" i="7"/>
  <c r="E19" i="7"/>
  <c r="C100" i="4"/>
  <c r="D57" i="4"/>
  <c r="D59" i="4" s="1"/>
  <c r="D54" i="4" s="1"/>
  <c r="C102" i="4" s="1"/>
  <c r="D40" i="4"/>
  <c r="E29" i="7" l="1"/>
  <c r="D85" i="4"/>
  <c r="C101" i="4"/>
  <c r="D6" i="11" l="1"/>
  <c r="C6" i="11"/>
  <c r="B6" i="11"/>
  <c r="D10" i="4"/>
  <c r="D11" i="4" a="1"/>
  <c r="D11" i="4" s="1"/>
  <c r="D30" i="4" l="1"/>
  <c r="D32" i="4" s="1"/>
  <c r="D18" i="4" s="1"/>
  <c r="D35" i="4"/>
  <c r="D37" i="4" s="1"/>
  <c r="D16" i="4"/>
  <c r="D10" i="11"/>
  <c r="D8" i="11"/>
  <c r="C10" i="11"/>
  <c r="C8" i="11"/>
  <c r="D15" i="4"/>
  <c r="D9" i="11"/>
  <c r="D7" i="11"/>
  <c r="C9" i="11"/>
  <c r="C7" i="11"/>
  <c r="D72" i="4"/>
  <c r="D79" i="4" s="1"/>
  <c r="D46" i="4"/>
  <c r="D47" i="4" s="1"/>
  <c r="D73" i="4"/>
  <c r="D80" i="4" s="1"/>
  <c r="B10" i="11" l="1"/>
  <c r="B8" i="11"/>
  <c r="D17" i="4"/>
  <c r="C98" i="4" s="1"/>
  <c r="B9" i="11"/>
  <c r="B7" i="11"/>
  <c r="D88" i="4"/>
  <c r="D86" i="4"/>
  <c r="D87" i="4" s="1"/>
  <c r="D19" i="4"/>
  <c r="D31" i="4"/>
  <c r="D34" i="4" s="1"/>
  <c r="D36" i="4" s="1"/>
  <c r="D38" i="4" s="1"/>
  <c r="C99" i="4"/>
  <c r="D69" i="4"/>
  <c r="D83" i="4" s="1"/>
  <c r="D84" i="4" s="1"/>
  <c r="E39" i="7"/>
  <c r="G24" i="7" l="1"/>
  <c r="I24" i="7" s="1"/>
  <c r="G28" i="7"/>
  <c r="I28" i="7" s="1"/>
  <c r="G23" i="7"/>
  <c r="I23" i="7" s="1"/>
  <c r="G22" i="7"/>
  <c r="I22" i="7" s="1"/>
  <c r="G27" i="7"/>
  <c r="I27" i="7" s="1"/>
  <c r="G25" i="7"/>
  <c r="I25" i="7" s="1"/>
  <c r="G21" i="7"/>
  <c r="I21" i="7" s="1"/>
  <c r="G20" i="7"/>
  <c r="I20" i="7" s="1"/>
  <c r="G26" i="7"/>
  <c r="I26" i="7" s="1"/>
  <c r="G19" i="7"/>
  <c r="I19" i="7" s="1"/>
  <c r="D21" i="4"/>
  <c r="C105" i="4" s="1"/>
  <c r="D20" i="4"/>
  <c r="C104" i="4" s="1"/>
  <c r="D41" i="4"/>
  <c r="D23" i="5" s="1"/>
  <c r="D26" i="5" s="1"/>
  <c r="C10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18" authorId="0" shapeId="0" xr:uid="{8786F758-EC5E-4426-92D1-B2FAF1BCAE4E}">
      <text>
        <r>
          <rPr>
            <sz val="9"/>
            <color indexed="81"/>
            <rFont val="Segoe UI Light"/>
            <family val="2"/>
          </rPr>
          <t>Último dígito del código de alumno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DB6DC2CF-C5AB-4167-80E7-9C992E50BDD3}">
      <text>
        <r>
          <rPr>
            <sz val="9"/>
            <color indexed="81"/>
            <rFont val="Segoe UI Light"/>
            <family val="2"/>
          </rPr>
          <t xml:space="preserve">Actividad de referencia en curso DAPC.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1CC115FE-8EE3-41FE-9390-20E34CE223E1}">
      <text>
        <r>
          <rPr>
            <sz val="9"/>
            <color indexed="81"/>
            <rFont val="Segoe UI Light"/>
            <family val="2"/>
          </rPr>
          <t>Un. corresponde a Unidad.
n/a: no aplica.</t>
        </r>
      </text>
    </comment>
    <comment ref="F6" authorId="0" shapeId="0" xr:uid="{3370069B-EA07-43C8-B4DF-40CDA6C2AF87}">
      <text>
        <r>
          <rPr>
            <sz val="9"/>
            <color indexed="81"/>
            <rFont val="Segoe UI Light"/>
            <family val="2"/>
          </rPr>
          <t xml:space="preserve">Actividad de referencia en curso DAPC.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3B399783-EF46-4E16-BEE3-FB6A7B4FB7D8}">
      <text>
        <r>
          <rPr>
            <sz val="9"/>
            <color indexed="81"/>
            <rFont val="Segoe UI Light"/>
            <family val="2"/>
          </rPr>
          <t>Un. corresponde a Unidad.
n/a: no aplica.</t>
        </r>
      </text>
    </comment>
    <comment ref="F6" authorId="0" shapeId="0" xr:uid="{85292CD4-4682-4AA7-84E2-85458BBE80E0}">
      <text>
        <r>
          <rPr>
            <sz val="9"/>
            <color indexed="81"/>
            <rFont val="Segoe UI Light"/>
            <family val="2"/>
          </rPr>
          <t xml:space="preserve">Actividad de referencia en curso DAPC.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B52C7FAF-2ACF-4F89-851C-376A59298D24}">
      <text>
        <r>
          <rPr>
            <sz val="9"/>
            <color indexed="81"/>
            <rFont val="Segoe UI Light"/>
            <family val="2"/>
          </rPr>
          <t>Un. corresponde a Unidad.
n/a: no aplica.</t>
        </r>
      </text>
    </comment>
    <comment ref="F6" authorId="0" shapeId="0" xr:uid="{63AED0DA-6025-48C5-A1A7-D7E100634909}">
      <text>
        <r>
          <rPr>
            <sz val="9"/>
            <color indexed="81"/>
            <rFont val="Segoe UI Light"/>
            <family val="2"/>
          </rPr>
          <t xml:space="preserve">Actividad de referencia en curso DAPC.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4AAB5D75-8B66-4956-854F-BDEB1CBEB32D}">
      <text>
        <r>
          <rPr>
            <sz val="9"/>
            <color indexed="81"/>
            <rFont val="Segoe UI Light"/>
            <family val="2"/>
          </rPr>
          <t>Un. corresponde a Unidad.
n/a: no aplica.</t>
        </r>
      </text>
    </comment>
    <comment ref="F6" authorId="0" shapeId="0" xr:uid="{1437ED91-2183-47E5-9523-7741C32FA50D}">
      <text>
        <r>
          <rPr>
            <sz val="9"/>
            <color indexed="81"/>
            <rFont val="Segoe UI Light"/>
            <family val="2"/>
          </rPr>
          <t xml:space="preserve">Actividad de referencia en curso DAPC.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8681E41C-04C6-435F-A500-461FDAE9051E}">
      <text>
        <r>
          <rPr>
            <sz val="9"/>
            <color indexed="81"/>
            <rFont val="Segoe UI Light"/>
            <family val="2"/>
          </rPr>
          <t>Un. corresponde a Unidad.
n/a: no aplica.</t>
        </r>
      </text>
    </comment>
    <comment ref="F6" authorId="0" shapeId="0" xr:uid="{8E8BED5A-2C8A-4AA6-BC91-A67714CBAA59}">
      <text>
        <r>
          <rPr>
            <sz val="9"/>
            <color indexed="81"/>
            <rFont val="Segoe UI Light"/>
            <family val="2"/>
          </rPr>
          <t xml:space="preserve">Actividad de referencia en curso DAPC.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6" authorId="0" shapeId="0" xr:uid="{634A2F11-6BC0-4DF5-92C2-329F8A975203}">
      <text>
        <r>
          <rPr>
            <sz val="9"/>
            <color indexed="81"/>
            <rFont val="Segoe UI Light"/>
            <family val="2"/>
          </rPr>
          <t xml:space="preserve">Actividad de referencia en curso DAPC.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futureMetadata>
  <cellMetadata count="1">
    <bk>
      <rc t="1" v="0"/>
    </bk>
  </cellMetadata>
  <valueMetadata count="4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valueMetadata>
</metadata>
</file>

<file path=xl/sharedStrings.xml><?xml version="1.0" encoding="utf-8"?>
<sst xmlns="http://schemas.openxmlformats.org/spreadsheetml/2006/main" count="1054" uniqueCount="585">
  <si>
    <t>1. Especificaciones técnicas generales</t>
  </si>
  <si>
    <t>Código del grupo</t>
  </si>
  <si>
    <t>Nombre del grupo</t>
  </si>
  <si>
    <t>UDig</t>
  </si>
  <si>
    <t>#</t>
  </si>
  <si>
    <t>Integrantes del grupo</t>
  </si>
  <si>
    <t>/file/cad/DAPC.dwt</t>
  </si>
  <si>
    <t>Archivo</t>
  </si>
  <si>
    <t>Localización</t>
  </si>
  <si>
    <t>Archivo logotipo AutoCAD</t>
  </si>
  <si>
    <t>Repositorio de archivos*</t>
  </si>
  <si>
    <t>*La localización del repositorio se debe mantener activa durante todo el curso.</t>
  </si>
  <si>
    <t>UECIJG / Dibujo asistido por computador - DAPC</t>
  </si>
  <si>
    <t>Metadata</t>
  </si>
  <si>
    <t>https://github.com/rcfdtools/R.DAPC</t>
  </si>
  <si>
    <t>Pass: 1234</t>
  </si>
  <si>
    <t>Revisión</t>
  </si>
  <si>
    <t>Calificación</t>
  </si>
  <si>
    <t>Código alumno</t>
  </si>
  <si>
    <t>Nombre alumno</t>
  </si>
  <si>
    <t>/file/cad/Logotipo.dwg</t>
  </si>
  <si>
    <t>/file/cad/Bloque_Arquitectonico.dwg</t>
  </si>
  <si>
    <t>/file/cad/Bloque_Electrico.dwg</t>
  </si>
  <si>
    <t>/file/cad/Bloque_Otros.dwg</t>
  </si>
  <si>
    <t>/file/</t>
  </si>
  <si>
    <t>El proyecto se desarrolla en grupo, el número de estudiantes se indica al inicio del curso. Cada grupo tendrá un código numérico consecutivo asignado por el instructor. Los estudiantes deberán definir el nombre de su grupo de proyecto y crear un logotipo en AutoCAD. El código, logotipo y nombre del grupo deberán incluirse en todos los planos generados.</t>
  </si>
  <si>
    <t>Especificación</t>
  </si>
  <si>
    <t>Descripción y alcance</t>
  </si>
  <si>
    <t>Actividad</t>
  </si>
  <si>
    <t>Alto de bodega</t>
  </si>
  <si>
    <t>Patio posterior</t>
  </si>
  <si>
    <t>Oficina</t>
  </si>
  <si>
    <t>Baños</t>
  </si>
  <si>
    <t>Adosados a la zona de oficinas. Baños privado en oficinas con al menos dos sanitarios. Baños generales con al menos 4 sanitarios. Tamaño y distribución a libre elección.</t>
  </si>
  <si>
    <t>Mezanine</t>
  </si>
  <si>
    <t>Escalera</t>
  </si>
  <si>
    <t>Puertas secundarias</t>
  </si>
  <si>
    <t>Ventanas</t>
  </si>
  <si>
    <t>Valor</t>
  </si>
  <si>
    <t>Unidad</t>
  </si>
  <si>
    <t>Área lote</t>
  </si>
  <si>
    <t>Largo lote</t>
  </si>
  <si>
    <t>Ancho lote</t>
  </si>
  <si>
    <t>m</t>
  </si>
  <si>
    <t>m²</t>
  </si>
  <si>
    <t>cm</t>
  </si>
  <si>
    <t>Acceso a mezanine e integrada al volúmen general de oficinas y en estructura metálica.</t>
  </si>
  <si>
    <t>Escalera - Huella</t>
  </si>
  <si>
    <t xml:space="preserve">Acceso a mezanine e integrada al volúmen general de oficinas y en estructura metálica. </t>
  </si>
  <si>
    <t>Largo total del lote incluyendo patio posterior.</t>
  </si>
  <si>
    <t>Aislamiento frontal</t>
  </si>
  <si>
    <t>Ancho total del lote. Igual al ancho de la bodega debido a que no se permiten voladizos laterales ni sobre extensiones de la cubierta.</t>
  </si>
  <si>
    <t>Ver especificaciones técnicas en archivo /file/ref/FT_D37-AXP-AXD-AXM-104.pdf.</t>
  </si>
  <si>
    <t>mm</t>
  </si>
  <si>
    <t>Longitud del patio a lo ancho del lote.</t>
  </si>
  <si>
    <t>Longitud del aíslamiento frontal a lo ancho del lote.</t>
  </si>
  <si>
    <t>Índice de ocupación</t>
  </si>
  <si>
    <t>Adim.</t>
  </si>
  <si>
    <t>%</t>
  </si>
  <si>
    <t>°</t>
  </si>
  <si>
    <t>Por cada unidad horizontal, la cubierta se eleva el % indicado, p. ej., si la pendiente es del 100% el ángulo de inclinación es de 45°, lo que significa que por cada unidad horizontal, la cubierta se eleva el mismo valor. Redondear al entero más cercano.</t>
  </si>
  <si>
    <t>Voladizo</t>
  </si>
  <si>
    <t>Pendiente en %</t>
  </si>
  <si>
    <t>Pendiente en °</t>
  </si>
  <si>
    <t>Viga canal - Sobrelapado de cubierta</t>
  </si>
  <si>
    <t>Viga canal - Ancho</t>
  </si>
  <si>
    <t>Viga canal - Área fuera de cubierta</t>
  </si>
  <si>
    <t>Ventiladores - Área por ventilador</t>
  </si>
  <si>
    <t>Ventiladores - Área total ventiladores</t>
  </si>
  <si>
    <t xml:space="preserve">Pendiente mínima de inclinación de la cubierta para asegurar el buen drenaje del agua provendiente de la lluvia o precipitación. Cómo referencia, para láminas metálicas continuas, algunos fabricantes recomiendan pendientes tan bajas como 2%, mientras que para cubiertas con solapes, se sugiere una pendiente mínima del 10% para evitar filtraciones. </t>
  </si>
  <si>
    <t>Separación</t>
  </si>
  <si>
    <t>Longitud</t>
  </si>
  <si>
    <t>Área</t>
  </si>
  <si>
    <t>Ancho de la pasarela. Cómo mínimo utilizar 1 metro.</t>
  </si>
  <si>
    <t>Separación de corredores a lo largo de la cubierta. Cómo mínimo cada 15 metros.</t>
  </si>
  <si>
    <t>Área total ocupada. Descontar del ánálisis de áreas de páneles solares.</t>
  </si>
  <si>
    <t>Mezanine - Altura entrepiso</t>
  </si>
  <si>
    <t>Mezanine - Área</t>
  </si>
  <si>
    <t>Escalera - Escalones</t>
  </si>
  <si>
    <t>Número de escalones entre el nivel de piso a borde superior de placa.</t>
  </si>
  <si>
    <t>Escalera - Contrahuella</t>
  </si>
  <si>
    <t>Escalera - Ancho</t>
  </si>
  <si>
    <t>Ancho mínimo de la escalera.</t>
  </si>
  <si>
    <t>Escalera - Área</t>
  </si>
  <si>
    <t>Área ocupada por escalera = ancho * número de escalones  * longitud de huella.</t>
  </si>
  <si>
    <t>Área construída</t>
  </si>
  <si>
    <t>Índice de construcción</t>
  </si>
  <si>
    <t>Área ocupada</t>
  </si>
  <si>
    <t>Área ocupada bajo cubiertas.</t>
  </si>
  <si>
    <t>Placa mezanine - Espesor</t>
  </si>
  <si>
    <r>
      <t xml:space="preserve">Placa de cimentación en concreto reforzado. Investigar especificaciones de refuerzo y dibujar detalle estructural. </t>
    </r>
    <r>
      <rPr>
        <i/>
        <sz val="8"/>
        <color theme="1"/>
        <rFont val="Segoe UI Light"/>
        <family val="2"/>
      </rPr>
      <t xml:space="preserve"> Ver nota 1a.</t>
    </r>
  </si>
  <si>
    <r>
      <t xml:space="preserve">Libre elección en estructura metálica o en concreto. Utilizar un espesor de referencia de 20 cm. </t>
    </r>
    <r>
      <rPr>
        <i/>
        <sz val="8"/>
        <color theme="1"/>
        <rFont val="Segoe UI Light"/>
        <family val="2"/>
      </rPr>
      <t>Ver nota 1a.</t>
    </r>
  </si>
  <si>
    <t>Estructura - Columna ancho</t>
  </si>
  <si>
    <r>
      <t xml:space="preserve">Libre elección: metálica o en concreto utilizando pórticos o espaciado entre apoyos con máximo 6 metros de luz . </t>
    </r>
    <r>
      <rPr>
        <i/>
        <sz val="8"/>
        <color theme="1"/>
        <rFont val="Segoe UI Light"/>
        <family val="2"/>
      </rPr>
      <t>Ver nota 1a.</t>
    </r>
  </si>
  <si>
    <t>Estructura - Columna largo</t>
  </si>
  <si>
    <t>Nota 1a: tenga en cuenta que este tipo de elementos requieren de un diseño avanzado, los valores aquí definidos son esquemáticos y requieren ser revisados por un ingeniero experto.</t>
  </si>
  <si>
    <t>Estructura - Viga ancho</t>
  </si>
  <si>
    <t>Estructura - Viga alto</t>
  </si>
  <si>
    <r>
      <t xml:space="preserve">Utilizar como referencia un viga de mínimo 30 centímetros de ancho. Para vigas en concreto investigar especificaciones de refuerzo y dibujar detalle estructural. </t>
    </r>
    <r>
      <rPr>
        <i/>
        <sz val="8"/>
        <color theme="1"/>
        <rFont val="Segoe UI Light"/>
        <family val="2"/>
      </rPr>
      <t>Ver nota 1a.</t>
    </r>
  </si>
  <si>
    <r>
      <t xml:space="preserve">Utilizar como referencia un viga de mínimo 40 centímetros de alto. Para vigas en concreto investigar especificaciones de refuerzo y dibujar detalle estructural. </t>
    </r>
    <r>
      <rPr>
        <i/>
        <sz val="8"/>
        <color theme="1"/>
        <rFont val="Segoe UI Light"/>
        <family val="2"/>
      </rPr>
      <t>Ver nota 1a.</t>
    </r>
  </si>
  <si>
    <t>Estructura - Luz entre columnas o apoyos</t>
  </si>
  <si>
    <t>Estructura - # de columnas a lo ancho</t>
  </si>
  <si>
    <t>Un.</t>
  </si>
  <si>
    <t>Estructura - # de columnas a lo largo</t>
  </si>
  <si>
    <t>Estructura - Total de columnas</t>
  </si>
  <si>
    <t>Total de columnas requeridas.</t>
  </si>
  <si>
    <t>Estructura - Separación entre ejes a lo ancho</t>
  </si>
  <si>
    <t>Estructura - Separación entre ejes a lo largo</t>
  </si>
  <si>
    <t>Separación entre ejes considerando el ancho de las columnas. Al ancho de la bodega se le resta el ancho de una columna y se divide por el # de columnas requeridas a lo ancho de la bodega.</t>
  </si>
  <si>
    <t>Separación entre ejes considerando el largo de las columnas. Al largo de la bodega se le resta el largo de una columna y se divide por el # de columnas requeridas a lo largo de la bodega.</t>
  </si>
  <si>
    <t>Incluir ventiladores eléctricos axiales industriales para extracción de aire caliente utilizando la separación indicada.</t>
  </si>
  <si>
    <t>Interno bajo cubierta solo en zona de oficinas y baños. Sobre el nivel de placa a 3.99 metros hasta la corona de la base del mezanine .</t>
  </si>
  <si>
    <t>Puerta principal - Ancho</t>
  </si>
  <si>
    <t>Puerta principal - Alto</t>
  </si>
  <si>
    <t>Metálica. Ancho a libre elección utilizando valores estándar.</t>
  </si>
  <si>
    <t>Puertas secundarias - Ancho</t>
  </si>
  <si>
    <t>Ventanas - Ancho</t>
  </si>
  <si>
    <t>Área total del lote, no deben existir elementos constructivos fuera del polígono que inscribe esta área.</t>
  </si>
  <si>
    <t>Área construída bajo cubierta más área de mezanine.</t>
  </si>
  <si>
    <t>Corresponde a la división del área ocupada bajo cubiertas entre el área del lote. No incluir las zonas duras externas que no están bajo cubierta. El resultado siempre es menor o igual a 1.</t>
  </si>
  <si>
    <t>Corresponde a la división del área construída bajo cubiertas entre el área del lote. El resultado puede ser mayor a 1.</t>
  </si>
  <si>
    <t>Láminas metálicas sobre estructura metálica. La cubierta no deberá sobre salir mas allá del ancho del lote. Incluir voladizo frontal y posterior. Libre elección: a un agua, a dos aguas o en domo.</t>
  </si>
  <si>
    <t>La cubierta debe descargar sobre la viga canal lateral a los costados utilizando sobrelapado.</t>
  </si>
  <si>
    <t>Viga canal - Costados</t>
  </si>
  <si>
    <t>Área canal descontable del total de la cubierta. Ancho de canal menos el sobrelapo x largo de la cubierta y por # de costados.</t>
  </si>
  <si>
    <t>1 para solo vigacanal localizada a un costado, 2 para ambos costados.</t>
  </si>
  <si>
    <t>Láminas metálicas sobre estructura metálica. La cubierta no deberá sobre salir mas allá del ancho del lote. Descontar la fracción correspondiente a la viga canal lateral.</t>
  </si>
  <si>
    <t>Láminas metálicas sobre estructura metálica. La cubierta no deberá sobre salir mas allá del ancho del lote. Incluir voladizo frontal y posterior. Este valor corresponde al área ocupada en el lote. Descontar la fracción correspondiente a la viga canal lateral.</t>
  </si>
  <si>
    <t>La cantidad requerida de ventiladores es igual al área total de la cubierta sin voladizos dividido entre la separación² de los ventiladores. Evaluar en números pares. Se analiza únicamente con el área interna de la cubierta y sin los voladizos.</t>
  </si>
  <si>
    <t>Se calcula con el número de ventiladores x área de cada ventilador.</t>
  </si>
  <si>
    <t>Interno bajo cubierta solo sobre zona de oficinas. Utilizar solo baranda perimetral y sin muros. Descontar área de escalera.</t>
  </si>
  <si>
    <t>Se calcula a partir de la distancia de separación entre apoyos a lo ancho de la construcción interna de la bodeba sin zonas de voladizos.</t>
  </si>
  <si>
    <t>Se calcula a partir de la distancia de separación entre apoyos a lo largo de la construcción interna de la bodeba sin zonas de voladizos.</t>
  </si>
  <si>
    <r>
      <t xml:space="preserve">Utilizar como referencia un largo mínimo 30 centímetros. Dibujar largo en el sentido del largo de la bodega. Para columnas en concreto investigar especificaciones de refuerzo y dibujar detalle estructural. </t>
    </r>
    <r>
      <rPr>
        <i/>
        <sz val="8"/>
        <color theme="1"/>
        <rFont val="Segoe UI Light"/>
        <family val="2"/>
      </rPr>
      <t>Ver nota 1a.</t>
    </r>
  </si>
  <si>
    <t>Elemento</t>
  </si>
  <si>
    <t>Área (m²)</t>
  </si>
  <si>
    <t>Lote</t>
  </si>
  <si>
    <t>Total construído</t>
  </si>
  <si>
    <t>Oficinas incluída escalera</t>
  </si>
  <si>
    <t>Cubierta incluídos voladizos</t>
  </si>
  <si>
    <t>3. Especificaciones eléctricas</t>
  </si>
  <si>
    <t>2. Especificaciones arquitectónicas y estructurales</t>
  </si>
  <si>
    <t>Ancho de bodega - Referencia</t>
  </si>
  <si>
    <t>Valor de referencia para ancho de bodega.</t>
  </si>
  <si>
    <t>Valor de referencia para largo de bodega.</t>
  </si>
  <si>
    <t>Ancho de referencia + Σ del último dígito de los códigos de estudiante. En los laterales de la bodega no deben existir ventanas.</t>
  </si>
  <si>
    <t>Largo de referencia + Σ del último dígito de los códigos de estudiante.</t>
  </si>
  <si>
    <t>Ancho de bodega - Proyecto</t>
  </si>
  <si>
    <t>Largo de bodega - Proyecto</t>
  </si>
  <si>
    <t>Placa de cimentación- Espesor</t>
  </si>
  <si>
    <t>Fundir hasta el límite de cubierta incluyendo en área bajo los voladizos.</t>
  </si>
  <si>
    <t>Área a fundir.</t>
  </si>
  <si>
    <t>Área placa estructural de piso</t>
  </si>
  <si>
    <t>Volúmen placa estructural de piso</t>
  </si>
  <si>
    <t>Volúmen en concreto sin descontar el volúmen de los refuerzos estructurales.</t>
  </si>
  <si>
    <t>m³</t>
  </si>
  <si>
    <t>1 nivel con altura de 12 metros y hasta la base de la cubierta.</t>
  </si>
  <si>
    <t>Número de columnas</t>
  </si>
  <si>
    <t>Total de columnas requeridas por la estructura.</t>
  </si>
  <si>
    <t>Longitud de columnas</t>
  </si>
  <si>
    <t>Número de columnas multiplicado por alto de la estructura.</t>
  </si>
  <si>
    <t>Longitud de vigas</t>
  </si>
  <si>
    <t>Se obtiene a partir de la distribución de las columnas y el # de separaciones horizontales de pórticos .</t>
  </si>
  <si>
    <t>Área pizo mezanine.</t>
  </si>
  <si>
    <t>Área piso mezanine</t>
  </si>
  <si>
    <t>Ventanas - Alto</t>
  </si>
  <si>
    <t>Puertas secundarias - Alto</t>
  </si>
  <si>
    <t>Metálica. Alto a libre elección utilizando valores estándar.</t>
  </si>
  <si>
    <t xml:space="preserve">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t>
  </si>
  <si>
    <t>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Utilizar como referencia el alto o vano de un puente vehicular.</t>
  </si>
  <si>
    <t>Metálica. Ancho a libre elección utilizando valores estándar. Utilizar solo en fachada frontal y posterior e internamente en oficinas y baños.</t>
  </si>
  <si>
    <t>Metálica. Alto a libre elección utilizando valores estándar. Utilizar solo en fachada frontal y posterior e internamente en oficinas y baños.</t>
  </si>
  <si>
    <t>Área de muros</t>
  </si>
  <si>
    <t>Puertas principales</t>
  </si>
  <si>
    <t>?</t>
  </si>
  <si>
    <t>Calcule el área total de muros descontando los vanos de puertas y ventanas.</t>
  </si>
  <si>
    <t>En fachada principal y posterior.</t>
  </si>
  <si>
    <t>Indicar según la distribución interna de oficinas y baños. En la fachada principal incluir al menos 1 puerta secundaria de acceso y una ventana.</t>
  </si>
  <si>
    <t>Total de ventanas localizadas en fachada principal, posterior y en oficinas.</t>
  </si>
  <si>
    <t>Tomacorrientes</t>
  </si>
  <si>
    <t>Interruptores</t>
  </si>
  <si>
    <t>Luminarias</t>
  </si>
  <si>
    <t>Luces de emergencia</t>
  </si>
  <si>
    <t>Localizados en planta y en cortes.</t>
  </si>
  <si>
    <t>Área disponible en cubierta</t>
  </si>
  <si>
    <t>Panel solar - Largo</t>
  </si>
  <si>
    <t>Panel solar - Ancho</t>
  </si>
  <si>
    <t>Del área total de la cubierta debe restar los espacios para las pasarelas de instalación y mantenimiento, líneas de vída y ventiladores eléctricos industriales. Solo se instalan en el área de cubierta sin voladizos.</t>
  </si>
  <si>
    <t># de páneles</t>
  </si>
  <si>
    <t>Ancho del pánel, utilizar medida estándar para pánel industrial.</t>
  </si>
  <si>
    <t>Largo del pánel, utilizar medida estándar para pánel industrial.</t>
  </si>
  <si>
    <t>Área disponible en cubierta / área por pánel. Calcular como valor entero debido a que los páneles son unidades selladas. El número de páneles debe ser verificado dibujando su localización y verificando que queden embebidos dentro de las áreas remanentes de la cubierta.</t>
  </si>
  <si>
    <t>Polo a tierra</t>
  </si>
  <si>
    <t>Acometida eléctrica</t>
  </si>
  <si>
    <t>Esquema solo en planta. Redes eléctricas internas.</t>
  </si>
  <si>
    <t>Esquema solo en planta. Líneas de conexión de páneles y unión a acumuladores e inversores. Localizar cerca del tablero eléctrico.</t>
  </si>
  <si>
    <t>Esquema solo en planta. Localización de cámaras de seguridad.</t>
  </si>
  <si>
    <t>Esquema solo en planta. Red de datos en zona de oficinas y puntos generales de localización de equipos de cómputo, repetidores wi-fi y cámaras.</t>
  </si>
  <si>
    <t>La distribución de una bodega en un proyecto implica planificar la disposición de las áreas y elementos para optimizar el flujo de materiales, maximizar el espacio y garantizar la eficiencia operativa. Se deben considerar factores como el tipo de productos, la rotación, el tamaño del almacén y los equipos de manipulación.</t>
  </si>
  <si>
    <t>4. Bodegaje</t>
  </si>
  <si>
    <t>En arquitectura, las especificaciones de un proyecto son documentos técnicos detallados que describen las características, materiales, estándares y métodos de construcción necesarios para ejecutar un proyecto. Estas especificaciones complementan los planos y proporcionan información precisa sobre cómo se deben realizar los trabajos, garantizando la calidad y cumplimiento de los requisitos.</t>
  </si>
  <si>
    <t>En un proyecto, las especificaciones eléctricas son un conjunto de directrices técnicas que describen detalladamente las características y requisitos de los componentes y equipos eléctricos que se utilizarán. Estas especificaciones aseguran que la instalación eléctrica sea segura, confiable y cumpla con los estándares y normativas aplicables.</t>
  </si>
  <si>
    <t>Separación entre estantes</t>
  </si>
  <si>
    <t>Altura máxima de montacargas</t>
  </si>
  <si>
    <t>Número de niveles en estantes</t>
  </si>
  <si>
    <t>Nivel</t>
  </si>
  <si>
    <t>Ancho de estante</t>
  </si>
  <si>
    <t>Alto de entrepiso en estante</t>
  </si>
  <si>
    <t>Separación o ancho del corredor por donde se desplaza el montacargas industrial.</t>
  </si>
  <si>
    <t>Ancho total del estante. En zonas internas se pueden colocar en hileras de dos, en costados de bodega solo una hilera.</t>
  </si>
  <si>
    <t>Altura del entrepiso incluyendo el espesor de la base.</t>
  </si>
  <si>
    <t>Altura máxima que puede elevar el montacargas, requerido para definir la altura superior de la estantería.</t>
  </si>
  <si>
    <t>Elevación de piso del último estante</t>
  </si>
  <si>
    <t>Indique la referencia y cantidad de elementos a almacenar en la bodega. Para la distribución en estantes, los transformadores grandes se almacenan en la parte inferior, los medianos en los estantes intermedios y los livianos en la parte superior.</t>
  </si>
  <si>
    <t>Corresponde al número de pisos que tendrá la estantería incluído el piso a nivel de placa.</t>
  </si>
  <si>
    <t>Esta elevación no debe ser superior a la altura vertical de desplazamiento del montacarga.</t>
  </si>
  <si>
    <t>Verificación de montacarga</t>
  </si>
  <si>
    <t>n/a</t>
  </si>
  <si>
    <t>Verificación de desplazamiento para carga y descarga del montacargas.</t>
  </si>
  <si>
    <t>Longitud total de estantería en planta</t>
  </si>
  <si>
    <t>Distribuir dentro de la bodeda y medir.</t>
  </si>
  <si>
    <t>Longitud total de estantería en todos los niveles</t>
  </si>
  <si>
    <t>Valor longitudinal por número de niveles.</t>
  </si>
  <si>
    <t>Plano de planta general</t>
  </si>
  <si>
    <t>Planta con visibilidad interna de la distribución de los espacios internos. Detalles de zonas de oficinas y baños. Incluir cuadro de áreas.</t>
  </si>
  <si>
    <t>Plano de cubiertas y fachadas</t>
  </si>
  <si>
    <t>Plano de corte longitudinal</t>
  </si>
  <si>
    <t>Plano de corte transversal</t>
  </si>
  <si>
    <t>En el contexto de un proyecto, los planos de diseño son representaciones gráficas que detallan la forma, dimensiones y características de la obra a construir o implementar. Son documentos esenciales que guían a los constructores y otros profesionales durante la ejecución del proyecto, asegurando que se materialice según lo planificado. Para los planos requeridos, utilice uno o varios layouts</t>
  </si>
  <si>
    <t>Plano de red eléctrica interna 110v</t>
  </si>
  <si>
    <t>Plano de red eléctrica interna 220v</t>
  </si>
  <si>
    <t>Plano de red de datos usando cableado</t>
  </si>
  <si>
    <t>Plano de red foto-voltáica</t>
  </si>
  <si>
    <t>Cámaras de vigilancia</t>
  </si>
  <si>
    <t>Cubiertas y fachadas. En la cubierta incluir la distribución de los paneles solares, líneas de vída y ventiladores extractores de calor. Incluir cuadro de áreas.</t>
  </si>
  <si>
    <t>Plano en el sentido del largo de la bodega incluyendo detalle de oficinas, baños y escalera..</t>
  </si>
  <si>
    <t>Plano en el sentido del ancho de la bodega incluyendo detalle de oficinas, baños y escalera.</t>
  </si>
  <si>
    <t>Resumen de calificaciones del proyecto</t>
  </si>
  <si>
    <t>Técnica</t>
  </si>
  <si>
    <t>Eléctrica</t>
  </si>
  <si>
    <t>Planos</t>
  </si>
  <si>
    <t>Archivos</t>
  </si>
  <si>
    <t xml:space="preserve">En un proyecto, las especificaciones técnicas son documentos que detallan las normas, requisitos, procedimientos y condiciones técnicas que deben cumplirse en la ejecución de un proyecto. Estos documentos guían la implementación del proyecto, asegurando que se cumplan los estándares de calidad y se alcancen los resultados deseados. 
</t>
  </si>
  <si>
    <t>Nombre de grupo y logotipo</t>
  </si>
  <si>
    <t>Promedio:</t>
  </si>
  <si>
    <t>Estructura de directorios</t>
  </si>
  <si>
    <t>Utilizar la estructura definida para el curso DAPC.</t>
  </si>
  <si>
    <t>Repositorio digital de proyecto</t>
  </si>
  <si>
    <t>Plantilla o layout - Unidades de dibujo</t>
  </si>
  <si>
    <t>Plantilla o layout - Archivo</t>
  </si>
  <si>
    <t>Guardar como /file/cad/DAPC.dwt</t>
  </si>
  <si>
    <t>Lineales en metros, angulares en grados, precisión a dos decimales.</t>
  </si>
  <si>
    <t>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</si>
  <si>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Crear estilos propios fijos y anotativos para las diferentes escalas de impresión a usar, utilizar el prefijo DAPC.</t>
  </si>
  <si>
    <t>Bloques - arquitectónicos</t>
  </si>
  <si>
    <t>Bloques - eléctricos</t>
  </si>
  <si>
    <t>Bloques - otros</t>
  </si>
  <si>
    <t>Plantilla o layout - Capas o layers</t>
  </si>
  <si>
    <t>Plantilla o layout - Acotado</t>
  </si>
  <si>
    <t>Plantilla o layout - Formatos para impresión</t>
  </si>
  <si>
    <t>Utilizar los bloques ejemplo del ADC de AutoCAD, o utilizar una librería de bloque externos, citando la fuente de descarga. /file/cad/Bloque_Arquitectonico.dwg</t>
  </si>
  <si>
    <t>Para el dibujo de los planos eléctricos, utilizar los bloques creados a partir de las especificaciones establecidas en el Reglamento Técnico de Instalaciones Eléctricas - RETIE del Ministerio de Minas y Energía de Colombia. /file/cad/Bloque_Electrico.dwg</t>
  </si>
  <si>
    <t>Utilizar una librería de bloque externos citando la fuente de descarga. Por ejemplo: cámaras de vigilancia, luces de emergencia, panel solar. /file/cad/Bloque_Otros.dwg</t>
  </si>
  <si>
    <t>Archivo DWG de proyecto</t>
  </si>
  <si>
    <t>Utilizando las especificaciones del Reglamento Técnico de Instalaciones Eléctricas - RETIE del Ministerio de Minas y Energía de Colombia, dibuje la acometida eléctrica. Dibujar en planta y en cortes. Esquema solo en planta. Conexión desde poste o subterránea desde lindero de entrada al predio en uno de los laterales.</t>
  </si>
  <si>
    <t>/file/cad/DAPC.dwg</t>
  </si>
  <si>
    <t>/file/report/DAPC_Planos.pdf</t>
  </si>
  <si>
    <t>Crear un logotipo en AutoCAD.</t>
  </si>
  <si>
    <t xml:space="preserve">Plantilla o layout AutoCAD
</t>
  </si>
  <si>
    <t>Incluye unidades de dibujo lineales en metros, angulares en grados, precisión a dos decimales, capas o layers, estilos de acotado fijos y anotativos para las diferentes escalas de impresión a usar utilizando el prefijo DAPC., formatos para impresión A0 / A4 con logotipo, código y nombre del grupo. 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</si>
  <si>
    <t>Fichas técnicas</t>
  </si>
  <si>
    <t>Fichas técnicas de elementos utilizandos para el dibujo.</t>
  </si>
  <si>
    <t>/file/ref/*.pdf</t>
  </si>
  <si>
    <t>Bodegaje</t>
  </si>
  <si>
    <t>Arquitectónica y estructural</t>
  </si>
  <si>
    <t>M01A06</t>
  </si>
  <si>
    <t>M01A05</t>
  </si>
  <si>
    <t>M01A01</t>
  </si>
  <si>
    <t>M01A02a</t>
  </si>
  <si>
    <t>M01A04</t>
  </si>
  <si>
    <t>M01A03</t>
  </si>
  <si>
    <t>Utilizar los bloques ejemplo del ADC de AutoCAD, o utilizar una librería de bloque externos, citando la fuente de descarga.</t>
  </si>
  <si>
    <t>Para el dibujo de los planos eléctricos, utilizar los bloques creados a partir de las especificaciones establecidas en el Reglamento Técnico de Instalaciones Eléctricas - RETIE del Ministerio de Minas y Energía de Colombia.</t>
  </si>
  <si>
    <t>Utilizar una librería de bloque externos citando la fuente de descarga. Por ejemplo: cámaras de vigilancia, luces de emergencia, panel solar.</t>
  </si>
  <si>
    <t>Archivo único de dibujo del proyecto. Guardar copias de las diferentes versiones de avance creadas colocando el sufijo aaaammdd.</t>
  </si>
  <si>
    <t>Repositorio de datos creado, compartido y accesible. Crear en OneDrive de Campus. https://forms.office.com/r/gVg8DjvVFh</t>
  </si>
  <si>
    <t>Repositorio</t>
  </si>
  <si>
    <t>Varios</t>
  </si>
  <si>
    <r>
      <t xml:space="preserve">A los costados y a lo ancho de la cubierta (incluídos voladizos), se deben dibujar canales de recolección de aguas lluvias, como mínimo 0.4 metros. </t>
    </r>
    <r>
      <rPr>
        <i/>
        <sz val="8"/>
        <color theme="1"/>
        <rFont val="Segoe UI Light"/>
        <family val="2"/>
      </rPr>
      <t>Ver nota 1a.</t>
    </r>
  </si>
  <si>
    <t>2a. Especificaciones generales e índices arquitectónicos</t>
  </si>
  <si>
    <r>
      <t>2b. Diseño de cubierta</t>
    </r>
    <r>
      <rPr>
        <sz val="8"/>
        <color theme="1"/>
        <rFont val="Segoe UI Light"/>
        <family val="2"/>
      </rPr>
      <t xml:space="preserve"> (dibujo y diseño a partir de la altura de la bodega)</t>
    </r>
  </si>
  <si>
    <t>2d. Distribución arquitectónica interna</t>
  </si>
  <si>
    <t>Localizadas cerca a la puerta de acceso y en costado de la bodega. Máximo ocupar 60 m² en planta, incluida el área de la escalera. Internamente incluir en la distribución: sala de ventas, oficinas, sala de juntas, baños.</t>
  </si>
  <si>
    <t>2e. Elementos estructurales</t>
  </si>
  <si>
    <t>2f. Cuadro de cantidades (resumen a incluir en planos, no es necesario realizar costos unitarios)</t>
  </si>
  <si>
    <r>
      <t>3b. Energía solar</t>
    </r>
    <r>
      <rPr>
        <sz val="8"/>
        <color theme="1"/>
        <rFont val="Segoe UI Light"/>
        <family val="2"/>
      </rPr>
      <t xml:space="preserve"> (evaluar únicamente el número de páneles que se pueden instalar y dibujarlos sobre la cubierta)</t>
    </r>
  </si>
  <si>
    <t>5. Planos</t>
  </si>
  <si>
    <t>6. Archivos digitales del proyecto</t>
  </si>
  <si>
    <t xml:space="preserve">En un proyecto, los archivos digitales son todos aquellos documentos, datos e información que se generan y almacenan en formato digital, como parte de las actividades y resultados del proyecto. Estos archivos pueden incluir dibujos CAD, textos, imágenes, videos, hojas de cálculo, bases de datos, presentaciones, entre otros, y se utilizan para la creación, gestión, almacenamiento y distribución de la información del proyecto. </t>
  </si>
  <si>
    <t>M01A02b</t>
  </si>
  <si>
    <t>M01A02c</t>
  </si>
  <si>
    <t>Planos digitales del proyecto</t>
  </si>
  <si>
    <t>Generados a partir de layouts e integrados en un único archivo de Acrobat .pdf: Plano de planta general, Plano de cubiertas y fachadas, Plano de corte longitudinal, Plano de corte transversal, Planos de redes (Red eléctrica interna 110v. Red eléctrica interna 220v, Red de datos usando cableado, Red foto-voltáica, Red vigilancia. En los planos arquitectónicos y eléctricos incluir el detalle de la acometída eléctrica, para rayos, polo a tierra, tomacorrientes, interruptores, luminarias, cámaras de vigilancia.)</t>
  </si>
  <si>
    <t>2g. Tabla de áreas (resumen a incluir en planos)</t>
  </si>
  <si>
    <r>
      <t xml:space="preserve">Utilizar como referencia un ancho mínimo 25 centímetros. Dibujar ancho en el sentido del ancho de la bodega. Para columnas en concreto investigar especificaciones de refuerzo y dibujar detalle estructural. </t>
    </r>
    <r>
      <rPr>
        <i/>
        <sz val="8"/>
        <color theme="1"/>
        <rFont val="Segoe UI Light"/>
        <family val="2"/>
      </rPr>
      <t>Ver nota 1a.</t>
    </r>
  </si>
  <si>
    <t>Ver especificaciones técnicas en archivo /file/ref/FT_D37-AXP-AXD-AXM-104.pdf. Utilizar cuadrado con lado igual al diametro externo ØC. Dibujar elemento en planta y en alzado usando líneas y curvas.</t>
  </si>
  <si>
    <t>2c. Líneas de vida y pasarelas</t>
  </si>
  <si>
    <t>Ancho pasarela</t>
  </si>
  <si>
    <t>Líneas y pasarelas a lo largo de toda la cubierta cubriendo todo el ancho y en forma de cruz. No incluir en voladizo de cubierta.</t>
  </si>
  <si>
    <t>Pararrayos</t>
  </si>
  <si>
    <t>/file/cad/DAPC_AIALayerName.xlsx</t>
  </si>
  <si>
    <t>Nombres y configuraciones de capas o Layers en AutoCAD. Investigue que colores y grosores pueden ser aplicados en las disciplinas a utilizar en el curso y complete el catálogo suministrado.</t>
  </si>
  <si>
    <t>Placa de cimentación - Área</t>
  </si>
  <si>
    <r>
      <t>4b. Inventario</t>
    </r>
    <r>
      <rPr>
        <sz val="8"/>
        <color theme="1"/>
        <rFont val="Segoe UI Light"/>
        <family val="2"/>
      </rPr>
      <t xml:space="preserve"> (al menos se deben incluir 3 referencias distintas de transformadores eléctricos industriales)</t>
    </r>
  </si>
  <si>
    <t>4a. Estantería industrial</t>
  </si>
  <si>
    <t>Los estudiantes deberán definir el nombre de su grupo de proyecto (utilice un nombre corporativo corto) y crear un logotipo en AutoCAD (guardar como /file/cad/logotipo.dwg). El código, logotipo y nombre del grupo deberán incluirse en todos los planos generados. El grupo se deberá mantener durante todo el semestre académico. Incorpore en el diseño del logotipo, una de las curvas especiales vistas.</t>
  </si>
  <si>
    <t>M01A02d</t>
  </si>
  <si>
    <t>Localizados en planta y en cortes. Dibujar en 2D y 3D. Actividades M01A02b y M01A02d. Presente los elementos directrices para la generación del elemento 3D.</t>
  </si>
  <si>
    <r>
      <t xml:space="preserve">3a. Especificaciones generales y redes o instalaciones </t>
    </r>
    <r>
      <rPr>
        <sz val="8"/>
        <color theme="1"/>
        <rFont val="Segoe UI Light"/>
        <family val="2"/>
      </rPr>
      <t>(en este curso, no es necesario crear los planos de instalaciones hidráulicas, sanitarias y contra incendios)</t>
    </r>
  </si>
  <si>
    <t>ISO-A0 / ISO-A4, horizontal y vertical. Formatos adicionales pueden ser incluídos en la plantilla.</t>
  </si>
  <si>
    <t>Plano de red vigilancia o seguridad</t>
  </si>
  <si>
    <t>Capas o layers</t>
  </si>
  <si>
    <t>Red eléctrica interna 110v*</t>
  </si>
  <si>
    <t>Red eléctrica interna 220v*</t>
  </si>
  <si>
    <t>Red de datos usando cableado*</t>
  </si>
  <si>
    <t>Red foto-voltáica*</t>
  </si>
  <si>
    <t>Red vigilancia*</t>
  </si>
  <si>
    <t>* Incluya notas descriptivas de localización del conducto, tubería o canaleta, utilice los siguientes códigos:</t>
  </si>
  <si>
    <t>Descripción</t>
  </si>
  <si>
    <t>PVC</t>
  </si>
  <si>
    <t>Aluminio</t>
  </si>
  <si>
    <t>Metálica en aluminio</t>
  </si>
  <si>
    <t>Plástica en policloruro de vinilo.</t>
  </si>
  <si>
    <t>Polietileno</t>
  </si>
  <si>
    <t>Polipropileno o nylon</t>
  </si>
  <si>
    <t>Resistente a alta temperatura</t>
  </si>
  <si>
    <t>Acero Galv.</t>
  </si>
  <si>
    <t>Acero IMC</t>
  </si>
  <si>
    <t>Acero EMT</t>
  </si>
  <si>
    <t>Metálica en acero galvanizado.</t>
  </si>
  <si>
    <t>Metálica en acero intermedio con resistencia mecánica.</t>
  </si>
  <si>
    <t>Polímero termoplástico.</t>
  </si>
  <si>
    <t>* Seguido de la nota descriptiva de localización, indique el material, utilice los siguientes códigos:</t>
  </si>
  <si>
    <t>Material</t>
  </si>
  <si>
    <t>Metálica en acero con baja resistencia mecánica.</t>
  </si>
  <si>
    <t>Nota de localización</t>
  </si>
  <si>
    <t>Embebida por placa o piso.</t>
  </si>
  <si>
    <t>Por cielorraso, anclada o descolgada.</t>
  </si>
  <si>
    <t>Tpp</t>
  </si>
  <si>
    <t>Tpc</t>
  </si>
  <si>
    <t>Tpm</t>
  </si>
  <si>
    <t>Tam</t>
  </si>
  <si>
    <t>Anclada a muro</t>
  </si>
  <si>
    <t>Embebida en muro.</t>
  </si>
  <si>
    <t xml:space="preserve">Descolgada sin cielorraso.  </t>
  </si>
  <si>
    <t>Tdt</t>
  </si>
  <si>
    <t>∑UDig:</t>
  </si>
  <si>
    <t>RTRC</t>
  </si>
  <si>
    <t>Fibra de vidrio. Reinforced Thermosetting Resin Conduit.</t>
  </si>
  <si>
    <t>Ejercicio</t>
  </si>
  <si>
    <t>Figura</t>
  </si>
  <si>
    <t>M01A01E01</t>
  </si>
  <si>
    <t>M01A01E04</t>
  </si>
  <si>
    <t>M01A01E05</t>
  </si>
  <si>
    <t>M01A01E06</t>
  </si>
  <si>
    <t>M01A01E07</t>
  </si>
  <si>
    <t>0. Ejercicios entregables a desarrollar</t>
  </si>
  <si>
    <t>Inicio / Grupos, integrantes y resúmen de calificaciones</t>
  </si>
  <si>
    <t>1.2.a. Elementos básicos de dibujo / Creación de capas o layers</t>
  </si>
  <si>
    <t>M01A02aE01</t>
  </si>
  <si>
    <t>En el archivo M01A01a.dwg, cree las capas establecidas en el catálogo DAPC_AIALayerName.xlsx para el curso DACP. En las descripciones incluya el nombre de la disciplina un guion y la descripción, p. ej., Arquitectura - Área</t>
  </si>
  <si>
    <t>M01A02bE01</t>
  </si>
  <si>
    <t>M01A02bE02</t>
  </si>
  <si>
    <t>M01A02bE03</t>
  </si>
  <si>
    <t>M01A02bE04</t>
  </si>
  <si>
    <t>M01A02bE05</t>
  </si>
  <si>
    <t>M01A02bE06</t>
  </si>
  <si>
    <t>M01A02bE07</t>
  </si>
  <si>
    <t>M01A02bE08</t>
  </si>
  <si>
    <t>M01A02bE09</t>
  </si>
  <si>
    <t>M01A02cE00</t>
  </si>
  <si>
    <t>M01A02cE01</t>
  </si>
  <si>
    <t>M01A02cE02</t>
  </si>
  <si>
    <t>Parte A: utilizando los conceptos aprendidos acerca de óvalos, cree un libro formulado en Excel para el trazado de una superelipse, el tamaño y localización de la figura es de libre elección.</t>
  </si>
  <si>
    <t>M01A02cE04</t>
  </si>
  <si>
    <t>M01A02cE05</t>
  </si>
  <si>
    <t>M01A02cE06</t>
  </si>
  <si>
    <t>M01A02dE01</t>
  </si>
  <si>
    <t>Construya el sólido mostrado en la figura, calcule el volúmen, área superficial, masa de cada elemento, volúmen y masa final del sólido integrado para material en titanio.</t>
  </si>
  <si>
    <t>M01A02dE02</t>
  </si>
  <si>
    <t>A partir de la figura dibujada en el ejercicio M01A01E01, cree un sólido en acero y calcule su área superficial, volumen y masa.</t>
  </si>
  <si>
    <t>M01A02dE03</t>
  </si>
  <si>
    <t>A partir de la figura ejemplo presentada en el numeral 6 de la actividad M01A01, cree un sólido en concreto y calcule su área superficial, volumen y masa.</t>
  </si>
  <si>
    <t>M01A02dE04</t>
  </si>
  <si>
    <t>A partir de la figura ejemplo presentada en el numeral 6 de la actividad M01A01, cree un sólido en vidrio con aristas redondeadas y calcule su área superficial, volumen y masa.</t>
  </si>
  <si>
    <t>M01A02dE05</t>
  </si>
  <si>
    <t>A partir de la figura dibujada en el ejercicio M01A01E03, cree un sólido en aluminio y calcule su área superficial, volumen y masa.</t>
  </si>
  <si>
    <t>M01A02dE06</t>
  </si>
  <si>
    <t>A partir de la figura dibujada en el ejercicio M01A01E04, cree un sólido en aluminio y calcule su área superficial, volumen y masa.</t>
  </si>
  <si>
    <t>M01A02dE07</t>
  </si>
  <si>
    <t>A partir de la figura dibujada en el ejercicio M01A01E06, cree un sólido en aluminio y calcule su área superficial, volumen y masa.</t>
  </si>
  <si>
    <t>M01A02dE08</t>
  </si>
  <si>
    <t>A partir de la figura dibujada en el ejercicio M01A01E05, cree un sólido en aluminio y calcule su área superficial, volumen y masa.</t>
  </si>
  <si>
    <t>M01A02dE09</t>
  </si>
  <si>
    <t>A partir de la figura dibujada en el ejercicio M01A01E07, cree el sólido de una escalera en madera y calcule su área superficial, volumen y masa.</t>
  </si>
  <si>
    <t>M01A02dE10</t>
  </si>
  <si>
    <t>A partir de la figura dibujada en el ejercicio M01A02bE02,cree el sólido en acero de una llave de tuercas y calcule su área superficial, volumen y masa.</t>
  </si>
  <si>
    <t>M01A02dE11</t>
  </si>
  <si>
    <t>A partir de la figura dibujada en el ejercicio M01A02bE04, cree el sólido en acero de una cabeza de martillo y calcule su área superficial, volumen y masa.</t>
  </si>
  <si>
    <t>M01A02dE12</t>
  </si>
  <si>
    <t>A partir de la figura dibujada en el ejercicio M01A02bE05, cree el sólido de un contra pasador en acero y calcule su área superficial, volumen y masa.</t>
  </si>
  <si>
    <t>M01A02dE13</t>
  </si>
  <si>
    <t>A partir de la figura dibujada en el ejercicio M01A02bE06, cree el sólido de un ladrillo de arcilla y calcule su área superficial, volumen y masa.</t>
  </si>
  <si>
    <t>M01A02dE14</t>
  </si>
  <si>
    <t>A partir de la figura dibujada en el ejercicio M01A02bE07, cree un sólido en nylon y calcule su área superficial, volumen y masa.</t>
  </si>
  <si>
    <t>M01A02dE15</t>
  </si>
  <si>
    <t>A partir de la figura dibujada en el ejercicio M01A02bE08, cree un sólido en nylon y calcule su área superficial, volumen y masa.</t>
  </si>
  <si>
    <t>M01A02dE16</t>
  </si>
  <si>
    <t>A partir de las figuras dibujadas en el ejercicio M01A02bE03, cree sólidos en PVA y calcule su área superficial, volumen y masa.</t>
  </si>
  <si>
    <t>M01A02dE17</t>
  </si>
  <si>
    <t>M01A02dE18</t>
  </si>
  <si>
    <t>A partir del esquema, cree un sólido en acero y calcule su área superficial, volumen y masa.</t>
  </si>
  <si>
    <t>M01A02dE19</t>
  </si>
  <si>
    <t>A partir de las curvas de nivel suministradas, cree un sólido en suelo arcilloso y calcule su área superficial, volumen y masa.</t>
  </si>
  <si>
    <t>M01A02dE20</t>
  </si>
  <si>
    <t>A partir de la tabla suministrada, cree sólidos en PVC de las paredes con espesor para codos eléctricos, luego y calcule su área superficial, volumen y masa.</t>
  </si>
  <si>
    <t>M01A02dE21</t>
  </si>
  <si>
    <t>Para las curvas especiales vistas en la actividad 1.2.b. Elementos básicos de dibujo / Curvas especiales, cree volúmenes o superficies 3D.</t>
  </si>
  <si>
    <t>1.3. Bloques - Achurados- Viewports</t>
  </si>
  <si>
    <t>M01A03E01</t>
  </si>
  <si>
    <t>Cree el bloque del símbolo de riesgo eléctrico del Reglamento Técnico de Instalaciones Eléctricas (Resolución 40117 de 2024) - RETIE del Ministerio de Minas y Energía de Colombia, utilizando las dimensiones proporcionales para h=200.</t>
  </si>
  <si>
    <t>M01A03E02</t>
  </si>
  <si>
    <t>Cree los bloques de símbolos eléctricos del Reglamento Técnico de Instalaciones Eléctricas (Resolución 40117 de 2024) - RETIE del Ministerio de Minas y Energía de Colombia.</t>
  </si>
  <si>
    <t>1.4. Textos, anotaciones y dimensionamiento</t>
  </si>
  <si>
    <t>M01A04E01</t>
  </si>
  <si>
    <t>Modifique la figura presentada en el ejercicio M01A01E02 y realice el acotado detallado, dibujo de ejes y líneas directrices.</t>
  </si>
  <si>
    <t>1.5. Layout e Impresión</t>
  </si>
  <si>
    <t>M01A05E01</t>
  </si>
  <si>
    <t>Siguiendo las especificaciones definidas, cree rótulos para impresión horizontal y vertical en formatos ISO-A0 e ISO-A4.</t>
  </si>
  <si>
    <r>
      <t xml:space="preserve">Durante el desarrollo del curso, los grupos de proyecto presentarán los siguientes ejercicios siguiendo las especificaciones y parámetros definidos en cada actividad. Los dibujos de AutoCAD se almacenan en la carpeta </t>
    </r>
    <r>
      <rPr>
        <i/>
        <sz val="8"/>
        <color theme="1"/>
        <rFont val="Segoe UI Light"/>
        <family val="2"/>
      </rPr>
      <t>/file/cad</t>
    </r>
    <r>
      <rPr>
        <sz val="8"/>
        <color theme="1"/>
        <rFont val="Segoe UI Light"/>
        <family val="2"/>
      </rPr>
      <t xml:space="preserve"> usando el nombre del ejercicio y la extensión .dwg.</t>
    </r>
  </si>
  <si>
    <t>Aplicando los conceptos aprendidos de coordenadas absolutas y relativas, dibuje manualmente la siguiente figura asimétrica. El nodo de inicio deberá corresponder con la esquina superior más a la izquierda donde se encuentra el tramo de 15 metros.</t>
  </si>
  <si>
    <r>
      <t>1.1. Conceptos básicos de diseño asistido por computador - CAD</t>
    </r>
    <r>
      <rPr>
        <sz val="8"/>
        <color theme="1"/>
        <rFont val="Segoe UI Light"/>
        <family val="2"/>
      </rPr>
      <t xml:space="preserve"> (para la calificación de los ejercicios, el nodo de inicio o punto de origen (X,Y) de coordenadas absolutas de todas las figuras, corresponde a la sumatoria del último dígito de los códigos de alumno de su grupo.)</t>
    </r>
  </si>
  <si>
    <t>Parte A: aplicando los conceptos aprendidos, cree secuencias de comandos (una con posiciones absolutas, otra con posiciones relativas y una final con ángulos) para la construcción de la figura presentada en el Ejercicio M01A00E01. Guarde la secuencia en _/file/report/M01A01E02A.txt. El nodo de inicio deberá corresponder con la esquina superior más a la izquierda donde se encuentra el tramo de 15 metros.</t>
  </si>
  <si>
    <t>Parte B: utilizando secuencias de comandos, cree los siguientes elementos: 1. Triángulo rectángulo de 50 metros de base por 20 metros de alto con orígen en la coordenada absoluta indicada, 2. Triángulo equilátero de 50 metros de lado con orígen en la coordenada absoluta indicada, 3. Triángulo rectángulo con área de 200 m² y con orígen en la coordenada absoluta indicada.</t>
  </si>
  <si>
    <t>Para practicar las herramientas de dibujo asistido, construiremos en clase el siguiente dibujo isométrico a partir de líneas, dibujaremos las vistas proyectadas y vistas planas lateral derecha, superior, frontal y posterior, calcularemos las áreas de cada cara proyectada y el volúmen total del sólido. El origen de la figura está localizado en la esquina inferior del dibujo isométrico.</t>
  </si>
  <si>
    <t>Dibuje el siguiente dibujo isométrico a partir de líneas y dibuje las vistas proyectadas y planas lateral derecha, superior, frontal y posterior, calcule las áreas de cada cara proyectada y el volúmen total del sólido. El origen de la figura está localizado en la esquina inferior del dibujo isométrico.</t>
  </si>
  <si>
    <t>Dibuje el siguiente dibujo isométrico de una escalera a partir de líneas y dibuje las vistas proyectadas y planas lateral derecha, superior, frontal y posterior. El espesor del material de la escalera es 2.5. El origen de la figura está localizado en la esquina inferior izquierda del dibujo isométrico.</t>
  </si>
  <si>
    <r>
      <t>1.2.b. Elementos básicos de dibujo / UCS y Geometrías</t>
    </r>
    <r>
      <rPr>
        <sz val="8"/>
        <color theme="1"/>
        <rFont val="Segoe UI Light"/>
        <family val="2"/>
      </rPr>
      <t xml:space="preserve"> (para la calificación de los ejercicios, el nodo de inicio o el punto de origen (X,Y) de coordenadas absolutas de todas las figuras, corresponde a la sumatoria del último dígito de los códigos de alumno de su grupo)</t>
    </r>
  </si>
  <si>
    <t>Dibuje la llave de tuercas presentada en la ilustración. El origen de la figura está localizado en el centroide del círculo principal o en el cruce de los ejes principales.</t>
  </si>
  <si>
    <t>Dibuje el siguiente elemento isométrico correspondiente a la cabeza de un martillo. El origen de la figura está localizado en la esquina inferior izquierda del dibujo isométrico.</t>
  </si>
  <si>
    <t>Dibuje el siguiente elemento isométrico correspondiente a un contra pasador. El origen de la figura está localizado en la esquina inferior izquierda del dibujo isométrico.</t>
  </si>
  <si>
    <t>Dibuje el siguiente elemento isométrico correspondiente a un tabique o ladrillo con perforaciones, en la cara frontal utilice la herramienta Mirror. El origen de la figura está localizado en la esquina inferior izquierda del dibujo isométrico.</t>
  </si>
  <si>
    <t>Dibuje el siguiente elemento isométrico correspondiente a pieza mecánica con perforaciones. El origen de la figura está localizado en el centroide del círculo principal o en el cruce de los ejes principales.</t>
  </si>
  <si>
    <t>Creando un array de 10 líneas horizontales por 10 líneas verticales y trazando líneas, cree el logo de la UECIJG. El ancho y alto de la figura debe corresponder a la sumatoria del último dígito de los códigos de alumno de su grupo. El origen de la figura está localizado en la esquina inferior izquierda.</t>
  </si>
  <si>
    <r>
      <t>1.2.c. Elementos básicos de dibujo / Curvas especiales</t>
    </r>
    <r>
      <rPr>
        <sz val="8"/>
        <color theme="1"/>
        <rFont val="Segoe UI Light"/>
        <family val="2"/>
      </rPr>
      <t xml:space="preserve"> (la elección de las coordenadas del centroide X,Y de cada figura es libre)</t>
    </r>
  </si>
  <si>
    <t>A partir de la longitud de los semiejes, generar las coordenadas de localización en 100 puntos sobre la elipse, trazar la polilínea en AutoCAD y luego suavizarla. Utilizando los parámetros de cálculo, trace con la herramienta ELLIPSE, la elipse compuesta por arcos y compare su longitud con la trazada a partir de puntos. La longitud del semieje mayor o a, corresponden a la sumatoria del último dígito de los códigos de alumno de su grupo; la longitud del semieje menor o b, corresponde al 35% de la longitud del semieje mayor.</t>
  </si>
  <si>
    <t>Trace las líneas constructivas y dibuje óvalos en AutoCAD a partir de arcos circulares, conociendo: eje mayor, eje menor, los dos ejes. Para el dibujo de un óvalo dado el eje menor, utilice una longitud igual a la sumatoria del último dígito de los códigos de alumno de su grupo. Para el dibujo de un óvalo dado el eje mayor, utilice una longitud igual a dos veces la sumatoria del último dígito de los códigos de alumno de su grupo. Para el dibujo de un óvalo dado el eje mayor y el eje menor, utilice como mayor valor una longitud igual la sumatoria del último dígito de los códigos de alumno de su grupo y como valor menor una longitud de 5/8 con respecto al valor anterior.</t>
  </si>
  <si>
    <t>Trace las líneas constructivas y dibuje ovoides en AutoCAD a partir de arcos circulares, conociendo: eje mayor, eje menor, los dos ejes. Para el dibujo de un ovoide dado el eje menor, utilice una longitud igual a la sumatoria del último dígito de los códigos de alumno de su grupo. Para el dibujo de un ovoide dado el eje mayor, utilice una longitud igual a dos veces la sumatoria del último dígito de los códigos de alumno de su grupo. Para el dibujo de un ovoide dado el eje mayor y el eje menor, utilice como mayor valor una longitud igual la sumatoria del último dígito de los códigos de alumno de su grupo y como valor menor una longitud de 5/8 con respecto al valor anterior.</t>
  </si>
  <si>
    <t>Parte B: investigue la forma geométrica que tienen las pistas de atletismo y realice el trazado de su contorno interno en AutoCAD, luego y utilizando la herramienta OFFSET, trace 8 líneas paralelas externas que le permitirán obtener 8 carriles y calcule la longitud de sus ejes centrales.</t>
  </si>
  <si>
    <t>Utilizando los conceptos aprendidos acerca de parábolas, trace una parábola cuya longitud horizontal corresponda a la sumatoria del último dígito de los códigos de alumno de su grupo y con longitud vertical correspondiente al 40% de la longitud horizontal.</t>
  </si>
  <si>
    <t>Utilizando los conceptos aprendidos de hipérbolas, trace una hipérbola cuya longitud horizontal o eje real corresponda a la sumatoria del último dígito de los códigos de alumno de su grupo y con longitud vertical o eje imaginario correspondiente 2.25 veces la longitud horizontal.</t>
  </si>
  <si>
    <t>Utilizando los conceptos aprendidos, dibuje las funciones trigonométricas en x de 0 a π (0 a 360 grados) con origen en (0,0). Luego, encuentre la escala proporcional de ajuste para que la longitud horizontal de las funciones trazadas, sea igual a sumatoria del último dígito de los códigos de alumno de su grupo, y escale las funciones a este tamaño.</t>
  </si>
  <si>
    <r>
      <t>1.2.d. Dibujo en 3D</t>
    </r>
    <r>
      <rPr>
        <sz val="8"/>
        <color theme="1"/>
        <rFont val="Segoe UI Light"/>
        <family val="2"/>
      </rPr>
      <t xml:space="preserve"> (para la calificación de los ejercicios, el origen de las figuras 3D, deberá ser localizado en la esquina inferior izquierda del plano frontal de referencia y su coordenada absoluta X deberá desplazarse en una longitud correspondiente a la sumatoria del último dígito de los códigos de alumno de su grupo. Utilizar cero en las coordenadas Y,Z)</t>
    </r>
  </si>
  <si>
    <t>UECIJG / Dibujo asistido por computador - DAPC / Proyecto CAD</t>
  </si>
  <si>
    <t>Secuencias de comando CAD para dibujo de elementos</t>
  </si>
  <si>
    <t>LINE</t>
  </si>
  <si>
    <t>Largo de bodega - Referencia</t>
  </si>
  <si>
    <t>Bodega</t>
  </si>
  <si>
    <t>Cubierta</t>
  </si>
  <si>
    <t>Elementos en planta (dibujados en sentido horario)</t>
  </si>
  <si>
    <t>Grosor paredes internas</t>
  </si>
  <si>
    <t>Grosor de muros y divisiones internas.</t>
  </si>
  <si>
    <t>Área cubierta sin voladizo y hasta sobrelapo viga canal</t>
  </si>
  <si>
    <t>Área cubierta con voladizo y hasta sobrelapo viga canal</t>
  </si>
  <si>
    <t>Ventiladores - Separación de diseño</t>
  </si>
  <si>
    <t>Ventiladores - Diámetro ØC</t>
  </si>
  <si>
    <t>Ventiladores - Separación a lo largo</t>
  </si>
  <si>
    <t>Ventiladores - Separación a lo ancho</t>
  </si>
  <si>
    <t>Ventiladores - Cantidad total requerida</t>
  </si>
  <si>
    <t>Ventiladores - Cantidad a lo ancho</t>
  </si>
  <si>
    <t>Ventiladores - Cantidad a lo largo</t>
  </si>
  <si>
    <t># de ventiladores a lo ancho de la bodega.</t>
  </si>
  <si>
    <t># de ventiladores a lo largo de la bodega.</t>
  </si>
  <si>
    <t>Separación de ventiladores a lo ancho de la bodega.</t>
  </si>
  <si>
    <t>Separación de ventiladores a lo largo de la bodega y sin el voladizo.</t>
  </si>
  <si>
    <t>ElectraLine</t>
  </si>
  <si>
    <t>https://shorturl.at/8lPad</t>
  </si>
  <si>
    <t>ALVARO JOSE OSPINA PINTO</t>
  </si>
  <si>
    <t>DARIA PAULA LORENA MARIN GUTIERREZ</t>
  </si>
  <si>
    <t>JUAN ESTEBAN BAHAMON MONJE</t>
  </si>
  <si>
    <t>JUANITA CARLOS PRIETO (A)</t>
  </si>
  <si>
    <t>KAREN SOFIA VIVAS CARDENAS</t>
  </si>
  <si>
    <t>OSCAR EDUARDO PEÑA CASTRO</t>
  </si>
  <si>
    <t>Secuencias correctas</t>
  </si>
  <si>
    <t>Ajustar punto de origen a 26,26</t>
  </si>
  <si>
    <t>Volumen correcto 880000.</t>
  </si>
  <si>
    <t>Volumen correcto 184000.</t>
  </si>
  <si>
    <t>Volumen correcto 215000.</t>
  </si>
  <si>
    <t>Volumen correcto 414000.</t>
  </si>
  <si>
    <t>Sin volumen calculado. Es 9600.</t>
  </si>
  <si>
    <t>Para practicar las herramientas vistas en esta actividad, construiremos en clase el siguiente dibujo isométrico a partir de líneas, círculos y arcos, inscrita en una circunferencia de radio 10 metros. El origen de la figura está localizado en el centroide del círculo principal o en el cruce de los ejes principales.</t>
  </si>
  <si>
    <t>Carpetas creadas y nombres correctos.</t>
  </si>
  <si>
    <t>Unidades correctas en DAPC.dwg.</t>
  </si>
  <si>
    <t>M01A02a.dwg con layers requeridas para el proyecto.</t>
  </si>
  <si>
    <t>1.1. Conceptos básicos de diseño asistido por computador - CAD</t>
  </si>
  <si>
    <t>Código</t>
  </si>
  <si>
    <t>Observaciones generales de revisión de avance de proyecto</t>
  </si>
  <si>
    <t>1.2.b. Elementos básicos de dibujo / UCS y Geometrías</t>
  </si>
  <si>
    <t>1.2.c. Elementos básicos de dibujo / Curvas especiales</t>
  </si>
  <si>
    <t>1.2.d. Dibujo en 3D</t>
  </si>
  <si>
    <t>1.6. Proyecto de dibujo asistido por computadora con Autodesk AutoCAD</t>
  </si>
  <si>
    <t>Dibujo correcto.</t>
  </si>
  <si>
    <t>Tejado a dos aguas.</t>
  </si>
  <si>
    <t>20 en dibujo.</t>
  </si>
  <si>
    <t>Distribución correcta.</t>
  </si>
  <si>
    <t>Buscar un valor entero cambiando la separación de diseño. Distribución correcta.</t>
  </si>
  <si>
    <t>8 metros, cumple separación de diseño.</t>
  </si>
  <si>
    <t>7.2 metros, cumple separación de diseño.</t>
  </si>
  <si>
    <t>Mantener este valor para el proyecto. Dibujo correcto.</t>
  </si>
  <si>
    <t>Dibujo correcto. Dibujado en 1.03 y 1.06.</t>
  </si>
  <si>
    <t>Dibujo correcto asumiendo que la vigacanal es autoportante y que se puede caminar sobre ella.</t>
  </si>
  <si>
    <t>Realizar los ajustes indicados en las observaciones para actualización de la calificación de avance del proyecto.</t>
  </si>
  <si>
    <t>Actualice los entregables de su proyecto de acuerdo a las siguientes observaciones e indicaciones realizadas por actividad.</t>
  </si>
  <si>
    <t>v.20250827</t>
  </si>
  <si>
    <t>Informe</t>
  </si>
  <si>
    <t>Dedicación (hr)</t>
  </si>
  <si>
    <t>Informe M01A02a incompleto, es necesario incluir tabla de contenido y demás elementos indicados en la plantilla. 
El archivo DAPC_AIALayerName.xlsx debe mantener su nombre original y se almacena en /table.
El informe no han indicado que criterios utilizaron para definir los colores y grosores de las layers.</t>
  </si>
  <si>
    <t>Observaciones CAD</t>
  </si>
  <si>
    <t>Total:</t>
  </si>
  <si>
    <r>
      <t xml:space="preserve">En la carpeta </t>
    </r>
    <r>
      <rPr>
        <i/>
        <sz val="11"/>
        <color rgb="FFC00000"/>
        <rFont val="Segoe UI Light"/>
        <family val="2"/>
      </rPr>
      <t>/report</t>
    </r>
    <r>
      <rPr>
        <sz val="11"/>
        <color rgb="FFC00000"/>
        <rFont val="Segoe UI Light"/>
        <family val="2"/>
      </rPr>
      <t xml:space="preserve"> no se deben guardar tablas, éstas se almacenan en la carpeta </t>
    </r>
    <r>
      <rPr>
        <i/>
        <sz val="11"/>
        <color rgb="FFC00000"/>
        <rFont val="Segoe UI Light"/>
        <family val="2"/>
      </rPr>
      <t>/table</t>
    </r>
    <r>
      <rPr>
        <sz val="11"/>
        <color rgb="FFC00000"/>
        <rFont val="Segoe UI Light"/>
        <family val="2"/>
      </rPr>
      <t xml:space="preserve">.
Para cada actividad se debe presentar un informe técnico independiente. Informe M01A01 no presentado. Incluir capturas de pantalla de los elementos dibujados en CAD correspondientes al avance de cada actividad.
Los informes deben utilizar la plantilla de Microsoft Word suministrada.
Informe sin conversión a Adobe Acrobat .pdf.
</t>
    </r>
  </si>
  <si>
    <t>Archivo DAPC.dwg.</t>
  </si>
  <si>
    <t>Dibuje las siguientes formas geométricas con simetría axial mostradas en la ilustración, utilice las dimensiones mostradas en cada figura. El origen de la figura está localizado en el centroide del círculo principal o en el cruce de los ejes principales.</t>
  </si>
  <si>
    <t>M01A01E02A</t>
  </si>
  <si>
    <t>M01A01E02B</t>
  </si>
  <si>
    <t>M01A01E03a</t>
  </si>
  <si>
    <t>M01A02cE03A</t>
  </si>
  <si>
    <t>M01A02cE03B</t>
  </si>
  <si>
    <t>Calificación proyecto</t>
  </si>
  <si>
    <t>Proyecto</t>
  </si>
  <si>
    <t>Auto-calificación</t>
  </si>
  <si>
    <t>Calificación final</t>
  </si>
  <si>
    <t>56.70 Ok</t>
  </si>
  <si>
    <t>El acceso a dos de los baños generales debe ser desde la bodega sin pasar por las oficinas.</t>
  </si>
  <si>
    <t>Falto dibujar la distribución de las vigas en las fachadas.</t>
  </si>
  <si>
    <t>Este valor es utilizado para el dibujo frontal y posterior, no se utiliza en planta. Ajustar las horizontales en planta centrando en la columna.</t>
  </si>
  <si>
    <t>Calcular el área total de muros.</t>
  </si>
  <si>
    <r>
      <t xml:space="preserve">En la carpeta </t>
    </r>
    <r>
      <rPr>
        <i/>
        <sz val="11"/>
        <color rgb="FFC00000"/>
        <rFont val="Segoe UI Light"/>
        <family val="2"/>
      </rPr>
      <t>/report</t>
    </r>
    <r>
      <rPr>
        <sz val="11"/>
        <color rgb="FFC00000"/>
        <rFont val="Segoe UI Light"/>
        <family val="2"/>
      </rPr>
      <t xml:space="preserve"> no se deben guardar tablas, éstas se almacenan en la carpeta </t>
    </r>
    <r>
      <rPr>
        <i/>
        <sz val="11"/>
        <color rgb="FFC00000"/>
        <rFont val="Segoe UI Light"/>
        <family val="2"/>
      </rPr>
      <t>/table</t>
    </r>
    <r>
      <rPr>
        <sz val="11"/>
        <color rgb="FFC00000"/>
        <rFont val="Segoe UI Light"/>
        <family val="2"/>
      </rPr>
      <t xml:space="preserve">.
Para cada actividad se debe presentar un informe técnico independiente. Informe M01A02b no presentado. Incluir capturas de pantalla de los elementos dibujados en CAD correspondientes al avance de cada actividad.
Los informes deben utilizar la plantilla de Microsoft Word suministrada.
</t>
    </r>
  </si>
  <si>
    <t>El nombre del archivo de proyecto se debe denominar DAPC.dwg (guardar el archivo DAPC M01A02.dwg con este nombre).
Ver hoja 2.ArquitectonicaEstructural.</t>
  </si>
  <si>
    <t>Faltaron dos de los óvalos. Ovalo a partir de 2 ejes con arcos superior e inferior incorrecto.</t>
  </si>
  <si>
    <t>Ovoide a partir de dos ejes incorrecto, circulo inferior con radio incorrecto.</t>
  </si>
  <si>
    <t>En la carpeta /table no esta el libro de Excel.</t>
  </si>
  <si>
    <t>Sin líneas constructivas, sin fraccionamiento de eje de referencia, sin líneas de comprobación.</t>
  </si>
  <si>
    <t>ElectraLine, con logotipo. Curva especial incorporada.</t>
  </si>
  <si>
    <t>En el segundo piso el mezanine no contiene distribución interna ni baños.</t>
  </si>
  <si>
    <t>Sobra un escalón.</t>
  </si>
  <si>
    <t>Informe sin investigación de qué es y para que sirve un pararrayos.
Sin tabla con horas de dedicación.</t>
  </si>
  <si>
    <t>Sin cálculo de masa, material incorrecto.</t>
  </si>
  <si>
    <t>Sin suavizado interno de aristas. Sin masa</t>
  </si>
  <si>
    <t>Figura con dimensiones incorrectas. Sin cálculo de masa.</t>
  </si>
  <si>
    <t>Sin cálculo de masa.</t>
  </si>
  <si>
    <t>No presentada.</t>
  </si>
  <si>
    <t>Informe sin investigación de qué es y para que sirve un pararrayos. Incorporar el pararrayos en el archivo del proyecto DAPC.dwg</t>
  </si>
  <si>
    <t>Solo crearon un codo y mínimo eran 3</t>
  </si>
  <si>
    <t>32 bloques de 48 bloques solicitados</t>
  </si>
  <si>
    <t>Faltaron las funciones trigonométricas.</t>
  </si>
  <si>
    <t>A0H, A0V, A4V, A4H</t>
  </si>
  <si>
    <t>Verificado en M01A04_1000105775.dwg.</t>
  </si>
  <si>
    <t>Puertas. Ventanas dibujadas manualmente.</t>
  </si>
  <si>
    <t>No requeridos.</t>
  </si>
  <si>
    <t>32 bloques de 48 bloques solicitados. Calificados como creación de figuras.</t>
  </si>
  <si>
    <t>Opcional</t>
  </si>
  <si>
    <t>En M01A04_1000105775.dwg y en archivo con formato de impresión.</t>
  </si>
  <si>
    <t>En M01A04_1000105775.dwg y en archivo con formato de impresión. Distribución en cubierta.</t>
  </si>
  <si>
    <t>Transformador 1 - Ref: Transformador Trifásico Seco de 1 600 kVA – Clase H</t>
  </si>
  <si>
    <t>Transformador 2 - Ref: Transformador Trifásico Baja-Baja de 500 kVA</t>
  </si>
  <si>
    <t>Transformador 3 - Ref: Transformador Trifásico en Aceite de 45 kVA – Magnetrón</t>
  </si>
  <si>
    <t>Verificado en libro de Excel en carpeta /table.</t>
  </si>
  <si>
    <t>Verificado con M01A04_1000105775.dwg y tabla.</t>
  </si>
  <si>
    <t>Opcional.</t>
  </si>
  <si>
    <t>Dibujada sobre puerta de entrada a oficinal. Mover a muro frontal cerca del tablero eléctrico.</t>
  </si>
  <si>
    <t>Distibución de páneles en cubierta.</t>
  </si>
  <si>
    <t>Tercio 2</t>
  </si>
  <si>
    <t>Dimensionamiento incompleto.</t>
  </si>
  <si>
    <t>Opcional en pdf.</t>
  </si>
  <si>
    <t>Los diferentes layouts para la impresión de cada planao debían ser incorporados en el dibujo principal usando ViewPorts y no en archivos independientes.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</si>
</sst>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1"/>
      <name val="Segoe UI Light"/>
      <family val="2"/>
    </font>
    <font>
      <sz val="11"/>
      <color rgb="FF0070C0"/>
      <name val="Segoe UI Light"/>
      <family val="2"/>
    </font>
    <font>
      <sz val="9"/>
      <color theme="1"/>
      <name val="Segoe UI Light"/>
      <family val="2"/>
    </font>
    <font>
      <sz val="8"/>
      <color theme="1"/>
      <name val="Segoe UI Light"/>
      <family val="2"/>
    </font>
    <font>
      <b/>
      <sz val="11"/>
      <color theme="1"/>
      <name val="Segoe UI Light"/>
      <family val="2"/>
    </font>
    <font>
      <u/>
      <sz val="11"/>
      <color theme="10"/>
      <name val="Calibri"/>
      <family val="2"/>
      <scheme val="minor"/>
    </font>
    <font>
      <sz val="11"/>
      <color theme="10"/>
      <name val="Segoe UI Light"/>
      <family val="2"/>
    </font>
    <font>
      <sz val="9"/>
      <color indexed="81"/>
      <name val="Segoe UI Light"/>
      <family val="2"/>
    </font>
    <font>
      <sz val="8"/>
      <name val="Segoe UI Light"/>
      <family val="2"/>
    </font>
    <font>
      <sz val="11"/>
      <name val="Segoe UI Light"/>
      <family val="2"/>
    </font>
    <font>
      <i/>
      <sz val="8"/>
      <color theme="1"/>
      <name val="Segoe UI Light"/>
      <family val="2"/>
    </font>
    <font>
      <sz val="8"/>
      <color theme="10"/>
      <name val="Segoe UI Light"/>
      <family val="2"/>
    </font>
    <font>
      <sz val="10"/>
      <color theme="1"/>
      <name val="Segoe UI Light"/>
      <family val="2"/>
    </font>
    <font>
      <sz val="8"/>
      <color rgb="FFC00000"/>
      <name val="Segoe UI Light"/>
      <family val="2"/>
    </font>
    <font>
      <sz val="11"/>
      <color rgb="FFC00000"/>
      <name val="Segoe UI Light"/>
      <family val="2"/>
    </font>
    <font>
      <sz val="8"/>
      <name val="Calibri"/>
      <family val="2"/>
      <scheme val="minor"/>
    </font>
    <font>
      <i/>
      <sz val="11"/>
      <color rgb="FFC00000"/>
      <name val="Segoe UI Light"/>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4">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indexed="64"/>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indexed="64"/>
      </right>
      <top style="thin">
        <color indexed="64"/>
      </top>
      <bottom style="thin">
        <color indexed="64"/>
      </bottom>
      <diagonal/>
    </border>
    <border>
      <left/>
      <right/>
      <top/>
      <bottom style="thin">
        <color indexed="64"/>
      </bottom>
      <diagonal/>
    </border>
    <border>
      <left style="thin">
        <color indexed="64"/>
      </left>
      <right style="thin">
        <color theme="0" tint="-4.9989318521683403E-2"/>
      </right>
      <top style="thin">
        <color theme="0" tint="-4.9989318521683403E-2"/>
      </top>
      <bottom/>
      <diagonal/>
    </border>
    <border>
      <left style="thin">
        <color indexed="64"/>
      </left>
      <right style="thin">
        <color theme="0" tint="-4.9989318521683403E-2"/>
      </right>
      <top style="thin">
        <color indexed="64"/>
      </top>
      <bottom/>
      <diagonal/>
    </border>
    <border>
      <left style="thin">
        <color theme="0" tint="-4.9989318521683403E-2"/>
      </left>
      <right style="thin">
        <color theme="0" tint="-4.9989318521683403E-2"/>
      </right>
      <top style="thin">
        <color indexed="64"/>
      </top>
      <bottom/>
      <diagonal/>
    </border>
    <border>
      <left style="thin">
        <color theme="0" tint="-4.9989318521683403E-2"/>
      </left>
      <right style="thin">
        <color indexed="64"/>
      </right>
      <top style="thin">
        <color indexed="64"/>
      </top>
      <bottom/>
      <diagonal/>
    </border>
    <border>
      <left/>
      <right style="thin">
        <color theme="0" tint="-4.9989318521683403E-2"/>
      </right>
      <top style="thin">
        <color indexed="64"/>
      </top>
      <bottom/>
      <diagonal/>
    </border>
    <border>
      <left style="thin">
        <color theme="0" tint="-4.9989318521683403E-2"/>
      </left>
      <right/>
      <top style="thin">
        <color indexed="64"/>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indexed="64"/>
      </bottom>
      <diagonal/>
    </border>
    <border>
      <left/>
      <right style="thin">
        <color theme="0" tint="-4.9989318521683403E-2"/>
      </right>
      <top style="thin">
        <color theme="0" tint="-4.9989318521683403E-2"/>
      </top>
      <bottom style="thin">
        <color indexed="64"/>
      </bottom>
      <diagonal/>
    </border>
    <border>
      <left style="thin">
        <color theme="0" tint="-4.9989318521683403E-2"/>
      </left>
      <right/>
      <top style="thin">
        <color indexed="64"/>
      </top>
      <bottom style="thin">
        <color theme="0" tint="-4.9989318521683403E-2"/>
      </bottom>
      <diagonal/>
    </border>
    <border>
      <left/>
      <right style="thin">
        <color theme="0" tint="-4.9989318521683403E-2"/>
      </right>
      <top style="thin">
        <color indexed="64"/>
      </top>
      <bottom style="thin">
        <color theme="0" tint="-4.9989318521683403E-2"/>
      </bottom>
      <diagonal/>
    </border>
    <border>
      <left style="thin">
        <color theme="0" tint="-4.9989318521683403E-2"/>
      </left>
      <right/>
      <top style="thin">
        <color indexed="64"/>
      </top>
      <bottom style="thin">
        <color indexed="64"/>
      </bottom>
      <diagonal/>
    </border>
    <border>
      <left/>
      <right style="thin">
        <color theme="0" tint="-4.9989318521683403E-2"/>
      </right>
      <top style="thin">
        <color indexed="64"/>
      </top>
      <bottom style="thin">
        <color indexed="64"/>
      </bottom>
      <diagonal/>
    </border>
    <border>
      <left/>
      <right/>
      <top/>
      <bottom style="thin">
        <color theme="0" tint="-4.9989318521683403E-2"/>
      </bottom>
      <diagonal/>
    </border>
    <border>
      <left style="thin">
        <color indexed="64"/>
      </left>
      <right/>
      <top/>
      <bottom style="thin">
        <color theme="0" tint="-4.9989318521683403E-2"/>
      </bottom>
      <diagonal/>
    </border>
    <border>
      <left/>
      <right style="thin">
        <color indexed="64"/>
      </right>
      <top/>
      <bottom style="thin">
        <color theme="0" tint="-4.9989318521683403E-2"/>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theme="0" tint="-4.9989318521683403E-2"/>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205">
    <xf numFmtId="0" fontId="0" fillId="0" borderId="0" xfId="0"/>
    <xf numFmtId="0" fontId="2" fillId="0" borderId="0" xfId="0" applyFont="1"/>
    <xf numFmtId="0" fontId="2" fillId="0" borderId="0" xfId="0" applyFont="1" applyAlignment="1">
      <alignment horizontal="left" vertical="top"/>
    </xf>
    <xf numFmtId="0" fontId="2" fillId="0" borderId="1" xfId="0" applyFont="1" applyBorder="1" applyAlignment="1">
      <alignment horizontal="left" vertical="top"/>
    </xf>
    <xf numFmtId="0" fontId="2" fillId="0" borderId="8" xfId="0" applyFont="1" applyBorder="1" applyAlignment="1">
      <alignment horizontal="left" vertical="top"/>
    </xf>
    <xf numFmtId="0" fontId="2" fillId="2" borderId="2" xfId="0" applyFont="1" applyFill="1" applyBorder="1" applyAlignment="1">
      <alignment horizontal="left" vertical="top"/>
    </xf>
    <xf numFmtId="0" fontId="2" fillId="0" borderId="9" xfId="0" applyFont="1" applyBorder="1" applyAlignment="1">
      <alignment horizontal="center" vertical="top"/>
    </xf>
    <xf numFmtId="0" fontId="2" fillId="2" borderId="4" xfId="0" applyFont="1" applyFill="1" applyBorder="1" applyAlignment="1">
      <alignment horizontal="center" vertical="top"/>
    </xf>
    <xf numFmtId="0" fontId="2" fillId="0" borderId="6" xfId="0" applyFont="1" applyBorder="1" applyAlignment="1">
      <alignment horizontal="center" vertical="top"/>
    </xf>
    <xf numFmtId="0" fontId="6" fillId="0" borderId="0" xfId="0" applyFont="1" applyAlignment="1">
      <alignment horizontal="left" vertical="top"/>
    </xf>
    <xf numFmtId="0" fontId="8" fillId="0" borderId="0" xfId="2" applyFont="1"/>
    <xf numFmtId="0" fontId="5" fillId="0" borderId="0" xfId="0" applyFont="1"/>
    <xf numFmtId="0" fontId="5" fillId="0" borderId="0" xfId="0" applyFont="1" applyAlignment="1">
      <alignment horizontal="right" vertical="top"/>
    </xf>
    <xf numFmtId="49" fontId="3" fillId="0" borderId="1" xfId="0" applyNumberFormat="1" applyFont="1" applyBorder="1" applyAlignment="1" applyProtection="1">
      <alignment horizontal="center" vertical="top"/>
      <protection locked="0"/>
    </xf>
    <xf numFmtId="49" fontId="3" fillId="0" borderId="8" xfId="0" applyNumberFormat="1" applyFont="1" applyBorder="1" applyAlignment="1" applyProtection="1">
      <alignment horizontal="center" vertical="top"/>
      <protection locked="0"/>
    </xf>
    <xf numFmtId="0" fontId="2" fillId="0" borderId="1" xfId="0" applyFont="1" applyBorder="1" applyAlignment="1">
      <alignment horizontal="center" vertical="top" wrapText="1"/>
    </xf>
    <xf numFmtId="0" fontId="2" fillId="0" borderId="5" xfId="0" applyFont="1" applyBorder="1" applyAlignment="1">
      <alignment horizontal="left" vertical="top" wrapText="1"/>
    </xf>
    <xf numFmtId="0" fontId="2" fillId="2" borderId="3" xfId="0" applyFont="1" applyFill="1" applyBorder="1" applyAlignment="1">
      <alignment horizontal="left" vertical="top" wrapText="1"/>
    </xf>
    <xf numFmtId="0" fontId="2" fillId="2" borderId="3" xfId="0" applyFont="1" applyFill="1" applyBorder="1" applyAlignment="1">
      <alignment horizontal="center" vertical="top" wrapText="1"/>
    </xf>
    <xf numFmtId="0" fontId="5" fillId="0" borderId="1" xfId="0" applyFont="1" applyBorder="1" applyAlignment="1">
      <alignment horizontal="left" vertical="top" wrapText="1"/>
    </xf>
    <xf numFmtId="0" fontId="3" fillId="0" borderId="1" xfId="0" applyFont="1" applyBorder="1" applyAlignment="1">
      <alignment horizontal="center" vertical="top" wrapText="1"/>
    </xf>
    <xf numFmtId="0" fontId="2" fillId="2" borderId="19" xfId="0" applyFont="1" applyFill="1" applyBorder="1" applyAlignment="1">
      <alignment horizontal="left" vertical="top" wrapText="1"/>
    </xf>
    <xf numFmtId="0" fontId="2" fillId="2" borderId="20" xfId="0" applyFont="1" applyFill="1" applyBorder="1" applyAlignment="1">
      <alignment horizontal="left" vertical="top" wrapText="1"/>
    </xf>
    <xf numFmtId="0" fontId="2" fillId="2" borderId="20" xfId="0" applyFont="1" applyFill="1" applyBorder="1" applyAlignment="1">
      <alignment horizontal="center" vertical="top" wrapText="1"/>
    </xf>
    <xf numFmtId="0" fontId="2" fillId="0" borderId="7" xfId="0" applyFont="1" applyBorder="1" applyAlignment="1">
      <alignment horizontal="left" vertical="top" wrapText="1"/>
    </xf>
    <xf numFmtId="0" fontId="5" fillId="0" borderId="8" xfId="0" applyFont="1" applyBorder="1" applyAlignment="1">
      <alignment horizontal="left" vertical="top" wrapText="1"/>
    </xf>
    <xf numFmtId="0" fontId="2" fillId="0" borderId="8" xfId="0" applyFont="1" applyBorder="1" applyAlignment="1">
      <alignment horizontal="center" vertical="top" wrapText="1"/>
    </xf>
    <xf numFmtId="0" fontId="2" fillId="0" borderId="18" xfId="0" applyFont="1" applyBorder="1" applyAlignment="1">
      <alignment horizontal="left" vertical="top" wrapText="1"/>
    </xf>
    <xf numFmtId="0" fontId="5" fillId="0" borderId="13" xfId="0" applyFont="1" applyBorder="1" applyAlignment="1">
      <alignment horizontal="left" vertical="top" wrapText="1"/>
    </xf>
    <xf numFmtId="0" fontId="2" fillId="0" borderId="13" xfId="0" applyFont="1" applyBorder="1" applyAlignment="1">
      <alignment horizontal="center" vertical="top" wrapText="1"/>
    </xf>
    <xf numFmtId="0" fontId="11" fillId="0" borderId="1" xfId="0" applyFont="1" applyBorder="1" applyAlignment="1">
      <alignment horizontal="center" vertical="top" wrapText="1"/>
    </xf>
    <xf numFmtId="0" fontId="2" fillId="0" borderId="0" xfId="0" applyFont="1" applyAlignment="1">
      <alignment horizontal="center" vertical="top"/>
    </xf>
    <xf numFmtId="0" fontId="5" fillId="0" borderId="8" xfId="0" applyFont="1" applyBorder="1" applyAlignment="1">
      <alignment horizontal="left" vertical="top"/>
    </xf>
    <xf numFmtId="0" fontId="3" fillId="0" borderId="1"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2" fillId="2" borderId="3" xfId="0" applyFont="1" applyFill="1" applyBorder="1" applyAlignment="1">
      <alignment horizontal="left" vertical="top"/>
    </xf>
    <xf numFmtId="0" fontId="3" fillId="0" borderId="8" xfId="0" applyFont="1" applyBorder="1" applyAlignment="1">
      <alignment horizontal="center" vertical="top" wrapText="1"/>
    </xf>
    <xf numFmtId="0" fontId="2" fillId="2" borderId="21"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0" borderId="6" xfId="0" applyFont="1" applyBorder="1" applyAlignment="1">
      <alignment horizontal="center" vertical="top" wrapText="1"/>
    </xf>
    <xf numFmtId="0" fontId="2" fillId="0" borderId="14" xfId="0" applyFont="1" applyBorder="1" applyAlignment="1">
      <alignment horizontal="center" vertical="top" wrapText="1"/>
    </xf>
    <xf numFmtId="0" fontId="2" fillId="0" borderId="9" xfId="0" applyFont="1" applyBorder="1" applyAlignment="1">
      <alignment horizontal="center" vertical="top" wrapText="1"/>
    </xf>
    <xf numFmtId="0" fontId="2" fillId="0" borderId="0" xfId="0" applyFont="1" applyAlignment="1">
      <alignment horizontal="right" vertical="top"/>
    </xf>
    <xf numFmtId="0" fontId="5" fillId="2" borderId="2" xfId="0" applyFont="1" applyFill="1" applyBorder="1" applyAlignment="1">
      <alignment horizontal="center" vertical="top"/>
    </xf>
    <xf numFmtId="0" fontId="10" fillId="0" borderId="5" xfId="0" applyFont="1" applyBorder="1" applyAlignment="1">
      <alignment horizontal="center" vertical="top"/>
    </xf>
    <xf numFmtId="0" fontId="10" fillId="0" borderId="7" xfId="0" applyFont="1" applyBorder="1" applyAlignment="1">
      <alignment horizontal="center" vertical="top"/>
    </xf>
    <xf numFmtId="0" fontId="5" fillId="0" borderId="0" xfId="0" applyFont="1" applyAlignment="1">
      <alignment horizontal="left" vertical="top"/>
    </xf>
    <xf numFmtId="0" fontId="5" fillId="2" borderId="3" xfId="0" applyFont="1" applyFill="1" applyBorder="1" applyAlignment="1">
      <alignment horizontal="left" vertical="top" wrapText="1"/>
    </xf>
    <xf numFmtId="0" fontId="5" fillId="0" borderId="1" xfId="0" applyFont="1" applyBorder="1" applyAlignment="1">
      <alignment horizontal="left" vertical="top"/>
    </xf>
    <xf numFmtId="0" fontId="2" fillId="0" borderId="0" xfId="0" applyFont="1" applyAlignment="1">
      <alignment horizontal="center"/>
    </xf>
    <xf numFmtId="0" fontId="2" fillId="0" borderId="16" xfId="0" applyFont="1" applyBorder="1" applyAlignment="1">
      <alignment horizontal="center" vertical="top"/>
    </xf>
    <xf numFmtId="0" fontId="11" fillId="0" borderId="26" xfId="0" applyFont="1" applyBorder="1" applyAlignment="1">
      <alignment horizontal="left" vertical="top"/>
    </xf>
    <xf numFmtId="0" fontId="11" fillId="0" borderId="27" xfId="0" applyFont="1" applyBorder="1" applyAlignment="1">
      <alignment horizontal="left" vertical="top"/>
    </xf>
    <xf numFmtId="0" fontId="13" fillId="0" borderId="1" xfId="2" applyFont="1" applyBorder="1" applyAlignment="1">
      <alignment horizontal="center" vertical="top" wrapText="1"/>
    </xf>
    <xf numFmtId="0" fontId="13" fillId="0" borderId="8" xfId="2" applyFont="1" applyBorder="1" applyAlignment="1">
      <alignment horizontal="center" vertical="top" wrapText="1"/>
    </xf>
    <xf numFmtId="0" fontId="5" fillId="0" borderId="1" xfId="0" applyFont="1" applyBorder="1" applyAlignment="1">
      <alignment horizontal="center" vertical="top" wrapText="1"/>
    </xf>
    <xf numFmtId="0" fontId="5" fillId="0" borderId="8" xfId="0" applyFont="1" applyBorder="1" applyAlignment="1">
      <alignment horizontal="center" vertical="top" wrapText="1"/>
    </xf>
    <xf numFmtId="0" fontId="5" fillId="2" borderId="3" xfId="0" applyFont="1" applyFill="1" applyBorder="1" applyAlignment="1">
      <alignment horizontal="center" vertical="top" wrapText="1"/>
    </xf>
    <xf numFmtId="0" fontId="5" fillId="0" borderId="13" xfId="0" applyFont="1" applyBorder="1" applyAlignment="1">
      <alignment horizontal="center" vertical="top" wrapText="1"/>
    </xf>
    <xf numFmtId="0" fontId="3" fillId="0" borderId="1" xfId="0" applyFont="1" applyBorder="1" applyAlignment="1" applyProtection="1">
      <alignment horizontal="center" vertical="top" wrapText="1"/>
      <protection locked="0"/>
    </xf>
    <xf numFmtId="0" fontId="3" fillId="0" borderId="8" xfId="0" applyFont="1" applyBorder="1" applyAlignment="1" applyProtection="1">
      <alignment horizontal="center" vertical="top" wrapText="1"/>
      <protection locked="0"/>
    </xf>
    <xf numFmtId="0" fontId="3" fillId="0" borderId="6" xfId="0" applyFont="1" applyBorder="1" applyAlignment="1" applyProtection="1">
      <alignment horizontal="center" vertical="top" wrapText="1"/>
      <protection locked="0"/>
    </xf>
    <xf numFmtId="0" fontId="3" fillId="0" borderId="14" xfId="0" applyFont="1" applyBorder="1" applyAlignment="1" applyProtection="1">
      <alignment horizontal="center" vertical="top" wrapText="1"/>
      <protection locked="0"/>
    </xf>
    <xf numFmtId="0" fontId="3" fillId="0" borderId="9" xfId="0" applyFont="1" applyBorder="1" applyAlignment="1" applyProtection="1">
      <alignment horizontal="center" vertical="top" wrapText="1"/>
      <protection locked="0"/>
    </xf>
    <xf numFmtId="0" fontId="10" fillId="0" borderId="0" xfId="0" applyFont="1" applyAlignment="1">
      <alignment horizontal="left" vertical="top"/>
    </xf>
    <xf numFmtId="0" fontId="3" fillId="0" borderId="0" xfId="0" applyFont="1" applyAlignment="1">
      <alignment horizontal="left" vertical="top"/>
    </xf>
    <xf numFmtId="0" fontId="2" fillId="2" borderId="3" xfId="0" applyFont="1" applyFill="1" applyBorder="1" applyAlignment="1">
      <alignment horizontal="center" vertical="top"/>
    </xf>
    <xf numFmtId="0" fontId="5" fillId="0" borderId="5" xfId="0" applyFont="1" applyBorder="1" applyAlignment="1">
      <alignment horizontal="center" vertical="top"/>
    </xf>
    <xf numFmtId="0" fontId="5" fillId="0" borderId="7" xfId="0" applyFont="1" applyBorder="1" applyAlignment="1">
      <alignment horizontal="center" vertical="top"/>
    </xf>
    <xf numFmtId="0" fontId="2" fillId="2" borderId="15" xfId="0" applyFont="1" applyFill="1" applyBorder="1" applyAlignment="1">
      <alignment horizontal="center" vertical="top"/>
    </xf>
    <xf numFmtId="0" fontId="13" fillId="0" borderId="1" xfId="2" applyFont="1" applyBorder="1" applyAlignment="1" applyProtection="1">
      <alignment horizontal="center" vertical="top" wrapText="1"/>
    </xf>
    <xf numFmtId="0" fontId="13" fillId="0" borderId="8" xfId="2" applyFont="1" applyBorder="1" applyAlignment="1" applyProtection="1">
      <alignment horizontal="center" vertical="top" wrapText="1"/>
    </xf>
    <xf numFmtId="0" fontId="5" fillId="0" borderId="0" xfId="0" applyFont="1" applyAlignment="1">
      <alignment horizontal="center" vertical="top"/>
    </xf>
    <xf numFmtId="0" fontId="3" fillId="0" borderId="13" xfId="0" applyFont="1" applyBorder="1" applyAlignment="1">
      <alignment horizontal="center" vertical="top" wrapText="1"/>
    </xf>
    <xf numFmtId="0" fontId="2" fillId="2" borderId="2" xfId="0" applyFont="1" applyFill="1" applyBorder="1" applyAlignment="1">
      <alignment horizontal="left"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1" xfId="0" applyFont="1" applyFill="1" applyBorder="1" applyAlignment="1">
      <alignment horizontal="center" vertical="top" wrapText="1"/>
    </xf>
    <xf numFmtId="0" fontId="5" fillId="2" borderId="11" xfId="0" applyFont="1" applyFill="1" applyBorder="1" applyAlignment="1">
      <alignment horizontal="center" vertical="top" wrapText="1"/>
    </xf>
    <xf numFmtId="0" fontId="5" fillId="2" borderId="11" xfId="0" applyFont="1" applyFill="1" applyBorder="1" applyAlignment="1">
      <alignment horizontal="left" vertical="top" wrapText="1"/>
    </xf>
    <xf numFmtId="0" fontId="2" fillId="0" borderId="7" xfId="0" applyFont="1" applyBorder="1" applyAlignment="1">
      <alignment horizontal="left" vertical="top"/>
    </xf>
    <xf numFmtId="0" fontId="2" fillId="0" borderId="8" xfId="0" applyFont="1" applyBorder="1" applyAlignment="1">
      <alignment horizontal="center" vertical="top"/>
    </xf>
    <xf numFmtId="0" fontId="5" fillId="0" borderId="8" xfId="0" applyFont="1" applyBorder="1" applyAlignment="1">
      <alignment horizontal="center" vertical="top"/>
    </xf>
    <xf numFmtId="0" fontId="4" fillId="0" borderId="0" xfId="0" applyFont="1" applyAlignment="1">
      <alignment horizontal="left" vertical="top"/>
    </xf>
    <xf numFmtId="0" fontId="2" fillId="2" borderId="4" xfId="0" applyFont="1" applyFill="1" applyBorder="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2" borderId="18" xfId="0" applyFont="1" applyFill="1" applyBorder="1" applyAlignment="1">
      <alignment horizontal="left" vertical="top"/>
    </xf>
    <xf numFmtId="0" fontId="2" fillId="2" borderId="14" xfId="0" applyFont="1" applyFill="1" applyBorder="1" applyAlignment="1">
      <alignment horizontal="left" vertical="top"/>
    </xf>
    <xf numFmtId="0" fontId="2" fillId="0" borderId="2" xfId="0" applyFont="1" applyBorder="1" applyAlignment="1">
      <alignment horizontal="left" vertical="top"/>
    </xf>
    <xf numFmtId="0" fontId="2" fillId="0" borderId="4" xfId="0" applyFont="1" applyBorder="1" applyAlignment="1">
      <alignment horizontal="left" vertical="top"/>
    </xf>
    <xf numFmtId="0" fontId="2" fillId="0" borderId="9"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xf numFmtId="0" fontId="2" fillId="0" borderId="8" xfId="0" applyFont="1" applyBorder="1" applyAlignment="1">
      <alignment horizontal="left" vertical="top" wrapText="1"/>
    </xf>
    <xf numFmtId="0" fontId="2" fillId="2" borderId="10" xfId="0" applyFont="1" applyFill="1" applyBorder="1" applyAlignment="1">
      <alignment horizontal="left" vertical="top"/>
    </xf>
    <xf numFmtId="0" fontId="2" fillId="0" borderId="13" xfId="0" applyFont="1" applyBorder="1" applyAlignment="1">
      <alignment horizontal="left" vertical="top"/>
    </xf>
    <xf numFmtId="0" fontId="5" fillId="0" borderId="13" xfId="0" applyFont="1" applyBorder="1" applyAlignment="1">
      <alignment horizontal="left" vertical="top"/>
    </xf>
    <xf numFmtId="0" fontId="2" fillId="0" borderId="14" xfId="0" applyFont="1" applyBorder="1" applyAlignment="1">
      <alignment horizontal="center" vertical="top"/>
    </xf>
    <xf numFmtId="0" fontId="2" fillId="2" borderId="4" xfId="0" applyFont="1" applyFill="1" applyBorder="1"/>
    <xf numFmtId="0" fontId="2" fillId="0" borderId="6" xfId="0" applyFont="1" applyBorder="1"/>
    <xf numFmtId="0" fontId="2" fillId="0" borderId="9" xfId="0" applyFont="1" applyBorder="1"/>
    <xf numFmtId="0" fontId="14" fillId="2" borderId="20" xfId="0" applyFont="1" applyFill="1" applyBorder="1" applyAlignment="1">
      <alignment horizontal="center" vertical="top" wrapText="1"/>
    </xf>
    <xf numFmtId="0" fontId="2" fillId="2" borderId="0" xfId="0" applyFont="1" applyFill="1"/>
    <xf numFmtId="0" fontId="2" fillId="3" borderId="0" xfId="0" applyFont="1" applyFill="1"/>
    <xf numFmtId="0" fontId="5" fillId="0" borderId="0" xfId="0" applyFont="1" applyAlignment="1">
      <alignment vertical="top" wrapText="1"/>
    </xf>
    <xf numFmtId="0" fontId="6" fillId="0" borderId="0" xfId="0" applyFont="1" applyAlignment="1">
      <alignment vertical="top"/>
    </xf>
    <xf numFmtId="0" fontId="2" fillId="0" borderId="0" xfId="0" applyFont="1" applyAlignment="1">
      <alignment vertical="top"/>
    </xf>
    <xf numFmtId="0" fontId="15" fillId="0" borderId="1" xfId="0" applyFont="1" applyBorder="1" applyAlignment="1">
      <alignment horizontal="center" vertical="top" wrapText="1"/>
    </xf>
    <xf numFmtId="0" fontId="16" fillId="0" borderId="6" xfId="0" applyFont="1" applyBorder="1" applyAlignment="1">
      <alignment horizontal="center" vertical="top" wrapText="1"/>
    </xf>
    <xf numFmtId="0" fontId="11" fillId="0" borderId="28" xfId="0" applyFont="1" applyBorder="1" applyAlignment="1">
      <alignment horizontal="left" vertical="top"/>
    </xf>
    <xf numFmtId="0" fontId="11" fillId="0" borderId="29" xfId="0" applyFont="1" applyBorder="1" applyAlignment="1">
      <alignment horizontal="left" vertical="top"/>
    </xf>
    <xf numFmtId="0" fontId="11" fillId="0" borderId="24" xfId="0" applyFont="1" applyBorder="1" applyAlignment="1">
      <alignment horizontal="left" vertical="top"/>
    </xf>
    <xf numFmtId="0" fontId="11" fillId="0" borderId="25" xfId="0" applyFont="1" applyBorder="1" applyAlignment="1">
      <alignment horizontal="left" vertical="top"/>
    </xf>
    <xf numFmtId="0" fontId="2" fillId="2" borderId="30" xfId="0" applyFont="1" applyFill="1" applyBorder="1" applyAlignment="1">
      <alignment horizontal="center" vertical="top" wrapText="1"/>
    </xf>
    <xf numFmtId="0" fontId="10" fillId="0" borderId="1" xfId="0" applyFont="1" applyBorder="1" applyAlignment="1" applyProtection="1">
      <alignment horizontal="left" vertical="top" wrapText="1"/>
      <protection locked="0"/>
    </xf>
    <xf numFmtId="0" fontId="3" fillId="0" borderId="6" xfId="0" applyFont="1" applyBorder="1" applyAlignment="1">
      <alignment horizontal="center" vertical="top" wrapText="1"/>
    </xf>
    <xf numFmtId="0" fontId="3" fillId="0" borderId="14" xfId="0" applyFont="1" applyBorder="1" applyAlignment="1">
      <alignment horizontal="center" vertical="top" wrapText="1"/>
    </xf>
    <xf numFmtId="0" fontId="3" fillId="0" borderId="9" xfId="0" applyFont="1" applyBorder="1" applyAlignment="1">
      <alignment horizontal="center" vertical="top" wrapText="1"/>
    </xf>
    <xf numFmtId="0" fontId="3" fillId="2" borderId="4" xfId="0" applyFont="1" applyFill="1" applyBorder="1" applyAlignment="1">
      <alignment horizontal="center" vertical="top" wrapText="1"/>
    </xf>
    <xf numFmtId="0" fontId="3" fillId="2" borderId="12" xfId="0" applyFont="1" applyFill="1" applyBorder="1" applyAlignment="1">
      <alignment horizontal="center" vertical="top" wrapText="1"/>
    </xf>
    <xf numFmtId="0" fontId="3" fillId="0" borderId="9" xfId="0" applyFont="1" applyBorder="1" applyAlignment="1">
      <alignment horizontal="center" vertical="top"/>
    </xf>
    <xf numFmtId="0" fontId="3" fillId="0" borderId="6" xfId="0" applyFont="1" applyBorder="1" applyAlignment="1">
      <alignment horizontal="center" vertical="top"/>
    </xf>
    <xf numFmtId="0" fontId="11" fillId="0" borderId="1" xfId="0" applyFont="1" applyBorder="1" applyAlignment="1" applyProtection="1">
      <alignment horizontal="left" vertical="top" wrapText="1"/>
      <protection locked="0"/>
    </xf>
    <xf numFmtId="0" fontId="11" fillId="0" borderId="8" xfId="0" applyFont="1" applyBorder="1" applyAlignment="1" applyProtection="1">
      <alignment horizontal="left" vertical="top" wrapText="1"/>
      <protection locked="0"/>
    </xf>
    <xf numFmtId="0" fontId="15" fillId="0" borderId="1" xfId="0" applyFont="1" applyBorder="1" applyAlignment="1">
      <alignment horizontal="left" vertical="top" wrapText="1"/>
    </xf>
    <xf numFmtId="0" fontId="10" fillId="0" borderId="1" xfId="0" applyFont="1" applyBorder="1" applyAlignment="1">
      <alignment horizontal="left" vertical="top" wrapText="1"/>
    </xf>
    <xf numFmtId="0" fontId="10" fillId="0" borderId="13" xfId="0" applyFont="1" applyBorder="1" applyAlignment="1">
      <alignment horizontal="left" vertical="top" wrapText="1"/>
    </xf>
    <xf numFmtId="0" fontId="10" fillId="0" borderId="8" xfId="0" applyFont="1" applyBorder="1" applyAlignment="1">
      <alignment horizontal="left" vertical="top" wrapText="1"/>
    </xf>
    <xf numFmtId="49" fontId="16" fillId="0" borderId="6" xfId="0" applyNumberFormat="1" applyFont="1" applyBorder="1" applyAlignment="1" applyProtection="1">
      <alignment vertical="top" wrapText="1"/>
      <protection locked="0"/>
    </xf>
    <xf numFmtId="49" fontId="3" fillId="0" borderId="6" xfId="0" applyNumberFormat="1" applyFont="1" applyBorder="1" applyAlignment="1" applyProtection="1">
      <alignment vertical="top" wrapText="1"/>
      <protection locked="0"/>
    </xf>
    <xf numFmtId="49" fontId="3" fillId="0" borderId="9" xfId="0" applyNumberFormat="1" applyFont="1" applyBorder="1" applyAlignment="1" applyProtection="1">
      <alignment vertical="top" wrapText="1"/>
      <protection locked="0"/>
    </xf>
    <xf numFmtId="0" fontId="2" fillId="2" borderId="30" xfId="0" applyFont="1" applyFill="1" applyBorder="1" applyAlignment="1">
      <alignment horizontal="left" vertical="top"/>
    </xf>
    <xf numFmtId="0" fontId="11" fillId="0" borderId="26" xfId="0" applyFont="1" applyBorder="1" applyAlignment="1" applyProtection="1">
      <alignment horizontal="left" vertical="top" wrapText="1"/>
      <protection locked="0"/>
    </xf>
    <xf numFmtId="0" fontId="11" fillId="0" borderId="28" xfId="0" applyFont="1" applyBorder="1" applyAlignment="1" applyProtection="1">
      <alignment horizontal="left" vertical="top" wrapText="1"/>
      <protection locked="0"/>
    </xf>
    <xf numFmtId="0" fontId="16" fillId="0" borderId="26" xfId="0" applyFont="1" applyBorder="1" applyAlignment="1" applyProtection="1">
      <alignment horizontal="left" vertical="top" wrapText="1"/>
      <protection locked="0"/>
    </xf>
    <xf numFmtId="2" fontId="11" fillId="0" borderId="6" xfId="0" applyNumberFormat="1" applyFont="1" applyBorder="1" applyAlignment="1">
      <alignment horizontal="center" vertical="top"/>
    </xf>
    <xf numFmtId="0" fontId="2" fillId="0" borderId="0" xfId="0" applyFont="1" applyAlignment="1">
      <alignment horizontal="left" vertical="top" wrapText="1"/>
    </xf>
    <xf numFmtId="0" fontId="11" fillId="0" borderId="0" xfId="0" applyFont="1" applyAlignment="1" applyProtection="1">
      <alignment horizontal="left" vertical="top" wrapText="1"/>
      <protection locked="0"/>
    </xf>
    <xf numFmtId="0" fontId="11" fillId="0" borderId="0" xfId="0" applyFont="1" applyAlignment="1" applyProtection="1">
      <alignment horizontal="center" vertical="top" wrapText="1"/>
      <protection locked="0"/>
    </xf>
    <xf numFmtId="49" fontId="3" fillId="0" borderId="0" xfId="0" applyNumberFormat="1" applyFont="1" applyAlignment="1" applyProtection="1">
      <alignment vertical="top" wrapText="1"/>
      <protection locked="0"/>
    </xf>
    <xf numFmtId="0" fontId="11" fillId="0" borderId="0" xfId="0" applyFont="1" applyAlignment="1" applyProtection="1">
      <alignment horizontal="right" vertical="top" wrapText="1"/>
      <protection locked="0"/>
    </xf>
    <xf numFmtId="2" fontId="3" fillId="0" borderId="1" xfId="1" applyNumberFormat="1" applyFont="1" applyBorder="1" applyAlignment="1" applyProtection="1">
      <alignment horizontal="center" vertical="top" wrapText="1"/>
    </xf>
    <xf numFmtId="2" fontId="2" fillId="0" borderId="1" xfId="0" applyNumberFormat="1" applyFont="1" applyBorder="1" applyAlignment="1">
      <alignment horizontal="center" vertical="top" wrapText="1"/>
    </xf>
    <xf numFmtId="0" fontId="10" fillId="0" borderId="1" xfId="2" applyFont="1" applyBorder="1" applyAlignment="1" applyProtection="1">
      <alignment horizontal="left" vertical="top" wrapText="1"/>
      <protection locked="0"/>
    </xf>
    <xf numFmtId="0" fontId="10" fillId="0" borderId="13" xfId="0" applyFont="1" applyBorder="1" applyAlignment="1" applyProtection="1">
      <alignment horizontal="left" vertical="top" wrapText="1"/>
      <protection locked="0"/>
    </xf>
    <xf numFmtId="0" fontId="10" fillId="0" borderId="8" xfId="0" applyFont="1" applyBorder="1" applyAlignment="1" applyProtection="1">
      <alignment horizontal="left" vertical="top" wrapText="1"/>
      <protection locked="0"/>
    </xf>
    <xf numFmtId="0" fontId="3" fillId="0" borderId="26" xfId="0" applyFont="1" applyBorder="1" applyAlignment="1" applyProtection="1">
      <alignment horizontal="center" vertical="top" wrapText="1"/>
      <protection locked="0"/>
    </xf>
    <xf numFmtId="0" fontId="3" fillId="0" borderId="28" xfId="0" applyFont="1" applyBorder="1" applyAlignment="1" applyProtection="1">
      <alignment horizontal="center" vertical="top" wrapText="1"/>
      <protection locked="0"/>
    </xf>
    <xf numFmtId="0" fontId="2" fillId="2" borderId="2" xfId="0" applyFont="1" applyFill="1" applyBorder="1" applyAlignment="1">
      <alignment vertical="top"/>
    </xf>
    <xf numFmtId="9" fontId="2" fillId="2" borderId="3" xfId="0" applyNumberFormat="1" applyFont="1" applyFill="1" applyBorder="1" applyAlignment="1">
      <alignment horizontal="left" vertical="top"/>
    </xf>
    <xf numFmtId="9" fontId="3" fillId="2" borderId="5" xfId="1" applyFont="1" applyFill="1" applyBorder="1" applyAlignment="1">
      <alignment horizontal="center" vertical="top"/>
    </xf>
    <xf numFmtId="9" fontId="3" fillId="2" borderId="1" xfId="0" applyNumberFormat="1" applyFont="1" applyFill="1" applyBorder="1" applyAlignment="1">
      <alignment horizontal="center" vertical="top"/>
    </xf>
    <xf numFmtId="0" fontId="2" fillId="2" borderId="6" xfId="0" applyFont="1" applyFill="1" applyBorder="1" applyAlignment="1">
      <alignment vertical="top"/>
    </xf>
    <xf numFmtId="0" fontId="2" fillId="2" borderId="5" xfId="0" applyFont="1" applyFill="1" applyBorder="1" applyAlignment="1">
      <alignment horizontal="center" vertical="top"/>
    </xf>
    <xf numFmtId="0" fontId="2" fillId="2" borderId="1" xfId="0" applyFont="1" applyFill="1" applyBorder="1" applyAlignment="1">
      <alignment horizontal="center" vertical="top"/>
    </xf>
    <xf numFmtId="0" fontId="2" fillId="2" borderId="6" xfId="0" applyFont="1" applyFill="1" applyBorder="1" applyAlignment="1">
      <alignment horizontal="center" vertical="top" wrapText="1"/>
    </xf>
    <xf numFmtId="2" fontId="2" fillId="0" borderId="5" xfId="0" applyNumberFormat="1" applyFont="1" applyBorder="1" applyAlignment="1">
      <alignment horizontal="center" vertical="top"/>
    </xf>
    <xf numFmtId="2" fontId="3" fillId="0" borderId="1" xfId="0" applyNumberFormat="1" applyFont="1" applyBorder="1" applyAlignment="1">
      <alignment horizontal="center" vertical="top"/>
    </xf>
    <xf numFmtId="2" fontId="2" fillId="0" borderId="6" xfId="0" applyNumberFormat="1" applyFont="1" applyBorder="1" applyAlignment="1">
      <alignment horizontal="center" vertical="top"/>
    </xf>
    <xf numFmtId="2" fontId="2" fillId="0" borderId="7" xfId="0" applyNumberFormat="1" applyFont="1" applyBorder="1" applyAlignment="1">
      <alignment horizontal="center" vertical="top"/>
    </xf>
    <xf numFmtId="2" fontId="3" fillId="0" borderId="8" xfId="0" applyNumberFormat="1" applyFont="1" applyBorder="1" applyAlignment="1">
      <alignment horizontal="center" vertical="top"/>
    </xf>
    <xf numFmtId="2" fontId="2" fillId="0" borderId="9" xfId="0" applyNumberFormat="1" applyFont="1" applyBorder="1" applyAlignment="1">
      <alignment horizontal="center" vertical="top"/>
    </xf>
    <xf numFmtId="0" fontId="2" fillId="2" borderId="42" xfId="0" applyFont="1" applyFill="1" applyBorder="1" applyAlignment="1">
      <alignment horizontal="right" vertical="top"/>
    </xf>
    <xf numFmtId="2" fontId="2" fillId="0" borderId="43" xfId="0" applyNumberFormat="1" applyFont="1" applyBorder="1" applyAlignment="1">
      <alignment horizontal="center" vertical="top"/>
    </xf>
    <xf numFmtId="2" fontId="11" fillId="0" borderId="9" xfId="0" applyNumberFormat="1" applyFont="1" applyBorder="1" applyAlignment="1">
      <alignment horizontal="center" vertical="top"/>
    </xf>
    <xf numFmtId="0" fontId="15" fillId="0" borderId="1" xfId="0" applyFont="1" applyBorder="1" applyAlignment="1">
      <alignment horizontal="left" vertical="top"/>
    </xf>
    <xf numFmtId="0" fontId="16" fillId="0" borderId="6" xfId="0" applyFont="1" applyBorder="1" applyAlignment="1">
      <alignment horizontal="center" vertical="top"/>
    </xf>
    <xf numFmtId="0" fontId="15" fillId="0" borderId="13" xfId="0" applyFont="1" applyBorder="1" applyAlignment="1">
      <alignment horizontal="center" vertical="top" wrapText="1"/>
    </xf>
    <xf numFmtId="0" fontId="16" fillId="0" borderId="14" xfId="0" applyFont="1" applyBorder="1" applyAlignment="1">
      <alignment horizontal="center" vertical="top" wrapText="1"/>
    </xf>
    <xf numFmtId="0" fontId="15" fillId="0" borderId="13" xfId="0" applyFont="1" applyBorder="1" applyAlignment="1">
      <alignment horizontal="left" vertical="top" wrapText="1"/>
    </xf>
    <xf numFmtId="0" fontId="5" fillId="0" borderId="0" xfId="0" applyFont="1" applyAlignment="1">
      <alignment horizontal="left" vertical="top" wrapText="1"/>
    </xf>
    <xf numFmtId="0" fontId="5" fillId="0" borderId="17" xfId="0" applyFont="1" applyBorder="1" applyAlignment="1">
      <alignment horizontal="left" vertical="top" wrapText="1"/>
    </xf>
    <xf numFmtId="0" fontId="2" fillId="0" borderId="0" xfId="0" applyFont="1" applyAlignment="1">
      <alignment horizontal="left" vertical="top"/>
    </xf>
    <xf numFmtId="0" fontId="6" fillId="0" borderId="0" xfId="0" applyFont="1" applyAlignment="1">
      <alignment horizontal="left" vertical="top"/>
    </xf>
    <xf numFmtId="0" fontId="2" fillId="2" borderId="5" xfId="0" applyFont="1" applyFill="1" applyBorder="1" applyAlignment="1">
      <alignment horizontal="left" vertical="top"/>
    </xf>
    <xf numFmtId="0" fontId="2" fillId="2" borderId="1" xfId="0" applyFont="1" applyFill="1" applyBorder="1" applyAlignment="1">
      <alignment horizontal="left" vertical="top"/>
    </xf>
    <xf numFmtId="0" fontId="2" fillId="2" borderId="6" xfId="0" applyFont="1" applyFill="1" applyBorder="1" applyAlignment="1">
      <alignment horizontal="left" vertical="top"/>
    </xf>
    <xf numFmtId="0" fontId="3" fillId="0" borderId="5" xfId="0" applyFont="1" applyBorder="1" applyAlignment="1" applyProtection="1">
      <alignment horizontal="left" vertical="top"/>
      <protection locked="0"/>
    </xf>
    <xf numFmtId="0" fontId="3" fillId="0" borderId="1" xfId="0" applyFont="1" applyBorder="1" applyAlignment="1" applyProtection="1">
      <alignment horizontal="left" vertical="top"/>
      <protection locked="0"/>
    </xf>
    <xf numFmtId="0" fontId="3" fillId="0" borderId="6" xfId="0" applyFont="1" applyBorder="1" applyAlignment="1" applyProtection="1">
      <alignment horizontal="left" vertical="top"/>
      <protection locked="0"/>
    </xf>
    <xf numFmtId="0" fontId="3" fillId="0" borderId="7"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3" fillId="0" borderId="9" xfId="0" applyFont="1" applyBorder="1" applyAlignment="1" applyProtection="1">
      <alignment horizontal="left" vertical="top"/>
      <protection locked="0"/>
    </xf>
    <xf numFmtId="0" fontId="2" fillId="2" borderId="23" xfId="0" applyFont="1" applyFill="1" applyBorder="1" applyAlignment="1">
      <alignment horizontal="center" vertical="top"/>
    </xf>
    <xf numFmtId="0" fontId="2" fillId="2" borderId="22" xfId="0" applyFont="1" applyFill="1" applyBorder="1" applyAlignment="1">
      <alignment horizontal="center"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8" fillId="0" borderId="5" xfId="2" applyFont="1" applyBorder="1" applyAlignment="1" applyProtection="1">
      <alignment horizontal="left" vertical="top"/>
      <protection locked="0"/>
    </xf>
    <xf numFmtId="0" fontId="2" fillId="2" borderId="39" xfId="0" applyFont="1" applyFill="1" applyBorder="1" applyAlignment="1">
      <alignment horizontal="left" vertical="top" wrapText="1"/>
    </xf>
    <xf numFmtId="0" fontId="2" fillId="2" borderId="40" xfId="0" applyFont="1" applyFill="1" applyBorder="1" applyAlignment="1">
      <alignment horizontal="left" vertical="top" wrapText="1"/>
    </xf>
    <xf numFmtId="0" fontId="2" fillId="2" borderId="41" xfId="0" applyFont="1" applyFill="1" applyBorder="1" applyAlignment="1">
      <alignment horizontal="left" vertical="top" wrapText="1"/>
    </xf>
    <xf numFmtId="0" fontId="2" fillId="2" borderId="35" xfId="0" applyFont="1" applyFill="1" applyBorder="1" applyAlignment="1">
      <alignment horizontal="left" vertical="top" wrapText="1"/>
    </xf>
    <xf numFmtId="0" fontId="2" fillId="2" borderId="34" xfId="0" applyFont="1" applyFill="1" applyBorder="1" applyAlignment="1">
      <alignment horizontal="left" vertical="top" wrapText="1"/>
    </xf>
    <xf numFmtId="0" fontId="2" fillId="2" borderId="36" xfId="0" applyFont="1" applyFill="1" applyBorder="1" applyAlignment="1">
      <alignment horizontal="left" vertical="top" wrapText="1"/>
    </xf>
    <xf numFmtId="0" fontId="2" fillId="2" borderId="30" xfId="0" applyFont="1" applyFill="1" applyBorder="1" applyAlignment="1">
      <alignment horizontal="center" vertical="top" wrapText="1"/>
    </xf>
    <xf numFmtId="0" fontId="2" fillId="2" borderId="31" xfId="0" applyFont="1" applyFill="1" applyBorder="1" applyAlignment="1">
      <alignment horizontal="center" vertical="top" wrapText="1"/>
    </xf>
    <xf numFmtId="0" fontId="2" fillId="2" borderId="37" xfId="0" applyFont="1" applyFill="1" applyBorder="1" applyAlignment="1">
      <alignment horizontal="left" vertical="top" wrapText="1"/>
    </xf>
    <xf numFmtId="0" fontId="2" fillId="2" borderId="0" xfId="0" applyFont="1" applyFill="1" applyAlignment="1">
      <alignment horizontal="left" vertical="top" wrapText="1"/>
    </xf>
    <xf numFmtId="0" fontId="2" fillId="2" borderId="38" xfId="0" applyFont="1" applyFill="1" applyBorder="1" applyAlignment="1">
      <alignment horizontal="left" vertical="top" wrapText="1"/>
    </xf>
    <xf numFmtId="0" fontId="2" fillId="2" borderId="32" xfId="0" applyFont="1" applyFill="1" applyBorder="1" applyAlignment="1">
      <alignment horizontal="center" vertical="top" wrapText="1"/>
    </xf>
    <xf numFmtId="0" fontId="2" fillId="2" borderId="33" xfId="0" applyFont="1" applyFill="1" applyBorder="1" applyAlignment="1">
      <alignment horizontal="center" vertical="top" wrapText="1"/>
    </xf>
    <xf numFmtId="0" fontId="5" fillId="0" borderId="0" xfId="0" applyFont="1" applyAlignment="1">
      <alignment vertical="top"/>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20/07/relationships/rdRichValueWebImage" Target="richData/rdRichValueWebImag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editAs="oneCell">
    <xdr:from>
      <xdr:col>4</xdr:col>
      <xdr:colOff>135549</xdr:colOff>
      <xdr:row>1</xdr:row>
      <xdr:rowOff>92767</xdr:rowOff>
    </xdr:from>
    <xdr:to>
      <xdr:col>4</xdr:col>
      <xdr:colOff>794972</xdr:colOff>
      <xdr:row>4</xdr:row>
      <xdr:rowOff>199574</xdr:rowOff>
    </xdr:to>
    <xdr:pic>
      <xdr:nvPicPr>
        <xdr:cNvPr id="3" name="Picture 2">
          <a:extLst>
            <a:ext uri="{FF2B5EF4-FFF2-40B4-BE49-F238E27FC236}">
              <a16:creationId xmlns:a16="http://schemas.microsoft.com/office/drawing/2014/main" id="{E7C2A33F-ED02-EF0C-7A3D-E7FFF50E2D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3405" y="301585"/>
          <a:ext cx="659423" cy="7332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Descargas\DAPC_ProyectoCADxxxxxx.xlsx" TargetMode="External"/><Relationship Id="rId1" Type="http://schemas.openxmlformats.org/officeDocument/2006/relationships/externalLinkPath" Target="file:///F:\Descargas\DAPC_ProyectoCADxxxxx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Técnicas"/>
      <sheetName val="2.Arquitectónica"/>
      <sheetName val="3.Eléctrica"/>
      <sheetName val="4.Bodegaje"/>
      <sheetName val="Files"/>
      <sheetName val="Metadata"/>
    </sheetNames>
    <sheetDataSet>
      <sheetData sheetId="0">
        <row r="32">
          <cell r="E32">
            <v>27</v>
          </cell>
        </row>
      </sheetData>
      <sheetData sheetId="1" refreshError="1"/>
      <sheetData sheetId="2" refreshError="1"/>
      <sheetData sheetId="3" refreshError="1"/>
      <sheetData sheetId="4" refreshError="1"/>
      <sheetData sheetId="5" refreshError="1"/>
    </sheetDataSet>
  </externalBook>
</externalLink>
</file>

<file path=xl/richData/_rels/rdRichValueWebImage.xml.rels><?xml version="1.0" encoding="UTF-8" standalone="yes"?>
<Relationships xmlns="http://schemas.openxmlformats.org/package/2006/relationships"><Relationship Id="rId26" Type="http://schemas.openxmlformats.org/officeDocument/2006/relationships/image" Target="../media/image13.jpg"/><Relationship Id="rId21" Type="http://schemas.openxmlformats.org/officeDocument/2006/relationships/hyperlink" Target="https://github.com/rcfdtools/R.DAPC/blob/main/activity/M01A02b/graph/M01A02bE04.jpg?raw=true" TargetMode="External"/><Relationship Id="rId42" Type="http://schemas.openxmlformats.org/officeDocument/2006/relationships/image" Target="../media/image21.jpg"/><Relationship Id="rId47" Type="http://schemas.openxmlformats.org/officeDocument/2006/relationships/hyperlink" Target="https://github.com/rcfdtools/R.DAPC/blob/main/activity/M01A02d/graph/M01A02dE01.jpg?raw=true" TargetMode="External"/><Relationship Id="rId63" Type="http://schemas.openxmlformats.org/officeDocument/2006/relationships/hyperlink" Target="https://github.com/rcfdtools/R.DAPC/blob/main/activity/M01A02d/graph/M01A02dE09.jpg?raw=true" TargetMode="External"/><Relationship Id="rId68" Type="http://schemas.openxmlformats.org/officeDocument/2006/relationships/image" Target="../media/image34.jpg"/><Relationship Id="rId84" Type="http://schemas.openxmlformats.org/officeDocument/2006/relationships/image" Target="../media/image42.jpg"/><Relationship Id="rId89" Type="http://schemas.openxmlformats.org/officeDocument/2006/relationships/hyperlink" Target="https://github.com/rcfdtools/R.DAPC/blob/main/activity/M01A03/graph/M01A03E02.jpg?raw=true" TargetMode="External"/><Relationship Id="rId16" Type="http://schemas.openxmlformats.org/officeDocument/2006/relationships/image" Target="../media/image8.jpg"/><Relationship Id="rId11" Type="http://schemas.openxmlformats.org/officeDocument/2006/relationships/hyperlink" Target="https://github.com/rcfdtools/R.DAPC/blob/main/activity/M01A01/graph/M01A01E06.jpg?raw=true" TargetMode="External"/><Relationship Id="rId32" Type="http://schemas.openxmlformats.org/officeDocument/2006/relationships/image" Target="../media/image16.jpg"/><Relationship Id="rId37" Type="http://schemas.openxmlformats.org/officeDocument/2006/relationships/hyperlink" Target="https://github.com/rcfdtools/R.DAPC/blob/main/activity/M01A02c/graph/M01A02cE02.jpg?raw=true" TargetMode="External"/><Relationship Id="rId53" Type="http://schemas.openxmlformats.org/officeDocument/2006/relationships/hyperlink" Target="https://github.com/rcfdtools/R.DAPC/blob/main/activity/M01A02d/graph/M01A02dE04.jpg?raw=true" TargetMode="External"/><Relationship Id="rId58" Type="http://schemas.openxmlformats.org/officeDocument/2006/relationships/image" Target="../media/image29.jpg"/><Relationship Id="rId74" Type="http://schemas.openxmlformats.org/officeDocument/2006/relationships/image" Target="../media/image37.jpg"/><Relationship Id="rId79" Type="http://schemas.openxmlformats.org/officeDocument/2006/relationships/hyperlink" Target="https://github.com/rcfdtools/R.DAPC/blob/main/activity/M01A02d/graph/M01A02dE17.jpg?raw=true" TargetMode="External"/><Relationship Id="rId5" Type="http://schemas.openxmlformats.org/officeDocument/2006/relationships/hyperlink" Target="https://github.com/rcfdtools/R.DAPC/blob/main/activity/M01A01/graph/M01A01E03a.jpg?raw=true" TargetMode="External"/><Relationship Id="rId90" Type="http://schemas.openxmlformats.org/officeDocument/2006/relationships/image" Target="../media/image45.jpg"/><Relationship Id="rId14" Type="http://schemas.openxmlformats.org/officeDocument/2006/relationships/image" Target="../media/image7.jpg"/><Relationship Id="rId22" Type="http://schemas.openxmlformats.org/officeDocument/2006/relationships/image" Target="../media/image11.jpg"/><Relationship Id="rId27" Type="http://schemas.openxmlformats.org/officeDocument/2006/relationships/hyperlink" Target="https://github.com/rcfdtools/R.DAPC/blob/main/activity/M01A02b/graph/M01A02bE07.jpg?raw=true" TargetMode="External"/><Relationship Id="rId30" Type="http://schemas.openxmlformats.org/officeDocument/2006/relationships/image" Target="../media/image15.jpg"/><Relationship Id="rId35" Type="http://schemas.openxmlformats.org/officeDocument/2006/relationships/hyperlink" Target="https://github.com/rcfdtools/R.DAPC/blob/main/activity/M01A02c/graph/M01A02cE01.jpg?raw=true" TargetMode="External"/><Relationship Id="rId43" Type="http://schemas.openxmlformats.org/officeDocument/2006/relationships/hyperlink" Target="https://github.com/rcfdtools/R.DAPC/blob/main/activity/M01A02c/graph/M01A02cE05.jpg?raw=true" TargetMode="External"/><Relationship Id="rId48" Type="http://schemas.openxmlformats.org/officeDocument/2006/relationships/image" Target="../media/image24.jpg"/><Relationship Id="rId56" Type="http://schemas.openxmlformats.org/officeDocument/2006/relationships/image" Target="../media/image28.jpg"/><Relationship Id="rId64" Type="http://schemas.openxmlformats.org/officeDocument/2006/relationships/image" Target="../media/image32.jpg"/><Relationship Id="rId69" Type="http://schemas.openxmlformats.org/officeDocument/2006/relationships/hyperlink" Target="https://github.com/rcfdtools/R.DAPC/blob/main/activity/M01A02d/graph/M01A02dE12.jpg?raw=true" TargetMode="External"/><Relationship Id="rId77" Type="http://schemas.openxmlformats.org/officeDocument/2006/relationships/hyperlink" Target="https://github.com/rcfdtools/R.DAPC/blob/main/activity/M01A02d/graph/M01A02dE16.jpg?raw=true" TargetMode="External"/><Relationship Id="rId8" Type="http://schemas.openxmlformats.org/officeDocument/2006/relationships/image" Target="../media/image4.jpg"/><Relationship Id="rId51" Type="http://schemas.openxmlformats.org/officeDocument/2006/relationships/hyperlink" Target="https://github.com/rcfdtools/R.DAPC/blob/main/activity/M01A02d/graph/M01A02dE03.jpg?raw=true" TargetMode="External"/><Relationship Id="rId72" Type="http://schemas.openxmlformats.org/officeDocument/2006/relationships/image" Target="../media/image36.jpg"/><Relationship Id="rId80" Type="http://schemas.openxmlformats.org/officeDocument/2006/relationships/image" Target="../media/image40.jpg"/><Relationship Id="rId85" Type="http://schemas.openxmlformats.org/officeDocument/2006/relationships/hyperlink" Target="https://github.com/rcfdtools/R.DAPC/blob/main/activity/M01A02d/graph/M01A02dE20.jpg?raw=true" TargetMode="External"/><Relationship Id="rId3" Type="http://schemas.openxmlformats.org/officeDocument/2006/relationships/hyperlink" Target="https://github.com/rcfdtools/R.DAPC/blob/main/activity/M01A01/graph/M01A01E02A.jpg?raw=true" TargetMode="External"/><Relationship Id="rId12" Type="http://schemas.openxmlformats.org/officeDocument/2006/relationships/image" Target="../media/image6.jpg"/><Relationship Id="rId17" Type="http://schemas.openxmlformats.org/officeDocument/2006/relationships/hyperlink" Target="https://github.com/rcfdtools/R.DAPC/blob/main/activity/M01A02b/graph/M01A02bE02.jpg?raw=true" TargetMode="External"/><Relationship Id="rId25" Type="http://schemas.openxmlformats.org/officeDocument/2006/relationships/hyperlink" Target="https://github.com/rcfdtools/R.DAPC/blob/main/activity/M01A02b/graph/M01A02bE06.jpg?raw=true" TargetMode="External"/><Relationship Id="rId33" Type="http://schemas.openxmlformats.org/officeDocument/2006/relationships/hyperlink" Target="https://github.com/rcfdtools/R.DAPC/blob/main/activity/M01A02c/graph/M01A02cE00.jpg?raw=true" TargetMode="External"/><Relationship Id="rId38" Type="http://schemas.openxmlformats.org/officeDocument/2006/relationships/image" Target="../media/image19.jpg"/><Relationship Id="rId46" Type="http://schemas.openxmlformats.org/officeDocument/2006/relationships/image" Target="../media/image23.jpg"/><Relationship Id="rId59" Type="http://schemas.openxmlformats.org/officeDocument/2006/relationships/hyperlink" Target="https://github.com/rcfdtools/R.DAPC/blob/main/activity/M01A02d/graph/M01A02dE07.jpg?raw=true" TargetMode="External"/><Relationship Id="rId67" Type="http://schemas.openxmlformats.org/officeDocument/2006/relationships/hyperlink" Target="https://github.com/rcfdtools/R.DAPC/blob/main/activity/M01A02d/graph/M01A02dE11.jpg?raw=true" TargetMode="External"/><Relationship Id="rId20" Type="http://schemas.openxmlformats.org/officeDocument/2006/relationships/image" Target="../media/image10.jpg"/><Relationship Id="rId41" Type="http://schemas.openxmlformats.org/officeDocument/2006/relationships/hyperlink" Target="https://github.com/rcfdtools/R.DAPC/blob/main/activity/M01A02c/graph/M01A02cE04.jpg?raw=true" TargetMode="External"/><Relationship Id="rId54" Type="http://schemas.openxmlformats.org/officeDocument/2006/relationships/image" Target="../media/image27.jpg"/><Relationship Id="rId62" Type="http://schemas.openxmlformats.org/officeDocument/2006/relationships/image" Target="../media/image31.jpg"/><Relationship Id="rId70" Type="http://schemas.openxmlformats.org/officeDocument/2006/relationships/image" Target="../media/image35.jpg"/><Relationship Id="rId75" Type="http://schemas.openxmlformats.org/officeDocument/2006/relationships/hyperlink" Target="https://github.com/rcfdtools/R.DAPC/blob/main/activity/M01A02d/graph/M01A02dE15.jpg?raw=true" TargetMode="External"/><Relationship Id="rId83" Type="http://schemas.openxmlformats.org/officeDocument/2006/relationships/hyperlink" Target="https://github.com/rcfdtools/R.DAPC/blob/main/activity/M01A02d/graph/M01A02dE19.jpg?raw=true" TargetMode="External"/><Relationship Id="rId88" Type="http://schemas.openxmlformats.org/officeDocument/2006/relationships/image" Target="../media/image44.jpg"/><Relationship Id="rId91" Type="http://schemas.openxmlformats.org/officeDocument/2006/relationships/hyperlink" Target="https://github.com/rcfdtools/R.DAPC/blob/main/activity/M01A04/graph/M01A04E01.jpg?raw=true" TargetMode="External"/><Relationship Id="rId1" Type="http://schemas.openxmlformats.org/officeDocument/2006/relationships/hyperlink" Target="https://github.com/rcfdtools/R.DAPC/blob/main/activity/M01A01/graph/M01A01E01.jpg?raw=true" TargetMode="External"/><Relationship Id="rId6" Type="http://schemas.openxmlformats.org/officeDocument/2006/relationships/image" Target="../media/image3.jpg"/><Relationship Id="rId15" Type="http://schemas.openxmlformats.org/officeDocument/2006/relationships/hyperlink" Target="https://github.com/rcfdtools/R.DAPC/blob/main/activity/M01A02b/graph/M01A02bE01.jpg?raw=true" TargetMode="External"/><Relationship Id="rId23" Type="http://schemas.openxmlformats.org/officeDocument/2006/relationships/hyperlink" Target="https://github.com/rcfdtools/R.DAPC/blob/main/activity/M01A02b/graph/M01A02bE05.jpg?raw=true" TargetMode="External"/><Relationship Id="rId28" Type="http://schemas.openxmlformats.org/officeDocument/2006/relationships/image" Target="../media/image14.jpg"/><Relationship Id="rId36" Type="http://schemas.openxmlformats.org/officeDocument/2006/relationships/image" Target="../media/image18.jpg"/><Relationship Id="rId49" Type="http://schemas.openxmlformats.org/officeDocument/2006/relationships/hyperlink" Target="https://github.com/rcfdtools/R.DAPC/blob/main/activity/M01A02d/graph/M01A02dE02.jpg?raw=true" TargetMode="External"/><Relationship Id="rId57" Type="http://schemas.openxmlformats.org/officeDocument/2006/relationships/hyperlink" Target="https://github.com/rcfdtools/R.DAPC/blob/main/activity/M01A02d/graph/M01A02dE06.jpg?raw=true" TargetMode="External"/><Relationship Id="rId10" Type="http://schemas.openxmlformats.org/officeDocument/2006/relationships/image" Target="../media/image5.jpg"/><Relationship Id="rId31" Type="http://schemas.openxmlformats.org/officeDocument/2006/relationships/hyperlink" Target="https://github.com/rcfdtools/R.DAPC/blob/main/activity/M01A02b/graph/M01A02bE09.jpg?raw=true" TargetMode="External"/><Relationship Id="rId44" Type="http://schemas.openxmlformats.org/officeDocument/2006/relationships/image" Target="../media/image22.jpg"/><Relationship Id="rId52" Type="http://schemas.openxmlformats.org/officeDocument/2006/relationships/image" Target="../media/image26.jpg"/><Relationship Id="rId60" Type="http://schemas.openxmlformats.org/officeDocument/2006/relationships/image" Target="../media/image30.jpg"/><Relationship Id="rId65" Type="http://schemas.openxmlformats.org/officeDocument/2006/relationships/hyperlink" Target="https://github.com/rcfdtools/R.DAPC/blob/main/activity/M01A02d/graph/M01A02dE10.jpg?raw=true" TargetMode="External"/><Relationship Id="rId73" Type="http://schemas.openxmlformats.org/officeDocument/2006/relationships/hyperlink" Target="https://github.com/rcfdtools/R.DAPC/blob/main/activity/M01A02d/graph/M01A02dE14.jpg?raw=true" TargetMode="External"/><Relationship Id="rId78" Type="http://schemas.openxmlformats.org/officeDocument/2006/relationships/image" Target="../media/image39.jpg"/><Relationship Id="rId81" Type="http://schemas.openxmlformats.org/officeDocument/2006/relationships/hyperlink" Target="https://github.com/rcfdtools/R.DAPC/blob/main/activity/M01A02d/graph/M01A02dE18.jpg?raw=true" TargetMode="External"/><Relationship Id="rId86" Type="http://schemas.openxmlformats.org/officeDocument/2006/relationships/image" Target="../media/image43.jpg"/><Relationship Id="rId4" Type="http://schemas.openxmlformats.org/officeDocument/2006/relationships/image" Target="../media/image2.jpg"/><Relationship Id="rId9" Type="http://schemas.openxmlformats.org/officeDocument/2006/relationships/hyperlink" Target="https://github.com/rcfdtools/R.DAPC/blob/main/activity/M01A01/graph/M01A01E05.jpg?raw=true" TargetMode="External"/><Relationship Id="rId13" Type="http://schemas.openxmlformats.org/officeDocument/2006/relationships/hyperlink" Target="https://github.com/rcfdtools/R.DAPC/blob/main/activity/M01A01/graph/M01A01E07.jpg?raw=true" TargetMode="External"/><Relationship Id="rId18" Type="http://schemas.openxmlformats.org/officeDocument/2006/relationships/image" Target="../media/image9.jpg"/><Relationship Id="rId39" Type="http://schemas.openxmlformats.org/officeDocument/2006/relationships/hyperlink" Target="https://github.com/rcfdtools/R.DAPC/blob/main/activity/M01A02c/graph/M01A02cE03A.jpg?raw=true" TargetMode="External"/><Relationship Id="rId34" Type="http://schemas.openxmlformats.org/officeDocument/2006/relationships/image" Target="../media/image17.jpg"/><Relationship Id="rId50" Type="http://schemas.openxmlformats.org/officeDocument/2006/relationships/image" Target="../media/image25.jpg"/><Relationship Id="rId55" Type="http://schemas.openxmlformats.org/officeDocument/2006/relationships/hyperlink" Target="https://github.com/rcfdtools/R.DAPC/blob/main/activity/M01A02d/graph/M01A02dE05.jpg?raw=true" TargetMode="External"/><Relationship Id="rId76" Type="http://schemas.openxmlformats.org/officeDocument/2006/relationships/image" Target="../media/image38.jpg"/><Relationship Id="rId7" Type="http://schemas.openxmlformats.org/officeDocument/2006/relationships/hyperlink" Target="https://github.com/rcfdtools/R.DAPC/blob/main/activity/M01A01/graph/M01A01E04.jpg?raw=true" TargetMode="External"/><Relationship Id="rId71" Type="http://schemas.openxmlformats.org/officeDocument/2006/relationships/hyperlink" Target="https://github.com/rcfdtools/R.DAPC/blob/main/activity/M01A02d/graph/M01A02dE13.jpg?raw=true" TargetMode="External"/><Relationship Id="rId92" Type="http://schemas.openxmlformats.org/officeDocument/2006/relationships/image" Target="../media/image46.jpg"/><Relationship Id="rId2" Type="http://schemas.openxmlformats.org/officeDocument/2006/relationships/image" Target="../media/image1.jpg"/><Relationship Id="rId29" Type="http://schemas.openxmlformats.org/officeDocument/2006/relationships/hyperlink" Target="https://github.com/rcfdtools/R.DAPC/blob/main/activity/M01A02b/graph/M01A02bE08.jpg?raw=true" TargetMode="External"/><Relationship Id="rId24" Type="http://schemas.openxmlformats.org/officeDocument/2006/relationships/image" Target="../media/image12.jpg"/><Relationship Id="rId40" Type="http://schemas.openxmlformats.org/officeDocument/2006/relationships/image" Target="../media/image20.jpg"/><Relationship Id="rId45" Type="http://schemas.openxmlformats.org/officeDocument/2006/relationships/hyperlink" Target="https://github.com/rcfdtools/R.DAPC/blob/main/activity/M01A02c/graph/M01A02cE06.jpg?raw=true" TargetMode="External"/><Relationship Id="rId66" Type="http://schemas.openxmlformats.org/officeDocument/2006/relationships/image" Target="../media/image33.jpg"/><Relationship Id="rId87" Type="http://schemas.openxmlformats.org/officeDocument/2006/relationships/hyperlink" Target="https://github.com/rcfdtools/R.DAPC/blob/main/activity/M01A03/graph/M01A03E01.jpg?raw=true" TargetMode="External"/><Relationship Id="rId61" Type="http://schemas.openxmlformats.org/officeDocument/2006/relationships/hyperlink" Target="https://github.com/rcfdtools/R.DAPC/blob/main/activity/M01A02d/graph/M01A02dE08.jpg?raw=true" TargetMode="External"/><Relationship Id="rId82" Type="http://schemas.openxmlformats.org/officeDocument/2006/relationships/image" Target="../media/image41.jpg"/><Relationship Id="rId19" Type="http://schemas.openxmlformats.org/officeDocument/2006/relationships/hyperlink" Target="https://github.com/rcfdtools/R.DAPC/blob/main/activity/M01A02b/graph/M01A02bE03.jpg?raw=true"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rd>
    <address r:id="rId41"/>
    <blip r:id="rId42"/>
  </webImageSrd>
  <webImageSrd>
    <address r:id="rId43"/>
    <blip r:id="rId44"/>
  </webImageSrd>
  <webImageSrd>
    <address r:id="rId45"/>
    <blip r:id="rId46"/>
  </webImageSrd>
  <webImageSrd>
    <address r:id="rId47"/>
    <blip r:id="rId48"/>
  </webImageSrd>
  <webImageSrd>
    <address r:id="rId49"/>
    <blip r:id="rId50"/>
  </webImageSrd>
  <webImageSrd>
    <address r:id="rId51"/>
    <blip r:id="rId52"/>
  </webImageSrd>
  <webImageSrd>
    <address r:id="rId53"/>
    <blip r:id="rId54"/>
  </webImageSrd>
  <webImageSrd>
    <address r:id="rId55"/>
    <blip r:id="rId56"/>
  </webImageSrd>
  <webImageSrd>
    <address r:id="rId57"/>
    <blip r:id="rId58"/>
  </webImageSrd>
  <webImageSrd>
    <address r:id="rId59"/>
    <blip r:id="rId60"/>
  </webImageSrd>
  <webImageSrd>
    <address r:id="rId61"/>
    <blip r:id="rId62"/>
  </webImageSrd>
  <webImageSrd>
    <address r:id="rId63"/>
    <blip r:id="rId64"/>
  </webImageSrd>
  <webImageSrd>
    <address r:id="rId65"/>
    <blip r:id="rId66"/>
  </webImageSrd>
  <webImageSrd>
    <address r:id="rId67"/>
    <blip r:id="rId68"/>
  </webImageSrd>
  <webImageSrd>
    <address r:id="rId69"/>
    <blip r:id="rId70"/>
  </webImageSrd>
  <webImageSrd>
    <address r:id="rId71"/>
    <blip r:id="rId72"/>
  </webImageSrd>
  <webImageSrd>
    <address r:id="rId73"/>
    <blip r:id="rId74"/>
  </webImageSrd>
  <webImageSrd>
    <address r:id="rId75"/>
    <blip r:id="rId76"/>
  </webImageSrd>
  <webImageSrd>
    <address r:id="rId77"/>
    <blip r:id="rId78"/>
  </webImageSrd>
  <webImageSrd>
    <address r:id="rId79"/>
    <blip r:id="rId80"/>
  </webImageSrd>
  <webImageSrd>
    <address r:id="rId81"/>
    <blip r:id="rId82"/>
  </webImageSrd>
  <webImageSrd>
    <address r:id="rId83"/>
    <blip r:id="rId84"/>
  </webImageSrd>
  <webImageSrd>
    <address r:id="rId85"/>
    <blip r:id="rId86"/>
  </webImageSrd>
  <webImageSrd>
    <address r:id="rId87"/>
    <blip r:id="rId88"/>
  </webImageSrd>
  <webImageSrd>
    <address r:id="rId89"/>
    <blip r:id="rId90"/>
  </webImageSrd>
  <webImageSrd>
    <address r:id="rId91"/>
    <blip r:id="rId92"/>
  </webImageSrd>
</webImagesSrd>
</file>

<file path=xl/richData/rdrichvalue.xml><?xml version="1.0" encoding="utf-8"?>
<rvData xmlns="http://schemas.microsoft.com/office/spreadsheetml/2017/richdata" count="46">
  <rv s="0">
    <v>0</v>
    <v>1</v>
    <v>0</v>
    <v>0</v>
  </rv>
  <rv s="0">
    <v>1</v>
    <v>1</v>
    <v>0</v>
    <v>0</v>
  </rv>
  <rv s="0">
    <v>2</v>
    <v>1</v>
    <v>0</v>
    <v>0</v>
  </rv>
  <rv s="0">
    <v>3</v>
    <v>1</v>
    <v>0</v>
    <v>0</v>
  </rv>
  <rv s="0">
    <v>4</v>
    <v>1</v>
    <v>0</v>
    <v>0</v>
  </rv>
  <rv s="0">
    <v>5</v>
    <v>1</v>
    <v>0</v>
    <v>0</v>
  </rv>
  <rv s="0">
    <v>6</v>
    <v>1</v>
    <v>0</v>
    <v>0</v>
  </rv>
  <rv s="0">
    <v>7</v>
    <v>1</v>
    <v>0</v>
    <v>0</v>
  </rv>
  <rv s="0">
    <v>8</v>
    <v>1</v>
    <v>0</v>
    <v>0</v>
  </rv>
  <rv s="0">
    <v>9</v>
    <v>1</v>
    <v>0</v>
    <v>0</v>
  </rv>
  <rv s="0">
    <v>10</v>
    <v>1</v>
    <v>0</v>
    <v>0</v>
  </rv>
  <rv s="0">
    <v>11</v>
    <v>1</v>
    <v>0</v>
    <v>0</v>
  </rv>
  <rv s="0">
    <v>12</v>
    <v>1</v>
    <v>0</v>
    <v>0</v>
  </rv>
  <rv s="0">
    <v>13</v>
    <v>1</v>
    <v>0</v>
    <v>0</v>
  </rv>
  <rv s="0">
    <v>14</v>
    <v>1</v>
    <v>0</v>
    <v>0</v>
  </rv>
  <rv s="0">
    <v>15</v>
    <v>1</v>
    <v>0</v>
    <v>0</v>
  </rv>
  <rv s="0">
    <v>16</v>
    <v>1</v>
    <v>0</v>
    <v>0</v>
  </rv>
  <rv s="0">
    <v>17</v>
    <v>1</v>
    <v>0</v>
    <v>0</v>
  </rv>
  <rv s="0">
    <v>18</v>
    <v>1</v>
    <v>0</v>
    <v>0</v>
  </rv>
  <rv s="0">
    <v>19</v>
    <v>1</v>
    <v>0</v>
    <v>0</v>
  </rv>
  <rv s="0">
    <v>20</v>
    <v>1</v>
    <v>0</v>
    <v>0</v>
  </rv>
  <rv s="0">
    <v>21</v>
    <v>1</v>
    <v>0</v>
    <v>0</v>
  </rv>
  <rv s="0">
    <v>22</v>
    <v>1</v>
    <v>0</v>
    <v>0</v>
  </rv>
  <rv s="0">
    <v>23</v>
    <v>1</v>
    <v>0</v>
    <v>0</v>
  </rv>
  <rv s="0">
    <v>24</v>
    <v>1</v>
    <v>0</v>
    <v>0</v>
  </rv>
  <rv s="0">
    <v>25</v>
    <v>1</v>
    <v>0</v>
    <v>0</v>
  </rv>
  <rv s="0">
    <v>26</v>
    <v>1</v>
    <v>0</v>
    <v>0</v>
  </rv>
  <rv s="0">
    <v>27</v>
    <v>1</v>
    <v>0</v>
    <v>0</v>
  </rv>
  <rv s="0">
    <v>28</v>
    <v>1</v>
    <v>0</v>
    <v>0</v>
  </rv>
  <rv s="0">
    <v>29</v>
    <v>1</v>
    <v>0</v>
    <v>0</v>
  </rv>
  <rv s="0">
    <v>30</v>
    <v>1</v>
    <v>0</v>
    <v>0</v>
  </rv>
  <rv s="0">
    <v>31</v>
    <v>1</v>
    <v>0</v>
    <v>0</v>
  </rv>
  <rv s="0">
    <v>32</v>
    <v>1</v>
    <v>0</v>
    <v>0</v>
  </rv>
  <rv s="0">
    <v>33</v>
    <v>1</v>
    <v>0</v>
    <v>0</v>
  </rv>
  <rv s="0">
    <v>34</v>
    <v>1</v>
    <v>0</v>
    <v>0</v>
  </rv>
  <rv s="0">
    <v>35</v>
    <v>1</v>
    <v>0</v>
    <v>0</v>
  </rv>
  <rv s="0">
    <v>36</v>
    <v>1</v>
    <v>0</v>
    <v>0</v>
  </rv>
  <rv s="0">
    <v>37</v>
    <v>1</v>
    <v>0</v>
    <v>0</v>
  </rv>
  <rv s="0">
    <v>38</v>
    <v>1</v>
    <v>0</v>
    <v>0</v>
  </rv>
  <rv s="0">
    <v>39</v>
    <v>1</v>
    <v>0</v>
    <v>0</v>
  </rv>
  <rv s="0">
    <v>40</v>
    <v>1</v>
    <v>0</v>
    <v>0</v>
  </rv>
  <rv s="0">
    <v>41</v>
    <v>1</v>
    <v>0</v>
    <v>0</v>
  </rv>
  <rv s="0">
    <v>42</v>
    <v>1</v>
    <v>0</v>
    <v>0</v>
  </rv>
  <rv s="0">
    <v>43</v>
    <v>1</v>
    <v>0</v>
    <v>0</v>
  </rv>
  <rv s="0">
    <v>44</v>
    <v>1</v>
    <v>0</v>
    <v>0</v>
  </rv>
  <rv s="0">
    <v>45</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shorturl.at/8lPad"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bin"/><Relationship Id="rId1" Type="http://schemas.openxmlformats.org/officeDocument/2006/relationships/hyperlink" Target="https://shorturl.at/8lPad"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rcfdtools/R.DAP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A320-F942-4FCE-8343-60C075021E69}">
  <dimension ref="B1:I39"/>
  <sheetViews>
    <sheetView showGridLines="0" zoomScale="130" zoomScaleNormal="130" workbookViewId="0">
      <pane ySplit="8" topLeftCell="A29" activePane="bottomLeft" state="frozen"/>
      <selection pane="bottomLeft" activeCell="B13" sqref="B13:E14"/>
    </sheetView>
  </sheetViews>
  <sheetFormatPr defaultColWidth="9.1328125" defaultRowHeight="16.5" x14ac:dyDescent="0.45"/>
  <cols>
    <col min="1" max="2" width="2.53125" style="2" customWidth="1"/>
    <col min="3" max="3" width="50.796875" style="2" customWidth="1"/>
    <col min="4" max="4" width="15.796875" style="2" customWidth="1"/>
    <col min="5" max="5" width="12.796875" style="2" customWidth="1"/>
    <col min="6" max="6" width="2.53125" style="2" customWidth="1"/>
    <col min="7" max="7" width="9.1328125" style="2"/>
    <col min="8" max="8" width="15.46484375" style="2" customWidth="1"/>
    <col min="9" max="9" width="10.33203125" style="2" customWidth="1"/>
    <col min="10" max="16384" width="9.1328125" style="2"/>
  </cols>
  <sheetData>
    <row r="1" spans="2:9" x14ac:dyDescent="0.45">
      <c r="E1" s="12" t="s">
        <v>523</v>
      </c>
    </row>
    <row r="2" spans="2:9" x14ac:dyDescent="0.45">
      <c r="B2" s="174" t="s">
        <v>463</v>
      </c>
      <c r="C2" s="174"/>
      <c r="D2" s="174"/>
      <c r="E2" s="108"/>
    </row>
    <row r="3" spans="2:9" x14ac:dyDescent="0.45">
      <c r="B3" s="175" t="s">
        <v>367</v>
      </c>
      <c r="C3" s="175"/>
      <c r="D3" s="175"/>
      <c r="E3" s="107"/>
    </row>
    <row r="4" spans="2:9" ht="16.5" customHeight="1" x14ac:dyDescent="0.45">
      <c r="B4" s="172" t="s">
        <v>25</v>
      </c>
      <c r="C4" s="172"/>
      <c r="D4" s="172"/>
      <c r="E4" s="106"/>
    </row>
    <row r="5" spans="2:9" x14ac:dyDescent="0.45">
      <c r="B5" s="172"/>
      <c r="C5" s="172"/>
      <c r="D5" s="172"/>
      <c r="E5" s="106"/>
    </row>
    <row r="6" spans="2:9" x14ac:dyDescent="0.45">
      <c r="B6" s="173"/>
      <c r="C6" s="173"/>
      <c r="D6" s="173"/>
      <c r="E6" s="106"/>
    </row>
    <row r="7" spans="2:9" x14ac:dyDescent="0.45">
      <c r="B7" s="187" t="s">
        <v>1</v>
      </c>
      <c r="C7" s="188"/>
      <c r="D7" s="188"/>
      <c r="E7" s="189"/>
    </row>
    <row r="8" spans="2:9" x14ac:dyDescent="0.45">
      <c r="B8" s="179">
        <v>1</v>
      </c>
      <c r="C8" s="180"/>
      <c r="D8" s="180"/>
      <c r="E8" s="181"/>
    </row>
    <row r="9" spans="2:9" x14ac:dyDescent="0.45">
      <c r="B9" s="176" t="s">
        <v>2</v>
      </c>
      <c r="C9" s="177"/>
      <c r="D9" s="177"/>
      <c r="E9" s="178"/>
    </row>
    <row r="10" spans="2:9" x14ac:dyDescent="0.45">
      <c r="B10" s="179" t="s">
        <v>485</v>
      </c>
      <c r="C10" s="180"/>
      <c r="D10" s="180"/>
      <c r="E10" s="181"/>
    </row>
    <row r="11" spans="2:9" x14ac:dyDescent="0.45">
      <c r="B11" s="182"/>
      <c r="C11" s="183"/>
      <c r="D11" s="183"/>
      <c r="E11" s="184"/>
    </row>
    <row r="12" spans="2:9" x14ac:dyDescent="0.45">
      <c r="B12" s="176" t="s">
        <v>10</v>
      </c>
      <c r="C12" s="177"/>
      <c r="D12" s="177"/>
      <c r="E12" s="178"/>
    </row>
    <row r="13" spans="2:9" x14ac:dyDescent="0.45">
      <c r="B13" s="190" t="s">
        <v>486</v>
      </c>
      <c r="C13" s="180"/>
      <c r="D13" s="180"/>
      <c r="E13" s="181"/>
    </row>
    <row r="14" spans="2:9" x14ac:dyDescent="0.45">
      <c r="B14" s="182"/>
      <c r="C14" s="183"/>
      <c r="D14" s="183"/>
      <c r="E14" s="184"/>
    </row>
    <row r="15" spans="2:9" x14ac:dyDescent="0.45">
      <c r="B15" s="64" t="s">
        <v>11</v>
      </c>
      <c r="C15" s="64"/>
      <c r="D15" s="64"/>
      <c r="E15" s="64"/>
      <c r="G15" s="108"/>
    </row>
    <row r="16" spans="2:9" x14ac:dyDescent="0.45">
      <c r="B16" s="65"/>
      <c r="C16" s="65"/>
      <c r="D16" s="65"/>
      <c r="E16" s="65"/>
      <c r="G16" s="150" t="s">
        <v>537</v>
      </c>
      <c r="H16" s="151"/>
      <c r="I16" s="84"/>
    </row>
    <row r="17" spans="2:9" x14ac:dyDescent="0.45">
      <c r="B17" s="174" t="s">
        <v>5</v>
      </c>
      <c r="C17" s="174"/>
      <c r="D17" s="174"/>
      <c r="E17" s="174"/>
      <c r="G17" s="152">
        <v>0.3</v>
      </c>
      <c r="H17" s="153">
        <v>0.7</v>
      </c>
      <c r="I17" s="154"/>
    </row>
    <row r="18" spans="2:9" ht="33" x14ac:dyDescent="0.45">
      <c r="B18" s="43" t="s">
        <v>4</v>
      </c>
      <c r="C18" s="35" t="s">
        <v>19</v>
      </c>
      <c r="D18" s="66" t="s">
        <v>18</v>
      </c>
      <c r="E18" s="7" t="s">
        <v>3</v>
      </c>
      <c r="G18" s="155" t="s">
        <v>538</v>
      </c>
      <c r="H18" s="156" t="s">
        <v>539</v>
      </c>
      <c r="I18" s="157" t="s">
        <v>540</v>
      </c>
    </row>
    <row r="19" spans="2:9" x14ac:dyDescent="0.45">
      <c r="B19" s="67">
        <v>1</v>
      </c>
      <c r="C19" s="33" t="s">
        <v>487</v>
      </c>
      <c r="D19" s="13">
        <v>1000108883</v>
      </c>
      <c r="E19" s="8">
        <f t="shared" ref="E19:E28" si="0">IFERROR(RIGHT(D19,1)*1,0)</f>
        <v>3</v>
      </c>
      <c r="G19" s="158">
        <f>$E$39</f>
        <v>4.9276190476190473</v>
      </c>
      <c r="H19" s="159">
        <v>4</v>
      </c>
      <c r="I19" s="160">
        <f>G19*$G$17+H19*$H$17</f>
        <v>4.2782857142857136</v>
      </c>
    </row>
    <row r="20" spans="2:9" x14ac:dyDescent="0.45">
      <c r="B20" s="67">
        <v>2</v>
      </c>
      <c r="C20" s="33" t="s">
        <v>488</v>
      </c>
      <c r="D20" s="13">
        <v>1000105775</v>
      </c>
      <c r="E20" s="8">
        <f t="shared" si="0"/>
        <v>5</v>
      </c>
      <c r="G20" s="158">
        <f t="shared" ref="G20:G28" si="1">$E$39</f>
        <v>4.9276190476190473</v>
      </c>
      <c r="H20" s="159">
        <v>5</v>
      </c>
      <c r="I20" s="160">
        <f t="shared" ref="I20:I28" si="2">G20*$G$17+H20*$H$17</f>
        <v>4.9782857142857146</v>
      </c>
    </row>
    <row r="21" spans="2:9" x14ac:dyDescent="0.45">
      <c r="B21" s="67">
        <v>3</v>
      </c>
      <c r="C21" s="33" t="s">
        <v>489</v>
      </c>
      <c r="D21" s="13">
        <v>1000109428</v>
      </c>
      <c r="E21" s="8">
        <f t="shared" si="0"/>
        <v>8</v>
      </c>
      <c r="G21" s="158">
        <f t="shared" si="1"/>
        <v>4.9276190476190473</v>
      </c>
      <c r="H21" s="159">
        <v>4.5</v>
      </c>
      <c r="I21" s="160">
        <f t="shared" si="2"/>
        <v>4.6282857142857141</v>
      </c>
    </row>
    <row r="22" spans="2:9" x14ac:dyDescent="0.45">
      <c r="B22" s="67">
        <v>4</v>
      </c>
      <c r="C22" s="33" t="s">
        <v>490</v>
      </c>
      <c r="D22" s="13">
        <v>1000105722</v>
      </c>
      <c r="E22" s="8">
        <f t="shared" si="0"/>
        <v>2</v>
      </c>
      <c r="G22" s="158">
        <f t="shared" si="1"/>
        <v>4.9276190476190473</v>
      </c>
      <c r="H22" s="159">
        <v>5</v>
      </c>
      <c r="I22" s="160">
        <f t="shared" si="2"/>
        <v>4.9782857142857146</v>
      </c>
    </row>
    <row r="23" spans="2:9" x14ac:dyDescent="0.45">
      <c r="B23" s="67">
        <v>5</v>
      </c>
      <c r="C23" s="33" t="s">
        <v>491</v>
      </c>
      <c r="D23" s="13">
        <v>1000108881</v>
      </c>
      <c r="E23" s="8">
        <f t="shared" si="0"/>
        <v>1</v>
      </c>
      <c r="G23" s="158">
        <f t="shared" si="1"/>
        <v>4.9276190476190473</v>
      </c>
      <c r="H23" s="159">
        <v>4.5</v>
      </c>
      <c r="I23" s="160">
        <f t="shared" si="2"/>
        <v>4.6282857142857141</v>
      </c>
    </row>
    <row r="24" spans="2:9" x14ac:dyDescent="0.45">
      <c r="B24" s="67">
        <v>6</v>
      </c>
      <c r="C24" s="33" t="s">
        <v>492</v>
      </c>
      <c r="D24" s="13">
        <v>1000104677</v>
      </c>
      <c r="E24" s="8">
        <f t="shared" si="0"/>
        <v>7</v>
      </c>
      <c r="G24" s="158">
        <f t="shared" si="1"/>
        <v>4.9276190476190473</v>
      </c>
      <c r="H24" s="159">
        <v>5</v>
      </c>
      <c r="I24" s="160">
        <f t="shared" si="2"/>
        <v>4.9782857142857146</v>
      </c>
    </row>
    <row r="25" spans="2:9" x14ac:dyDescent="0.45">
      <c r="B25" s="67">
        <v>7</v>
      </c>
      <c r="C25" s="33"/>
      <c r="D25" s="13"/>
      <c r="E25" s="8">
        <f t="shared" si="0"/>
        <v>0</v>
      </c>
      <c r="G25" s="158">
        <f t="shared" si="1"/>
        <v>4.9276190476190473</v>
      </c>
      <c r="H25" s="159"/>
      <c r="I25" s="160">
        <f t="shared" si="2"/>
        <v>1.4782857142857142</v>
      </c>
    </row>
    <row r="26" spans="2:9" x14ac:dyDescent="0.45">
      <c r="B26" s="67">
        <v>8</v>
      </c>
      <c r="C26" s="33"/>
      <c r="D26" s="13"/>
      <c r="E26" s="8">
        <f t="shared" si="0"/>
        <v>0</v>
      </c>
      <c r="G26" s="158">
        <f t="shared" si="1"/>
        <v>4.9276190476190473</v>
      </c>
      <c r="H26" s="159"/>
      <c r="I26" s="160">
        <f t="shared" si="2"/>
        <v>1.4782857142857142</v>
      </c>
    </row>
    <row r="27" spans="2:9" x14ac:dyDescent="0.45">
      <c r="B27" s="67">
        <v>9</v>
      </c>
      <c r="C27" s="33"/>
      <c r="D27" s="13"/>
      <c r="E27" s="8">
        <f t="shared" si="0"/>
        <v>0</v>
      </c>
      <c r="G27" s="158">
        <f t="shared" si="1"/>
        <v>4.9276190476190473</v>
      </c>
      <c r="H27" s="159"/>
      <c r="I27" s="160">
        <f t="shared" si="2"/>
        <v>1.4782857142857142</v>
      </c>
    </row>
    <row r="28" spans="2:9" x14ac:dyDescent="0.45">
      <c r="B28" s="68">
        <v>10</v>
      </c>
      <c r="C28" s="34"/>
      <c r="D28" s="14"/>
      <c r="E28" s="6">
        <f t="shared" si="0"/>
        <v>0</v>
      </c>
      <c r="G28" s="161">
        <f t="shared" si="1"/>
        <v>4.9276190476190473</v>
      </c>
      <c r="H28" s="162"/>
      <c r="I28" s="163">
        <f t="shared" si="2"/>
        <v>1.4782857142857142</v>
      </c>
    </row>
    <row r="29" spans="2:9" x14ac:dyDescent="0.45">
      <c r="D29" s="69" t="s">
        <v>356</v>
      </c>
      <c r="E29" s="50">
        <f>SUM(E19:E28)</f>
        <v>26</v>
      </c>
    </row>
    <row r="31" spans="2:9" x14ac:dyDescent="0.45">
      <c r="B31" s="174" t="s">
        <v>237</v>
      </c>
      <c r="C31" s="174"/>
      <c r="D31" s="174"/>
      <c r="E31" s="174"/>
    </row>
    <row r="32" spans="2:9" x14ac:dyDescent="0.45">
      <c r="B32" s="43" t="s">
        <v>4</v>
      </c>
      <c r="C32" s="185" t="s">
        <v>26</v>
      </c>
      <c r="D32" s="186"/>
      <c r="E32" s="7" t="s">
        <v>17</v>
      </c>
    </row>
    <row r="33" spans="2:5" x14ac:dyDescent="0.45">
      <c r="B33" s="44">
        <v>1</v>
      </c>
      <c r="C33" s="113" t="s">
        <v>238</v>
      </c>
      <c r="D33" s="114"/>
      <c r="E33" s="137">
        <f>IF('1.Tecnica'!I19&gt;0,'1.Tecnica'!I19,"")</f>
        <v>5</v>
      </c>
    </row>
    <row r="34" spans="2:5" x14ac:dyDescent="0.45">
      <c r="B34" s="44">
        <v>2</v>
      </c>
      <c r="C34" s="51" t="s">
        <v>274</v>
      </c>
      <c r="D34" s="52"/>
      <c r="E34" s="137">
        <f>IF('2.ArquitectonicaEstructural'!I95&gt;0,'2.ArquitectonicaEstructural'!I95,"")</f>
        <v>4.84</v>
      </c>
    </row>
    <row r="35" spans="2:5" x14ac:dyDescent="0.45">
      <c r="B35" s="44">
        <v>3</v>
      </c>
      <c r="C35" s="51" t="s">
        <v>239</v>
      </c>
      <c r="D35" s="52"/>
      <c r="E35" s="137">
        <f>IF('3.Electrica'!I28&gt;0,'3.Electrica'!I28,"")</f>
        <v>4.9642857142857144</v>
      </c>
    </row>
    <row r="36" spans="2:5" x14ac:dyDescent="0.45">
      <c r="B36" s="44">
        <v>4</v>
      </c>
      <c r="C36" s="51" t="s">
        <v>273</v>
      </c>
      <c r="D36" s="52"/>
      <c r="E36" s="137">
        <f>IF('4.Bodegaje'!I23&gt;0,'4.Bodegaje'!I23,"")</f>
        <v>5</v>
      </c>
    </row>
    <row r="37" spans="2:5" x14ac:dyDescent="0.45">
      <c r="B37" s="44">
        <v>4</v>
      </c>
      <c r="C37" s="51" t="s">
        <v>240</v>
      </c>
      <c r="D37" s="52"/>
      <c r="E37" s="137">
        <f>IF('5.Planos'!I17&gt;0,'5.Planos'!I17,"")</f>
        <v>5</v>
      </c>
    </row>
    <row r="38" spans="2:5" x14ac:dyDescent="0.45">
      <c r="B38" s="45">
        <v>5</v>
      </c>
      <c r="C38" s="111" t="s">
        <v>241</v>
      </c>
      <c r="D38" s="112"/>
      <c r="E38" s="166">
        <f>IF('6.Archivos'!H18&gt;0,'6.Archivos'!H18,"")</f>
        <v>4.7614285714285716</v>
      </c>
    </row>
    <row r="39" spans="2:5" x14ac:dyDescent="0.45">
      <c r="D39" s="164" t="s">
        <v>244</v>
      </c>
      <c r="E39" s="165">
        <f>AVERAGE(E33:E38)</f>
        <v>4.9276190476190473</v>
      </c>
    </row>
  </sheetData>
  <mergeCells count="12">
    <mergeCell ref="B31:E31"/>
    <mergeCell ref="C32:D32"/>
    <mergeCell ref="B12:E12"/>
    <mergeCell ref="B7:E7"/>
    <mergeCell ref="B8:E8"/>
    <mergeCell ref="B13:E14"/>
    <mergeCell ref="B17:E17"/>
    <mergeCell ref="B4:D6"/>
    <mergeCell ref="B2:D2"/>
    <mergeCell ref="B3:D3"/>
    <mergeCell ref="B9:E9"/>
    <mergeCell ref="B10:E11"/>
  </mergeCells>
  <hyperlinks>
    <hyperlink ref="B13" r:id="rId1" xr:uid="{483A41C9-7E48-49AD-8086-D82820AFEABB}"/>
  </hyperlinks>
  <pageMargins left="0.7" right="0.7" top="0.75" bottom="0.75" header="0.3" footer="0.3"/>
  <ignoredErrors>
    <ignoredError sqref="D25:D28"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506B3-5372-4C70-A464-B5040C411C64}">
  <dimension ref="B2:H17"/>
  <sheetViews>
    <sheetView showGridLines="0" zoomScale="115" zoomScaleNormal="115" workbookViewId="0">
      <pane ySplit="5" topLeftCell="A8" activePane="bottomLeft" state="frozen"/>
      <selection pane="bottomLeft" activeCell="H13" sqref="H13"/>
    </sheetView>
  </sheetViews>
  <sheetFormatPr defaultColWidth="9.1328125" defaultRowHeight="16.5" x14ac:dyDescent="0.45"/>
  <cols>
    <col min="1" max="1" width="2.53125" style="2" customWidth="1"/>
    <col min="2" max="2" width="10.46484375" style="2" customWidth="1"/>
    <col min="3" max="4" width="50.53125" style="2" customWidth="1"/>
    <col min="5" max="5" width="10.19921875" style="31" customWidth="1"/>
    <col min="6" max="6" width="50.53125" style="2" customWidth="1"/>
    <col min="7" max="7" width="2.53125" style="2" customWidth="1"/>
    <col min="8" max="8" width="33.86328125" style="46" customWidth="1"/>
    <col min="9" max="9" width="24.19921875" style="2" customWidth="1"/>
    <col min="10" max="16384" width="9.1328125" style="2"/>
  </cols>
  <sheetData>
    <row r="2" spans="2:8" x14ac:dyDescent="0.45">
      <c r="B2" s="108" t="s">
        <v>463</v>
      </c>
      <c r="C2" s="108"/>
      <c r="D2" s="108"/>
      <c r="F2" s="108"/>
    </row>
    <row r="3" spans="2:8" x14ac:dyDescent="0.45">
      <c r="B3" s="175" t="s">
        <v>506</v>
      </c>
      <c r="C3" s="175"/>
      <c r="D3" s="175"/>
      <c r="E3" s="175"/>
      <c r="F3" s="175"/>
    </row>
    <row r="4" spans="2:8" x14ac:dyDescent="0.45">
      <c r="B4" s="172" t="s">
        <v>522</v>
      </c>
      <c r="C4" s="172"/>
      <c r="D4" s="172"/>
      <c r="E4" s="172"/>
      <c r="F4" s="172"/>
    </row>
    <row r="5" spans="2:8" ht="33" x14ac:dyDescent="0.45">
      <c r="B5" s="5" t="s">
        <v>505</v>
      </c>
      <c r="C5" s="35" t="s">
        <v>28</v>
      </c>
      <c r="D5" s="133" t="s">
        <v>524</v>
      </c>
      <c r="E5" s="115" t="s">
        <v>525</v>
      </c>
      <c r="F5" s="7" t="s">
        <v>527</v>
      </c>
    </row>
    <row r="6" spans="2:8" ht="231" x14ac:dyDescent="0.45">
      <c r="B6" s="16" t="s">
        <v>277</v>
      </c>
      <c r="C6" s="124" t="s">
        <v>504</v>
      </c>
      <c r="D6" s="136" t="s">
        <v>529</v>
      </c>
      <c r="E6" s="148">
        <v>16</v>
      </c>
      <c r="F6" s="130" t="s">
        <v>547</v>
      </c>
    </row>
    <row r="7" spans="2:8" ht="132" x14ac:dyDescent="0.45">
      <c r="B7" s="16" t="s">
        <v>278</v>
      </c>
      <c r="C7" s="124" t="s">
        <v>368</v>
      </c>
      <c r="D7" s="136" t="s">
        <v>526</v>
      </c>
      <c r="E7" s="148">
        <v>5.18</v>
      </c>
      <c r="F7" s="130" t="s">
        <v>547</v>
      </c>
    </row>
    <row r="8" spans="2:8" ht="198" x14ac:dyDescent="0.45">
      <c r="B8" s="16" t="s">
        <v>299</v>
      </c>
      <c r="C8" s="124" t="s">
        <v>507</v>
      </c>
      <c r="D8" s="136" t="s">
        <v>546</v>
      </c>
      <c r="E8" s="148">
        <v>16</v>
      </c>
      <c r="F8" s="130" t="s">
        <v>547</v>
      </c>
    </row>
    <row r="9" spans="2:8" x14ac:dyDescent="0.45">
      <c r="B9" s="16" t="s">
        <v>300</v>
      </c>
      <c r="C9" s="124" t="s">
        <v>508</v>
      </c>
      <c r="D9" s="134"/>
      <c r="E9" s="148"/>
      <c r="F9" s="131"/>
    </row>
    <row r="10" spans="2:8" ht="66" x14ac:dyDescent="0.45">
      <c r="B10" s="16" t="s">
        <v>316</v>
      </c>
      <c r="C10" s="124" t="s">
        <v>509</v>
      </c>
      <c r="D10" s="136" t="s">
        <v>555</v>
      </c>
      <c r="E10" s="148"/>
      <c r="F10" s="131"/>
    </row>
    <row r="11" spans="2:8" x14ac:dyDescent="0.45">
      <c r="B11" s="16" t="s">
        <v>280</v>
      </c>
      <c r="C11" s="124" t="s">
        <v>428</v>
      </c>
      <c r="D11" s="134"/>
      <c r="E11" s="148"/>
      <c r="F11" s="131"/>
    </row>
    <row r="12" spans="2:8" x14ac:dyDescent="0.45">
      <c r="B12" s="16" t="s">
        <v>279</v>
      </c>
      <c r="C12" s="124" t="s">
        <v>433</v>
      </c>
      <c r="D12" s="134"/>
      <c r="E12" s="148"/>
      <c r="F12" s="131"/>
      <c r="H12" s="46" t="s">
        <v>581</v>
      </c>
    </row>
    <row r="13" spans="2:8" ht="49.5" x14ac:dyDescent="0.45">
      <c r="B13" s="16" t="s">
        <v>276</v>
      </c>
      <c r="C13" s="124" t="s">
        <v>436</v>
      </c>
      <c r="D13" s="136" t="s">
        <v>584</v>
      </c>
      <c r="E13" s="148"/>
      <c r="F13" s="131"/>
      <c r="H13" s="46" t="s">
        <v>581</v>
      </c>
    </row>
    <row r="14" spans="2:8" ht="33" x14ac:dyDescent="0.45">
      <c r="B14" s="16" t="s">
        <v>275</v>
      </c>
      <c r="C14" s="124" t="s">
        <v>510</v>
      </c>
      <c r="D14" s="134"/>
      <c r="E14" s="148"/>
      <c r="F14" s="131"/>
      <c r="H14" s="46" t="s">
        <v>581</v>
      </c>
    </row>
    <row r="15" spans="2:8" x14ac:dyDescent="0.45">
      <c r="B15" s="24"/>
      <c r="C15" s="125"/>
      <c r="D15" s="135"/>
      <c r="E15" s="149"/>
      <c r="F15" s="132"/>
    </row>
    <row r="16" spans="2:8" x14ac:dyDescent="0.45">
      <c r="B16" s="138"/>
      <c r="C16" s="139"/>
      <c r="D16" s="142" t="s">
        <v>528</v>
      </c>
      <c r="E16" s="140">
        <f>SUM(E6:E15)</f>
        <v>37.18</v>
      </c>
      <c r="F16" s="141"/>
    </row>
    <row r="17" spans="2:2" x14ac:dyDescent="0.45">
      <c r="B17" s="2" t="s">
        <v>521</v>
      </c>
    </row>
  </sheetData>
  <mergeCells count="2">
    <mergeCell ref="B3:F3"/>
    <mergeCell ref="B4:F4"/>
  </mergeCells>
  <phoneticPr fontId="1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9BBA-AF80-4E1F-814D-4E818DFDC8C8}">
  <dimension ref="A1:J77"/>
  <sheetViews>
    <sheetView showGridLines="0" zoomScale="145" zoomScaleNormal="145" workbookViewId="0">
      <pane ySplit="6" topLeftCell="A68" activePane="bottomLeft" state="frozen"/>
      <selection pane="bottomLeft" activeCell="L71" sqref="L71"/>
    </sheetView>
  </sheetViews>
  <sheetFormatPr defaultColWidth="9.1328125" defaultRowHeight="16.5" x14ac:dyDescent="0.45"/>
  <cols>
    <col min="1" max="1" width="2.53125" style="72" customWidth="1"/>
    <col min="2" max="2" width="13.53125" style="2" customWidth="1"/>
    <col min="3" max="3" width="70.53125" style="2" customWidth="1"/>
    <col min="4" max="4" width="10.53125" style="31" customWidth="1"/>
    <col min="5" max="5" width="7.53125" style="31" customWidth="1"/>
    <col min="6" max="6" width="3.53125" style="31" customWidth="1"/>
    <col min="7" max="7" width="10.53125" style="72" customWidth="1"/>
    <col min="8" max="8" width="12.53125" style="31" customWidth="1"/>
    <col min="9" max="9" width="2.59765625" style="2" customWidth="1"/>
    <col min="10" max="10" width="9.1328125" style="46"/>
    <col min="11" max="16384" width="9.1328125" style="2"/>
  </cols>
  <sheetData>
    <row r="1" spans="1:8" x14ac:dyDescent="0.45">
      <c r="G1" s="12"/>
      <c r="H1" s="72"/>
    </row>
    <row r="2" spans="1:8" x14ac:dyDescent="0.45">
      <c r="B2" s="2" t="s">
        <v>12</v>
      </c>
    </row>
    <row r="3" spans="1:8" x14ac:dyDescent="0.45">
      <c r="B3" s="9" t="s">
        <v>366</v>
      </c>
    </row>
    <row r="4" spans="1:8" x14ac:dyDescent="0.45">
      <c r="B4" s="172" t="s">
        <v>439</v>
      </c>
      <c r="C4" s="172"/>
      <c r="D4" s="172"/>
      <c r="E4" s="172"/>
      <c r="F4" s="172"/>
      <c r="G4" s="172"/>
      <c r="H4" s="172"/>
    </row>
    <row r="5" spans="1:8" x14ac:dyDescent="0.45">
      <c r="B5" s="172"/>
      <c r="C5" s="172"/>
      <c r="D5" s="172"/>
      <c r="E5" s="172"/>
      <c r="F5" s="172"/>
      <c r="G5" s="172"/>
      <c r="H5" s="172"/>
    </row>
    <row r="6" spans="1:8" ht="16.8" customHeight="1" x14ac:dyDescent="0.45">
      <c r="B6" s="21" t="s">
        <v>359</v>
      </c>
      <c r="C6" s="22" t="s">
        <v>328</v>
      </c>
      <c r="D6" s="23" t="s">
        <v>360</v>
      </c>
      <c r="E6" s="197" t="s">
        <v>28</v>
      </c>
      <c r="F6" s="198"/>
      <c r="G6" s="103" t="s">
        <v>16</v>
      </c>
      <c r="H6" s="37" t="s">
        <v>17</v>
      </c>
    </row>
    <row r="7" spans="1:8" ht="16.5" customHeight="1" x14ac:dyDescent="0.45">
      <c r="B7" s="199" t="s">
        <v>441</v>
      </c>
      <c r="C7" s="200"/>
      <c r="D7" s="200"/>
      <c r="E7" s="200"/>
      <c r="F7" s="200"/>
      <c r="G7" s="200"/>
      <c r="H7" s="201"/>
    </row>
    <row r="8" spans="1:8" ht="16.5" customHeight="1" x14ac:dyDescent="0.45">
      <c r="B8" s="194"/>
      <c r="C8" s="195"/>
      <c r="D8" s="195"/>
      <c r="E8" s="195"/>
      <c r="F8" s="195"/>
      <c r="G8" s="195"/>
      <c r="H8" s="196"/>
    </row>
    <row r="9" spans="1:8" ht="38.25" x14ac:dyDescent="0.45">
      <c r="A9" s="72">
        <v>1</v>
      </c>
      <c r="B9" s="16" t="s">
        <v>361</v>
      </c>
      <c r="C9" s="19" t="s">
        <v>440</v>
      </c>
      <c r="D9" s="15" t="e" vm="1">
        <f>_xlfn.IMAGE(_xlfn.CONCAT("https://github.com/rcfdtools/R.DAPC/blob/main/activity/",E9,"/graph/",B9,".jpg?raw=true"))</f>
        <v>#VALUE!</v>
      </c>
      <c r="E9" s="55" t="s">
        <v>277</v>
      </c>
      <c r="F9" s="70" t="str">
        <f t="shared" ref="F9:F16" si="0">HYPERLINK(_xlfn.CONCAT("https://github.com/rcfdtools/R.DAPC/blob/main/activity/",E9,"/Readme.md#ejercicio-",B9),"Ver")</f>
        <v>Ver</v>
      </c>
      <c r="G9" s="109" t="s">
        <v>494</v>
      </c>
      <c r="H9" s="117">
        <v>5</v>
      </c>
    </row>
    <row r="10" spans="1:8" ht="51" x14ac:dyDescent="0.45">
      <c r="A10" s="72">
        <v>2</v>
      </c>
      <c r="B10" s="16" t="s">
        <v>532</v>
      </c>
      <c r="C10" s="19" t="s">
        <v>442</v>
      </c>
      <c r="D10" s="15" t="e" vm="2">
        <f t="shared" ref="D10:D16" si="1">_xlfn.IMAGE(_xlfn.CONCAT("https://github.com/rcfdtools/R.DAPC/blob/main/activity/",E10,"/graph/",B10,".jpg?raw=true"))</f>
        <v>#VALUE!</v>
      </c>
      <c r="E10" s="55" t="s">
        <v>277</v>
      </c>
      <c r="F10" s="70" t="str">
        <f t="shared" si="0"/>
        <v>Ver</v>
      </c>
      <c r="G10" s="55" t="s">
        <v>493</v>
      </c>
      <c r="H10" s="117">
        <v>5</v>
      </c>
    </row>
    <row r="11" spans="1:8" ht="51" x14ac:dyDescent="0.45">
      <c r="A11" s="72">
        <v>3</v>
      </c>
      <c r="B11" s="16" t="s">
        <v>533</v>
      </c>
      <c r="C11" s="19" t="s">
        <v>443</v>
      </c>
      <c r="D11" s="15"/>
      <c r="E11" s="55" t="s">
        <v>277</v>
      </c>
      <c r="F11" s="70" t="str">
        <f t="shared" si="0"/>
        <v>Ver</v>
      </c>
      <c r="G11" s="55" t="s">
        <v>493</v>
      </c>
      <c r="H11" s="117">
        <v>5</v>
      </c>
    </row>
    <row r="12" spans="1:8" ht="51" x14ac:dyDescent="0.45">
      <c r="A12" s="72">
        <v>4</v>
      </c>
      <c r="B12" s="16" t="s">
        <v>534</v>
      </c>
      <c r="C12" s="19" t="s">
        <v>444</v>
      </c>
      <c r="D12" s="15" t="e" vm="3">
        <f t="shared" si="1"/>
        <v>#VALUE!</v>
      </c>
      <c r="E12" s="55" t="s">
        <v>277</v>
      </c>
      <c r="F12" s="70" t="str">
        <f t="shared" si="0"/>
        <v>Ver</v>
      </c>
      <c r="G12" s="55" t="s">
        <v>495</v>
      </c>
      <c r="H12" s="117">
        <v>5</v>
      </c>
    </row>
    <row r="13" spans="1:8" ht="38.25" x14ac:dyDescent="0.45">
      <c r="A13" s="72">
        <v>5</v>
      </c>
      <c r="B13" s="27" t="s">
        <v>362</v>
      </c>
      <c r="C13" s="19" t="s">
        <v>445</v>
      </c>
      <c r="D13" s="15" t="e" vm="4">
        <f t="shared" si="1"/>
        <v>#VALUE!</v>
      </c>
      <c r="E13" s="55" t="s">
        <v>277</v>
      </c>
      <c r="F13" s="70" t="str">
        <f t="shared" si="0"/>
        <v>Ver</v>
      </c>
      <c r="G13" s="55" t="s">
        <v>496</v>
      </c>
      <c r="H13" s="117">
        <v>5</v>
      </c>
    </row>
    <row r="14" spans="1:8" ht="38.25" x14ac:dyDescent="0.45">
      <c r="A14" s="72">
        <v>6</v>
      </c>
      <c r="B14" s="27" t="s">
        <v>363</v>
      </c>
      <c r="C14" s="19" t="s">
        <v>445</v>
      </c>
      <c r="D14" s="15" t="e" vm="5">
        <f t="shared" si="1"/>
        <v>#VALUE!</v>
      </c>
      <c r="E14" s="55" t="s">
        <v>277</v>
      </c>
      <c r="F14" s="70" t="str">
        <f t="shared" si="0"/>
        <v>Ver</v>
      </c>
      <c r="G14" s="55" t="s">
        <v>497</v>
      </c>
      <c r="H14" s="117">
        <v>5</v>
      </c>
    </row>
    <row r="15" spans="1:8" ht="38.25" x14ac:dyDescent="0.45">
      <c r="A15" s="72">
        <v>7</v>
      </c>
      <c r="B15" s="16" t="s">
        <v>364</v>
      </c>
      <c r="C15" s="19" t="s">
        <v>445</v>
      </c>
      <c r="D15" s="15" t="e" vm="6">
        <f t="shared" si="1"/>
        <v>#VALUE!</v>
      </c>
      <c r="E15" s="55" t="s">
        <v>277</v>
      </c>
      <c r="F15" s="70" t="str">
        <f t="shared" si="0"/>
        <v>Ver</v>
      </c>
      <c r="G15" s="55" t="s">
        <v>498</v>
      </c>
      <c r="H15" s="117">
        <v>5</v>
      </c>
    </row>
    <row r="16" spans="1:8" ht="38.25" x14ac:dyDescent="0.45">
      <c r="A16" s="72">
        <v>8</v>
      </c>
      <c r="B16" s="16" t="s">
        <v>365</v>
      </c>
      <c r="C16" s="19" t="s">
        <v>446</v>
      </c>
      <c r="D16" s="15" t="e" vm="7">
        <f t="shared" si="1"/>
        <v>#VALUE!</v>
      </c>
      <c r="E16" s="55" t="s">
        <v>277</v>
      </c>
      <c r="F16" s="70" t="str">
        <f t="shared" si="0"/>
        <v>Ver</v>
      </c>
      <c r="G16" s="109" t="s">
        <v>499</v>
      </c>
      <c r="H16" s="110">
        <v>4.5</v>
      </c>
    </row>
    <row r="17" spans="1:8" x14ac:dyDescent="0.45">
      <c r="B17" s="24"/>
      <c r="C17" s="25"/>
      <c r="D17" s="26"/>
      <c r="E17" s="26"/>
      <c r="F17" s="26"/>
      <c r="G17" s="56"/>
      <c r="H17" s="41"/>
    </row>
    <row r="18" spans="1:8" x14ac:dyDescent="0.45">
      <c r="B18" s="5" t="s">
        <v>368</v>
      </c>
      <c r="C18" s="17"/>
      <c r="D18" s="18"/>
      <c r="E18" s="18"/>
      <c r="F18" s="18"/>
      <c r="G18" s="57"/>
      <c r="H18" s="38"/>
    </row>
    <row r="19" spans="1:8" ht="25.5" x14ac:dyDescent="0.45">
      <c r="A19" s="72">
        <v>9</v>
      </c>
      <c r="B19" s="27" t="s">
        <v>369</v>
      </c>
      <c r="C19" s="19" t="s">
        <v>370</v>
      </c>
      <c r="D19" s="15"/>
      <c r="E19" s="55" t="s">
        <v>278</v>
      </c>
      <c r="F19" s="70" t="str">
        <f>HYPERLINK(_xlfn.CONCAT("https://github.com/rcfdtools/R.DAPC/blob/main/activity/",E19,"/Readme.md#ejercicio-",B19),"Ver")</f>
        <v>Ver</v>
      </c>
      <c r="G19" s="58"/>
      <c r="H19" s="118">
        <v>5</v>
      </c>
    </row>
    <row r="20" spans="1:8" x14ac:dyDescent="0.45">
      <c r="B20" s="24"/>
      <c r="C20" s="25"/>
      <c r="D20" s="26"/>
      <c r="E20" s="26"/>
      <c r="F20" s="26"/>
      <c r="G20" s="56"/>
      <c r="H20" s="41"/>
    </row>
    <row r="21" spans="1:8" x14ac:dyDescent="0.45">
      <c r="B21" s="191" t="s">
        <v>447</v>
      </c>
      <c r="C21" s="192"/>
      <c r="D21" s="192"/>
      <c r="E21" s="192"/>
      <c r="F21" s="192"/>
      <c r="G21" s="192"/>
      <c r="H21" s="193"/>
    </row>
    <row r="22" spans="1:8" x14ac:dyDescent="0.45">
      <c r="B22" s="194"/>
      <c r="C22" s="195"/>
      <c r="D22" s="195"/>
      <c r="E22" s="195"/>
      <c r="F22" s="195"/>
      <c r="G22" s="195"/>
      <c r="H22" s="196"/>
    </row>
    <row r="23" spans="1:8" ht="40.049999999999997" customHeight="1" x14ac:dyDescent="0.45">
      <c r="A23" s="72">
        <v>10</v>
      </c>
      <c r="B23" s="27" t="s">
        <v>371</v>
      </c>
      <c r="C23" s="28" t="s">
        <v>500</v>
      </c>
      <c r="D23" s="15" t="e" vm="8">
        <f t="shared" ref="D23:D31" si="2">_xlfn.IMAGE(_xlfn.CONCAT("https://github.com/rcfdtools/R.DAPC/blob/main/activity/",E23,"/graph/",B23,".jpg?raw=true"))</f>
        <v>#VALUE!</v>
      </c>
      <c r="E23" s="55" t="s">
        <v>299</v>
      </c>
      <c r="F23" s="70" t="str">
        <f t="shared" ref="F23:F31" si="3">HYPERLINK(_xlfn.CONCAT("https://github.com/rcfdtools/R.DAPC/blob/main/activity/",E23,"/Readme.md#ejercicio-",B23),"Ver")</f>
        <v>Ver</v>
      </c>
      <c r="G23" s="58"/>
      <c r="H23" s="118">
        <v>5</v>
      </c>
    </row>
    <row r="24" spans="1:8" ht="40.049999999999997" customHeight="1" x14ac:dyDescent="0.45">
      <c r="A24" s="72">
        <v>11</v>
      </c>
      <c r="B24" s="27" t="s">
        <v>372</v>
      </c>
      <c r="C24" s="28" t="s">
        <v>448</v>
      </c>
      <c r="D24" s="15" t="e" vm="9">
        <f t="shared" si="2"/>
        <v>#VALUE!</v>
      </c>
      <c r="E24" s="55" t="s">
        <v>299</v>
      </c>
      <c r="F24" s="70" t="str">
        <f t="shared" si="3"/>
        <v>Ver</v>
      </c>
      <c r="G24" s="58"/>
      <c r="H24" s="118">
        <v>5</v>
      </c>
    </row>
    <row r="25" spans="1:8" ht="40.049999999999997" customHeight="1" x14ac:dyDescent="0.45">
      <c r="A25" s="72">
        <v>12</v>
      </c>
      <c r="B25" s="27" t="s">
        <v>373</v>
      </c>
      <c r="C25" s="28" t="s">
        <v>531</v>
      </c>
      <c r="D25" s="15" t="e" vm="10">
        <f t="shared" si="2"/>
        <v>#VALUE!</v>
      </c>
      <c r="E25" s="55" t="s">
        <v>299</v>
      </c>
      <c r="F25" s="70" t="str">
        <f t="shared" si="3"/>
        <v>Ver</v>
      </c>
      <c r="G25" s="58"/>
      <c r="H25" s="118">
        <v>5</v>
      </c>
    </row>
    <row r="26" spans="1:8" ht="40.049999999999997" customHeight="1" x14ac:dyDescent="0.45">
      <c r="A26" s="72">
        <v>13</v>
      </c>
      <c r="B26" s="27" t="s">
        <v>374</v>
      </c>
      <c r="C26" s="28" t="s">
        <v>449</v>
      </c>
      <c r="D26" s="15" t="e" vm="11">
        <f t="shared" si="2"/>
        <v>#VALUE!</v>
      </c>
      <c r="E26" s="55" t="s">
        <v>299</v>
      </c>
      <c r="F26" s="70" t="str">
        <f t="shared" si="3"/>
        <v>Ver</v>
      </c>
      <c r="G26" s="58"/>
      <c r="H26" s="118">
        <v>5</v>
      </c>
    </row>
    <row r="27" spans="1:8" ht="40.049999999999997" customHeight="1" x14ac:dyDescent="0.45">
      <c r="A27" s="72">
        <v>14</v>
      </c>
      <c r="B27" s="27" t="s">
        <v>375</v>
      </c>
      <c r="C27" s="28" t="s">
        <v>450</v>
      </c>
      <c r="D27" s="15" t="e" vm="12">
        <f t="shared" si="2"/>
        <v>#VALUE!</v>
      </c>
      <c r="E27" s="55" t="s">
        <v>299</v>
      </c>
      <c r="F27" s="70" t="str">
        <f t="shared" si="3"/>
        <v>Ver</v>
      </c>
      <c r="G27" s="58"/>
      <c r="H27" s="118">
        <v>5</v>
      </c>
    </row>
    <row r="28" spans="1:8" ht="40.049999999999997" customHeight="1" x14ac:dyDescent="0.45">
      <c r="A28" s="72">
        <v>15</v>
      </c>
      <c r="B28" s="27" t="s">
        <v>376</v>
      </c>
      <c r="C28" s="28" t="s">
        <v>451</v>
      </c>
      <c r="D28" s="15" t="e" vm="13">
        <f t="shared" si="2"/>
        <v>#VALUE!</v>
      </c>
      <c r="E28" s="55" t="s">
        <v>299</v>
      </c>
      <c r="F28" s="70" t="str">
        <f t="shared" si="3"/>
        <v>Ver</v>
      </c>
      <c r="G28" s="58"/>
      <c r="H28" s="118">
        <v>5</v>
      </c>
    </row>
    <row r="29" spans="1:8" ht="40.049999999999997" customHeight="1" x14ac:dyDescent="0.45">
      <c r="A29" s="72">
        <v>16</v>
      </c>
      <c r="B29" s="27" t="s">
        <v>377</v>
      </c>
      <c r="C29" s="28" t="s">
        <v>452</v>
      </c>
      <c r="D29" s="15" t="e" vm="14">
        <f t="shared" si="2"/>
        <v>#VALUE!</v>
      </c>
      <c r="E29" s="55" t="s">
        <v>299</v>
      </c>
      <c r="F29" s="70" t="str">
        <f t="shared" si="3"/>
        <v>Ver</v>
      </c>
      <c r="G29" s="58"/>
      <c r="H29" s="118">
        <v>5</v>
      </c>
    </row>
    <row r="30" spans="1:8" ht="40.049999999999997" customHeight="1" x14ac:dyDescent="0.45">
      <c r="A30" s="72">
        <v>17</v>
      </c>
      <c r="B30" s="27" t="s">
        <v>378</v>
      </c>
      <c r="C30" s="28" t="s">
        <v>452</v>
      </c>
      <c r="D30" s="15" t="e" vm="15">
        <f t="shared" si="2"/>
        <v>#VALUE!</v>
      </c>
      <c r="E30" s="55" t="s">
        <v>299</v>
      </c>
      <c r="F30" s="70" t="str">
        <f t="shared" si="3"/>
        <v>Ver</v>
      </c>
      <c r="G30" s="58"/>
      <c r="H30" s="118">
        <v>5</v>
      </c>
    </row>
    <row r="31" spans="1:8" ht="40.049999999999997" customHeight="1" x14ac:dyDescent="0.45">
      <c r="A31" s="72">
        <v>18</v>
      </c>
      <c r="B31" s="27" t="s">
        <v>379</v>
      </c>
      <c r="C31" s="28" t="s">
        <v>453</v>
      </c>
      <c r="D31" s="15" t="e" vm="16">
        <f t="shared" si="2"/>
        <v>#VALUE!</v>
      </c>
      <c r="E31" s="55" t="s">
        <v>299</v>
      </c>
      <c r="F31" s="70" t="str">
        <f t="shared" si="3"/>
        <v>Ver</v>
      </c>
      <c r="G31" s="58"/>
      <c r="H31" s="118">
        <v>5</v>
      </c>
    </row>
    <row r="32" spans="1:8" x14ac:dyDescent="0.45">
      <c r="B32" s="24"/>
      <c r="C32" s="25"/>
      <c r="D32" s="26"/>
      <c r="E32" s="26"/>
      <c r="F32" s="26"/>
      <c r="G32" s="56"/>
      <c r="H32" s="41"/>
    </row>
    <row r="33" spans="1:8" x14ac:dyDescent="0.45">
      <c r="B33" s="5" t="s">
        <v>454</v>
      </c>
      <c r="C33" s="17"/>
      <c r="D33" s="18"/>
      <c r="E33" s="18"/>
      <c r="F33" s="18"/>
      <c r="G33" s="57"/>
      <c r="H33" s="38"/>
    </row>
    <row r="34" spans="1:8" ht="63.75" x14ac:dyDescent="0.45">
      <c r="A34" s="72">
        <v>19</v>
      </c>
      <c r="B34" s="27" t="s">
        <v>380</v>
      </c>
      <c r="C34" s="28" t="s">
        <v>455</v>
      </c>
      <c r="D34" s="15" t="e" vm="17">
        <f>_xlfn.IMAGE(_xlfn.CONCAT("https://github.com/rcfdtools/R.DAPC/blob/main/activity/",E34,"/graph/",B34,".jpg?raw=true"))</f>
        <v>#VALUE!</v>
      </c>
      <c r="E34" s="55" t="s">
        <v>300</v>
      </c>
      <c r="F34" s="70" t="str">
        <f t="shared" ref="F34:F41" si="4">HYPERLINK(_xlfn.CONCAT("https://github.com/rcfdtools/R.DAPC/blob/main/activity/",E34,"/Readme.md#ejercicio-",B34),"Ver")</f>
        <v>Ver</v>
      </c>
      <c r="G34" s="58"/>
      <c r="H34" s="118">
        <v>5</v>
      </c>
    </row>
    <row r="35" spans="1:8" ht="89.25" x14ac:dyDescent="0.45">
      <c r="A35" s="72">
        <v>20</v>
      </c>
      <c r="B35" s="27" t="s">
        <v>381</v>
      </c>
      <c r="C35" s="28" t="s">
        <v>456</v>
      </c>
      <c r="D35" s="15" t="e" vm="18">
        <f t="shared" ref="D35:D41" si="5">_xlfn.IMAGE(_xlfn.CONCAT("https://github.com/rcfdtools/R.DAPC/blob/main/activity/",E35,"/graph/",B35,".jpg?raw=true"))</f>
        <v>#VALUE!</v>
      </c>
      <c r="E35" s="55" t="s">
        <v>300</v>
      </c>
      <c r="F35" s="70" t="str">
        <f t="shared" si="4"/>
        <v>Ver</v>
      </c>
      <c r="G35" s="169" t="s">
        <v>548</v>
      </c>
      <c r="H35" s="170">
        <v>1.5</v>
      </c>
    </row>
    <row r="36" spans="1:8" ht="76.5" x14ac:dyDescent="0.45">
      <c r="A36" s="72">
        <v>21</v>
      </c>
      <c r="B36" s="27" t="s">
        <v>382</v>
      </c>
      <c r="C36" s="28" t="s">
        <v>457</v>
      </c>
      <c r="D36" s="15" t="e" vm="19">
        <f t="shared" si="5"/>
        <v>#VALUE!</v>
      </c>
      <c r="E36" s="55" t="s">
        <v>300</v>
      </c>
      <c r="F36" s="70" t="str">
        <f t="shared" si="4"/>
        <v>Ver</v>
      </c>
      <c r="G36" s="169" t="s">
        <v>549</v>
      </c>
      <c r="H36" s="170">
        <v>4</v>
      </c>
    </row>
    <row r="37" spans="1:8" ht="40.049999999999997" customHeight="1" x14ac:dyDescent="0.45">
      <c r="A37" s="72">
        <v>22</v>
      </c>
      <c r="B37" s="27" t="s">
        <v>535</v>
      </c>
      <c r="C37" s="28" t="s">
        <v>383</v>
      </c>
      <c r="D37" s="15" t="e" vm="20">
        <f>_xlfn.IMAGE(_xlfn.CONCAT("https://github.com/rcfdtools/R.DAPC/blob/main/activity/",E37,"/graph/",B37,".jpg?raw=true"))</f>
        <v>#VALUE!</v>
      </c>
      <c r="E37" s="55" t="s">
        <v>300</v>
      </c>
      <c r="F37" s="70" t="str">
        <f t="shared" si="4"/>
        <v>Ver</v>
      </c>
      <c r="G37" s="169" t="s">
        <v>550</v>
      </c>
      <c r="H37" s="170">
        <v>4</v>
      </c>
    </row>
    <row r="38" spans="1:8" ht="40.049999999999997" customHeight="1" x14ac:dyDescent="0.45">
      <c r="A38" s="72">
        <v>23</v>
      </c>
      <c r="B38" s="27" t="s">
        <v>536</v>
      </c>
      <c r="C38" s="28" t="s">
        <v>458</v>
      </c>
      <c r="D38" s="15"/>
      <c r="E38" s="55" t="s">
        <v>300</v>
      </c>
      <c r="F38" s="70" t="str">
        <f t="shared" si="4"/>
        <v>Ver</v>
      </c>
      <c r="G38" s="58"/>
      <c r="H38" s="118">
        <v>5</v>
      </c>
    </row>
    <row r="39" spans="1:8" ht="40.049999999999997" customHeight="1" x14ac:dyDescent="0.45">
      <c r="A39" s="72">
        <v>24</v>
      </c>
      <c r="B39" s="27" t="s">
        <v>384</v>
      </c>
      <c r="C39" s="28" t="s">
        <v>459</v>
      </c>
      <c r="D39" s="15" t="e" vm="21">
        <f t="shared" si="5"/>
        <v>#VALUE!</v>
      </c>
      <c r="E39" s="55" t="s">
        <v>300</v>
      </c>
      <c r="F39" s="70" t="str">
        <f t="shared" si="4"/>
        <v>Ver</v>
      </c>
      <c r="G39" s="58"/>
      <c r="H39" s="118">
        <v>5</v>
      </c>
    </row>
    <row r="40" spans="1:8" ht="40.049999999999997" customHeight="1" x14ac:dyDescent="0.45">
      <c r="A40" s="72">
        <v>25</v>
      </c>
      <c r="B40" s="27" t="s">
        <v>385</v>
      </c>
      <c r="C40" s="28" t="s">
        <v>460</v>
      </c>
      <c r="D40" s="15" t="e" vm="22">
        <f t="shared" si="5"/>
        <v>#VALUE!</v>
      </c>
      <c r="E40" s="55" t="s">
        <v>300</v>
      </c>
      <c r="F40" s="70" t="str">
        <f t="shared" si="4"/>
        <v>Ver</v>
      </c>
      <c r="G40" s="169" t="s">
        <v>551</v>
      </c>
      <c r="H40" s="170">
        <v>3.5</v>
      </c>
    </row>
    <row r="41" spans="1:8" ht="40.049999999999997" customHeight="1" x14ac:dyDescent="0.45">
      <c r="A41" s="72">
        <v>26</v>
      </c>
      <c r="B41" s="27" t="s">
        <v>386</v>
      </c>
      <c r="C41" s="28" t="s">
        <v>461</v>
      </c>
      <c r="D41" s="15" t="e" vm="23">
        <f t="shared" si="5"/>
        <v>#VALUE!</v>
      </c>
      <c r="E41" s="55" t="s">
        <v>300</v>
      </c>
      <c r="F41" s="70" t="str">
        <f t="shared" si="4"/>
        <v>Ver</v>
      </c>
      <c r="G41" s="58"/>
      <c r="H41" s="118">
        <v>5</v>
      </c>
    </row>
    <row r="42" spans="1:8" x14ac:dyDescent="0.45">
      <c r="B42" s="27"/>
      <c r="C42" s="28"/>
      <c r="D42" s="29"/>
      <c r="E42" s="29"/>
      <c r="F42" s="29"/>
      <c r="G42" s="58"/>
      <c r="H42" s="40"/>
    </row>
    <row r="43" spans="1:8" ht="16.5" customHeight="1" x14ac:dyDescent="0.45">
      <c r="B43" s="191" t="s">
        <v>462</v>
      </c>
      <c r="C43" s="192"/>
      <c r="D43" s="192"/>
      <c r="E43" s="192"/>
      <c r="F43" s="192"/>
      <c r="G43" s="192"/>
      <c r="H43" s="193"/>
    </row>
    <row r="44" spans="1:8" x14ac:dyDescent="0.45">
      <c r="B44" s="194"/>
      <c r="C44" s="195"/>
      <c r="D44" s="195"/>
      <c r="E44" s="195"/>
      <c r="F44" s="195"/>
      <c r="G44" s="195"/>
      <c r="H44" s="196"/>
    </row>
    <row r="45" spans="1:8" ht="40.049999999999997" customHeight="1" x14ac:dyDescent="0.45">
      <c r="A45" s="72">
        <v>27</v>
      </c>
      <c r="B45" s="27" t="s">
        <v>387</v>
      </c>
      <c r="C45" s="28" t="s">
        <v>388</v>
      </c>
      <c r="D45" s="15" t="e" vm="24">
        <f t="shared" ref="D45:D64" si="6">_xlfn.IMAGE(_xlfn.CONCAT("https://github.com/rcfdtools/R.DAPC/blob/main/activity/",E45,"/graph/",B45,".jpg?raw=true"))</f>
        <v>#VALUE!</v>
      </c>
      <c r="E45" s="55" t="s">
        <v>316</v>
      </c>
      <c r="F45" s="70" t="str">
        <f t="shared" ref="F45:F65" si="7">HYPERLINK(_xlfn.CONCAT("https://github.com/rcfdtools/R.DAPC/blob/main/activity/",E45,"/Readme.md#ejercicio-",B45),"Ver")</f>
        <v>Ver</v>
      </c>
      <c r="G45" s="169" t="s">
        <v>556</v>
      </c>
      <c r="H45" s="170">
        <v>4.5</v>
      </c>
    </row>
    <row r="46" spans="1:8" ht="40.049999999999997" customHeight="1" x14ac:dyDescent="0.45">
      <c r="A46" s="72">
        <v>28</v>
      </c>
      <c r="B46" s="27" t="s">
        <v>389</v>
      </c>
      <c r="C46" s="28" t="s">
        <v>390</v>
      </c>
      <c r="D46" s="15" t="e" vm="25">
        <f t="shared" si="6"/>
        <v>#VALUE!</v>
      </c>
      <c r="E46" s="55" t="s">
        <v>316</v>
      </c>
      <c r="F46" s="70" t="str">
        <f t="shared" si="7"/>
        <v>Ver</v>
      </c>
      <c r="G46" s="58"/>
      <c r="H46" s="118">
        <v>5</v>
      </c>
    </row>
    <row r="47" spans="1:8" ht="40.049999999999997" customHeight="1" x14ac:dyDescent="0.45">
      <c r="A47" s="72">
        <v>29</v>
      </c>
      <c r="B47" s="27" t="s">
        <v>391</v>
      </c>
      <c r="C47" s="28" t="s">
        <v>392</v>
      </c>
      <c r="D47" s="15" t="e" vm="26">
        <f t="shared" si="6"/>
        <v>#VALUE!</v>
      </c>
      <c r="E47" s="55" t="s">
        <v>316</v>
      </c>
      <c r="F47" s="70" t="str">
        <f t="shared" si="7"/>
        <v>Ver</v>
      </c>
      <c r="G47" s="58"/>
      <c r="H47" s="118">
        <v>5</v>
      </c>
    </row>
    <row r="48" spans="1:8" ht="40.049999999999997" customHeight="1" x14ac:dyDescent="0.45">
      <c r="A48" s="72">
        <v>30</v>
      </c>
      <c r="B48" s="27" t="s">
        <v>393</v>
      </c>
      <c r="C48" s="28" t="s">
        <v>394</v>
      </c>
      <c r="D48" s="15" t="e" vm="27">
        <f>_xlfn.IMAGE(_xlfn.CONCAT("https://github.com/rcfdtools/R.DAPC/blob/main/activity/",E48,"/graph/",B48,".jpg?raw=true"))</f>
        <v>#VALUE!</v>
      </c>
      <c r="E48" s="55" t="s">
        <v>316</v>
      </c>
      <c r="F48" s="70" t="str">
        <f t="shared" si="7"/>
        <v>Ver</v>
      </c>
      <c r="G48" s="169" t="s">
        <v>557</v>
      </c>
      <c r="H48" s="170">
        <v>4.25</v>
      </c>
    </row>
    <row r="49" spans="1:8" ht="40.049999999999997" customHeight="1" x14ac:dyDescent="0.45">
      <c r="A49" s="72">
        <v>31</v>
      </c>
      <c r="B49" s="27" t="s">
        <v>395</v>
      </c>
      <c r="C49" s="28" t="s">
        <v>396</v>
      </c>
      <c r="D49" s="15" t="e" vm="28">
        <f t="shared" si="6"/>
        <v>#VALUE!</v>
      </c>
      <c r="E49" s="55" t="s">
        <v>316</v>
      </c>
      <c r="F49" s="70" t="str">
        <f t="shared" si="7"/>
        <v>Ver</v>
      </c>
      <c r="G49" s="169" t="s">
        <v>556</v>
      </c>
      <c r="H49" s="170">
        <v>4.5</v>
      </c>
    </row>
    <row r="50" spans="1:8" ht="57.75" customHeight="1" x14ac:dyDescent="0.45">
      <c r="A50" s="72">
        <v>32</v>
      </c>
      <c r="B50" s="27" t="s">
        <v>397</v>
      </c>
      <c r="C50" s="28" t="s">
        <v>398</v>
      </c>
      <c r="D50" s="15" t="e" vm="29">
        <f t="shared" si="6"/>
        <v>#VALUE!</v>
      </c>
      <c r="E50" s="55" t="s">
        <v>316</v>
      </c>
      <c r="F50" s="70" t="str">
        <f t="shared" si="7"/>
        <v>Ver</v>
      </c>
      <c r="G50" s="169" t="s">
        <v>558</v>
      </c>
      <c r="H50" s="170">
        <v>4.25</v>
      </c>
    </row>
    <row r="51" spans="1:8" ht="40.049999999999997" customHeight="1" x14ac:dyDescent="0.45">
      <c r="A51" s="72">
        <v>33</v>
      </c>
      <c r="B51" s="27" t="s">
        <v>399</v>
      </c>
      <c r="C51" s="28" t="s">
        <v>400</v>
      </c>
      <c r="D51" s="15" t="e" vm="30">
        <f t="shared" si="6"/>
        <v>#VALUE!</v>
      </c>
      <c r="E51" s="55" t="s">
        <v>316</v>
      </c>
      <c r="F51" s="70" t="str">
        <f t="shared" si="7"/>
        <v>Ver</v>
      </c>
      <c r="G51" s="58"/>
      <c r="H51" s="118">
        <v>5</v>
      </c>
    </row>
    <row r="52" spans="1:8" ht="40.049999999999997" customHeight="1" x14ac:dyDescent="0.45">
      <c r="A52" s="72">
        <v>34</v>
      </c>
      <c r="B52" s="27" t="s">
        <v>401</v>
      </c>
      <c r="C52" s="28" t="s">
        <v>402</v>
      </c>
      <c r="D52" s="15" t="e" vm="31">
        <f t="shared" si="6"/>
        <v>#VALUE!</v>
      </c>
      <c r="E52" s="55" t="s">
        <v>316</v>
      </c>
      <c r="F52" s="70" t="str">
        <f t="shared" si="7"/>
        <v>Ver</v>
      </c>
      <c r="G52" s="58"/>
      <c r="H52" s="118">
        <v>5</v>
      </c>
    </row>
    <row r="53" spans="1:8" ht="40.049999999999997" customHeight="1" x14ac:dyDescent="0.45">
      <c r="A53" s="72">
        <v>35</v>
      </c>
      <c r="B53" s="27" t="s">
        <v>403</v>
      </c>
      <c r="C53" s="28" t="s">
        <v>404</v>
      </c>
      <c r="D53" s="15" t="e" vm="32">
        <f>_xlfn.IMAGE(_xlfn.CONCAT("https://github.com/rcfdtools/R.DAPC/blob/main/activity/",E53,"/graph/",B53,".jpg?raw=true"))</f>
        <v>#VALUE!</v>
      </c>
      <c r="E53" s="55" t="s">
        <v>316</v>
      </c>
      <c r="F53" s="70" t="str">
        <f t="shared" si="7"/>
        <v>Ver</v>
      </c>
      <c r="G53" s="169" t="s">
        <v>559</v>
      </c>
      <c r="H53" s="170">
        <v>4.75</v>
      </c>
    </row>
    <row r="54" spans="1:8" ht="40.049999999999997" customHeight="1" x14ac:dyDescent="0.45">
      <c r="A54" s="72">
        <v>36</v>
      </c>
      <c r="B54" s="27" t="s">
        <v>405</v>
      </c>
      <c r="C54" s="28" t="s">
        <v>406</v>
      </c>
      <c r="D54" s="15" t="e" vm="33">
        <f t="shared" si="6"/>
        <v>#VALUE!</v>
      </c>
      <c r="E54" s="55" t="s">
        <v>316</v>
      </c>
      <c r="F54" s="70" t="str">
        <f t="shared" si="7"/>
        <v>Ver</v>
      </c>
      <c r="G54" s="58"/>
      <c r="H54" s="118">
        <v>5</v>
      </c>
    </row>
    <row r="55" spans="1:8" ht="40.049999999999997" customHeight="1" x14ac:dyDescent="0.45">
      <c r="A55" s="72">
        <v>37</v>
      </c>
      <c r="B55" s="27" t="s">
        <v>407</v>
      </c>
      <c r="C55" s="28" t="s">
        <v>408</v>
      </c>
      <c r="D55" s="15" t="e" vm="34">
        <f t="shared" si="6"/>
        <v>#VALUE!</v>
      </c>
      <c r="E55" s="55" t="s">
        <v>316</v>
      </c>
      <c r="F55" s="70" t="str">
        <f t="shared" si="7"/>
        <v>Ver</v>
      </c>
      <c r="G55" s="58"/>
      <c r="H55" s="118">
        <v>5</v>
      </c>
    </row>
    <row r="56" spans="1:8" ht="40.049999999999997" customHeight="1" x14ac:dyDescent="0.45">
      <c r="A56" s="72">
        <v>38</v>
      </c>
      <c r="B56" s="27" t="s">
        <v>409</v>
      </c>
      <c r="C56" s="28" t="s">
        <v>410</v>
      </c>
      <c r="D56" s="15" t="e" vm="35">
        <f t="shared" si="6"/>
        <v>#VALUE!</v>
      </c>
      <c r="E56" s="55" t="s">
        <v>316</v>
      </c>
      <c r="F56" s="70" t="str">
        <f t="shared" si="7"/>
        <v>Ver</v>
      </c>
      <c r="G56" s="58"/>
      <c r="H56" s="118">
        <v>5</v>
      </c>
    </row>
    <row r="57" spans="1:8" ht="40.049999999999997" customHeight="1" x14ac:dyDescent="0.45">
      <c r="A57" s="72">
        <v>39</v>
      </c>
      <c r="B57" s="27" t="s">
        <v>411</v>
      </c>
      <c r="C57" s="28" t="s">
        <v>412</v>
      </c>
      <c r="D57" s="15" t="e" vm="36">
        <f t="shared" si="6"/>
        <v>#VALUE!</v>
      </c>
      <c r="E57" s="55" t="s">
        <v>316</v>
      </c>
      <c r="F57" s="70" t="str">
        <f t="shared" si="7"/>
        <v>Ver</v>
      </c>
      <c r="G57" s="58"/>
      <c r="H57" s="118">
        <v>5</v>
      </c>
    </row>
    <row r="58" spans="1:8" ht="40.049999999999997" customHeight="1" x14ac:dyDescent="0.45">
      <c r="A58" s="72">
        <v>40</v>
      </c>
      <c r="B58" s="27" t="s">
        <v>413</v>
      </c>
      <c r="C58" s="28" t="s">
        <v>414</v>
      </c>
      <c r="D58" s="15" t="e" vm="37">
        <f t="shared" si="6"/>
        <v>#VALUE!</v>
      </c>
      <c r="E58" s="55" t="s">
        <v>316</v>
      </c>
      <c r="F58" s="70" t="str">
        <f t="shared" si="7"/>
        <v>Ver</v>
      </c>
      <c r="G58" s="169" t="s">
        <v>560</v>
      </c>
      <c r="H58" s="170">
        <v>0</v>
      </c>
    </row>
    <row r="59" spans="1:8" ht="40.049999999999997" customHeight="1" x14ac:dyDescent="0.45">
      <c r="A59" s="72">
        <v>41</v>
      </c>
      <c r="B59" s="27" t="s">
        <v>415</v>
      </c>
      <c r="C59" s="28" t="s">
        <v>416</v>
      </c>
      <c r="D59" s="15" t="e" vm="38">
        <f t="shared" si="6"/>
        <v>#VALUE!</v>
      </c>
      <c r="E59" s="55" t="s">
        <v>316</v>
      </c>
      <c r="F59" s="70" t="str">
        <f t="shared" si="7"/>
        <v>Ver</v>
      </c>
      <c r="G59" s="58"/>
      <c r="H59" s="118">
        <v>5</v>
      </c>
    </row>
    <row r="60" spans="1:8" ht="40.049999999999997" customHeight="1" x14ac:dyDescent="0.45">
      <c r="A60" s="72">
        <v>42</v>
      </c>
      <c r="B60" s="27" t="s">
        <v>417</v>
      </c>
      <c r="C60" s="28" t="s">
        <v>418</v>
      </c>
      <c r="D60" s="15" t="e" vm="39">
        <f>_xlfn.IMAGE(_xlfn.CONCAT("https://github.com/rcfdtools/R.DAPC/blob/main/activity/",E60,"/graph/",B60,".jpg?raw=true"))</f>
        <v>#VALUE!</v>
      </c>
      <c r="E60" s="55" t="s">
        <v>316</v>
      </c>
      <c r="F60" s="70" t="str">
        <f t="shared" si="7"/>
        <v>Ver</v>
      </c>
      <c r="G60" s="58"/>
      <c r="H60" s="118">
        <v>5</v>
      </c>
    </row>
    <row r="61" spans="1:8" ht="40.049999999999997" customHeight="1" x14ac:dyDescent="0.45">
      <c r="A61" s="72">
        <v>43</v>
      </c>
      <c r="B61" s="27" t="s">
        <v>419</v>
      </c>
      <c r="C61" s="28" t="s">
        <v>390</v>
      </c>
      <c r="D61" s="15" t="e" vm="40">
        <f t="shared" si="6"/>
        <v>#VALUE!</v>
      </c>
      <c r="E61" s="55" t="s">
        <v>316</v>
      </c>
      <c r="F61" s="70" t="str">
        <f t="shared" si="7"/>
        <v>Ver</v>
      </c>
      <c r="G61" s="58"/>
      <c r="H61" s="118">
        <v>5</v>
      </c>
    </row>
    <row r="62" spans="1:8" ht="40.049999999999997" customHeight="1" x14ac:dyDescent="0.45">
      <c r="A62" s="72">
        <v>44</v>
      </c>
      <c r="B62" s="27" t="s">
        <v>420</v>
      </c>
      <c r="C62" s="28" t="s">
        <v>421</v>
      </c>
      <c r="D62" s="15" t="e" vm="41">
        <f t="shared" si="6"/>
        <v>#VALUE!</v>
      </c>
      <c r="E62" s="55" t="s">
        <v>316</v>
      </c>
      <c r="F62" s="70" t="str">
        <f t="shared" si="7"/>
        <v>Ver</v>
      </c>
      <c r="G62" s="58"/>
      <c r="H62" s="118">
        <v>5</v>
      </c>
    </row>
    <row r="63" spans="1:8" ht="40.049999999999997" customHeight="1" x14ac:dyDescent="0.45">
      <c r="A63" s="72">
        <v>45</v>
      </c>
      <c r="B63" s="27" t="s">
        <v>422</v>
      </c>
      <c r="C63" s="28" t="s">
        <v>423</v>
      </c>
      <c r="D63" s="15" t="e" vm="42">
        <f t="shared" si="6"/>
        <v>#VALUE!</v>
      </c>
      <c r="E63" s="55" t="s">
        <v>316</v>
      </c>
      <c r="F63" s="70" t="str">
        <f t="shared" si="7"/>
        <v>Ver</v>
      </c>
      <c r="G63" s="58"/>
      <c r="H63" s="118">
        <v>5</v>
      </c>
    </row>
    <row r="64" spans="1:8" ht="40.049999999999997" customHeight="1" x14ac:dyDescent="0.45">
      <c r="A64" s="72">
        <v>46</v>
      </c>
      <c r="B64" s="27" t="s">
        <v>424</v>
      </c>
      <c r="C64" s="28" t="s">
        <v>425</v>
      </c>
      <c r="D64" s="15" t="e" vm="43">
        <f t="shared" si="6"/>
        <v>#VALUE!</v>
      </c>
      <c r="E64" s="55" t="s">
        <v>316</v>
      </c>
      <c r="F64" s="70" t="str">
        <f t="shared" si="7"/>
        <v>Ver</v>
      </c>
      <c r="G64" s="169" t="s">
        <v>562</v>
      </c>
      <c r="H64" s="170">
        <v>3</v>
      </c>
    </row>
    <row r="65" spans="1:10" ht="40.049999999999997" customHeight="1" x14ac:dyDescent="0.45">
      <c r="A65" s="72">
        <v>47</v>
      </c>
      <c r="B65" s="27" t="s">
        <v>426</v>
      </c>
      <c r="C65" s="28" t="s">
        <v>427</v>
      </c>
      <c r="D65" s="15"/>
      <c r="E65" s="55" t="s">
        <v>316</v>
      </c>
      <c r="F65" s="70" t="str">
        <f t="shared" si="7"/>
        <v>Ver</v>
      </c>
      <c r="G65" s="169" t="s">
        <v>564</v>
      </c>
      <c r="H65" s="170">
        <v>4</v>
      </c>
    </row>
    <row r="66" spans="1:10" x14ac:dyDescent="0.45">
      <c r="B66" s="27"/>
      <c r="C66" s="28"/>
      <c r="D66" s="29"/>
      <c r="E66" s="29"/>
      <c r="F66" s="29"/>
      <c r="G66" s="58"/>
      <c r="H66" s="40"/>
    </row>
    <row r="67" spans="1:10" x14ac:dyDescent="0.45">
      <c r="B67" s="5" t="s">
        <v>428</v>
      </c>
      <c r="C67" s="17"/>
      <c r="D67" s="18"/>
      <c r="E67" s="18"/>
      <c r="F67" s="18"/>
      <c r="G67" s="57"/>
      <c r="H67" s="38"/>
    </row>
    <row r="68" spans="1:10" ht="40.049999999999997" customHeight="1" x14ac:dyDescent="0.45">
      <c r="A68" s="72">
        <v>48</v>
      </c>
      <c r="B68" s="27" t="s">
        <v>429</v>
      </c>
      <c r="C68" s="28" t="s">
        <v>430</v>
      </c>
      <c r="D68" s="15" t="e" vm="44">
        <f>_xlfn.IMAGE(_xlfn.CONCAT("https://github.com/rcfdtools/R.DAPC/blob/main/activity/",E68,"/graph/",B68,".jpg?raw=true"))</f>
        <v>#VALUE!</v>
      </c>
      <c r="E68" s="55" t="s">
        <v>280</v>
      </c>
      <c r="F68" s="70" t="str">
        <f>HYPERLINK(_xlfn.CONCAT("https://github.com/rcfdtools/R.DAPC/blob/main/activity/",E68,"/Readme.md#ejercicio-",B68),"Ver")</f>
        <v>Ver</v>
      </c>
      <c r="G68" s="58"/>
      <c r="H68" s="118">
        <v>5</v>
      </c>
    </row>
    <row r="69" spans="1:10" ht="40.049999999999997" customHeight="1" x14ac:dyDescent="0.45">
      <c r="A69" s="72">
        <v>49</v>
      </c>
      <c r="B69" s="27" t="s">
        <v>431</v>
      </c>
      <c r="C69" s="28" t="s">
        <v>432</v>
      </c>
      <c r="D69" s="15" t="e" vm="45">
        <f>_xlfn.IMAGE(_xlfn.CONCAT("https://github.com/rcfdtools/R.DAPC/blob/main/activity/",E69,"/graph/",B69,".jpg?raw=true"))</f>
        <v>#VALUE!</v>
      </c>
      <c r="E69" s="55" t="s">
        <v>280</v>
      </c>
      <c r="F69" s="70" t="str">
        <f>HYPERLINK(_xlfn.CONCAT("https://github.com/rcfdtools/R.DAPC/blob/main/activity/",E69,"/Readme.md#ejercicio-",B69),"Ver")</f>
        <v>Ver</v>
      </c>
      <c r="G69" s="169" t="s">
        <v>563</v>
      </c>
      <c r="H69" s="170">
        <f>(32/48)*5</f>
        <v>3.333333333333333</v>
      </c>
    </row>
    <row r="70" spans="1:10" x14ac:dyDescent="0.45">
      <c r="B70" s="27"/>
      <c r="C70" s="28"/>
      <c r="D70" s="29"/>
      <c r="E70" s="29"/>
      <c r="F70" s="29"/>
      <c r="G70" s="58"/>
      <c r="H70" s="40"/>
    </row>
    <row r="71" spans="1:10" x14ac:dyDescent="0.45">
      <c r="B71" s="5" t="s">
        <v>433</v>
      </c>
      <c r="C71" s="17"/>
      <c r="D71" s="18"/>
      <c r="E71" s="18"/>
      <c r="F71" s="18"/>
      <c r="G71" s="57"/>
      <c r="H71" s="38"/>
    </row>
    <row r="72" spans="1:10" ht="40.049999999999997" customHeight="1" x14ac:dyDescent="0.45">
      <c r="A72" s="72">
        <v>50</v>
      </c>
      <c r="B72" s="27" t="s">
        <v>434</v>
      </c>
      <c r="C72" s="28" t="s">
        <v>435</v>
      </c>
      <c r="D72" s="15" t="e" vm="46">
        <f>_xlfn.IMAGE(_xlfn.CONCAT("https://github.com/rcfdtools/R.DAPC/blob/main/activity/",E72,"/graph/",B72,".jpg?raw=true"))</f>
        <v>#VALUE!</v>
      </c>
      <c r="E72" s="55" t="s">
        <v>279</v>
      </c>
      <c r="F72" s="70" t="str">
        <f>HYPERLINK(_xlfn.CONCAT("https://github.com/rcfdtools/R.DAPC/blob/main/activity/",E72,"/Readme.md#ejercicio-",B72),"Ver")</f>
        <v>Ver</v>
      </c>
      <c r="G72" s="169" t="s">
        <v>582</v>
      </c>
      <c r="H72" s="170">
        <v>4.5</v>
      </c>
      <c r="J72" s="46" t="s">
        <v>581</v>
      </c>
    </row>
    <row r="73" spans="1:10" x14ac:dyDescent="0.45">
      <c r="B73" s="27"/>
      <c r="C73" s="28"/>
      <c r="D73" s="29"/>
      <c r="E73" s="29"/>
      <c r="F73" s="29"/>
      <c r="G73" s="58"/>
      <c r="H73" s="40"/>
    </row>
    <row r="74" spans="1:10" x14ac:dyDescent="0.45">
      <c r="B74" s="5" t="s">
        <v>436</v>
      </c>
      <c r="C74" s="17"/>
      <c r="D74" s="18"/>
      <c r="E74" s="18"/>
      <c r="F74" s="18"/>
      <c r="G74" s="57"/>
      <c r="H74" s="38"/>
    </row>
    <row r="75" spans="1:10" ht="25.5" x14ac:dyDescent="0.45">
      <c r="A75" s="72">
        <v>51</v>
      </c>
      <c r="B75" s="27" t="s">
        <v>437</v>
      </c>
      <c r="C75" s="28" t="s">
        <v>438</v>
      </c>
      <c r="D75" s="29"/>
      <c r="E75" s="55" t="s">
        <v>276</v>
      </c>
      <c r="F75" s="70" t="str">
        <f>HYPERLINK(_xlfn.CONCAT("https://github.com/rcfdtools/R.DAPC/blob/main/activity/",E75,"/Readme.md#ejercicio-",B75),"Ver")</f>
        <v>Ver</v>
      </c>
      <c r="G75" s="58" t="s">
        <v>565</v>
      </c>
      <c r="H75" s="40">
        <v>5</v>
      </c>
      <c r="J75" s="46" t="s">
        <v>581</v>
      </c>
    </row>
    <row r="76" spans="1:10" x14ac:dyDescent="0.45">
      <c r="B76" s="24"/>
      <c r="C76" s="25"/>
      <c r="D76" s="26"/>
      <c r="E76" s="26"/>
      <c r="F76" s="26"/>
      <c r="G76" s="56"/>
      <c r="H76" s="41"/>
    </row>
    <row r="77" spans="1:10" x14ac:dyDescent="0.45">
      <c r="G77" s="12" t="s">
        <v>244</v>
      </c>
      <c r="H77" s="31">
        <f>AVERAGE(H7:H76)</f>
        <v>4.5996732026143796</v>
      </c>
    </row>
  </sheetData>
  <mergeCells count="5">
    <mergeCell ref="B43:H44"/>
    <mergeCell ref="B4:H5"/>
    <mergeCell ref="E6:F6"/>
    <mergeCell ref="B7:H8"/>
    <mergeCell ref="B21:H2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C4DD-D653-4634-8C4F-29057F021A54}">
  <dimension ref="B1:K19"/>
  <sheetViews>
    <sheetView showGridLines="0" zoomScale="130" zoomScaleNormal="130" workbookViewId="0">
      <pane ySplit="6" topLeftCell="A11" activePane="bottomLeft" state="frozen"/>
      <selection pane="bottomLeft" activeCell="K13" sqref="K13:K14"/>
    </sheetView>
  </sheetViews>
  <sheetFormatPr defaultColWidth="9.1328125" defaultRowHeight="16.5" x14ac:dyDescent="0.45"/>
  <cols>
    <col min="1" max="1" width="2.53125" style="2" customWidth="1"/>
    <col min="2" max="2" width="30.796875" style="2" customWidth="1"/>
    <col min="3" max="3" width="50.796875" style="2" customWidth="1"/>
    <col min="4" max="5" width="10.796875" style="2" customWidth="1"/>
    <col min="6" max="6" width="7.796875" style="2" customWidth="1"/>
    <col min="7" max="7" width="3.796875" style="2" customWidth="1"/>
    <col min="8" max="8" width="30.796875" style="46" customWidth="1"/>
    <col min="9" max="9" width="12.796875" style="31" customWidth="1"/>
    <col min="10" max="10" width="2.796875" style="2" customWidth="1"/>
    <col min="11" max="11" width="9.1328125" style="46"/>
    <col min="12" max="16384" width="9.1328125" style="2"/>
  </cols>
  <sheetData>
    <row r="1" spans="2:11" x14ac:dyDescent="0.45">
      <c r="E1" s="12"/>
    </row>
    <row r="2" spans="2:11" x14ac:dyDescent="0.45">
      <c r="B2" s="2" t="s">
        <v>12</v>
      </c>
    </row>
    <row r="3" spans="2:11" x14ac:dyDescent="0.45">
      <c r="B3" s="9" t="s">
        <v>0</v>
      </c>
    </row>
    <row r="4" spans="2:11" x14ac:dyDescent="0.45">
      <c r="B4" s="172" t="s">
        <v>242</v>
      </c>
      <c r="C4" s="172"/>
      <c r="D4" s="172"/>
      <c r="E4" s="172"/>
    </row>
    <row r="5" spans="2:11" x14ac:dyDescent="0.45">
      <c r="B5" s="172"/>
      <c r="C5" s="172"/>
      <c r="D5" s="172"/>
      <c r="E5" s="172"/>
    </row>
    <row r="6" spans="2:11" x14ac:dyDescent="0.45">
      <c r="B6" s="21" t="s">
        <v>26</v>
      </c>
      <c r="C6" s="22" t="s">
        <v>27</v>
      </c>
      <c r="D6" s="23" t="s">
        <v>38</v>
      </c>
      <c r="E6" s="23" t="s">
        <v>39</v>
      </c>
      <c r="F6" s="197" t="s">
        <v>28</v>
      </c>
      <c r="G6" s="198"/>
      <c r="H6" s="22" t="s">
        <v>16</v>
      </c>
      <c r="I6" s="37" t="s">
        <v>17</v>
      </c>
    </row>
    <row r="7" spans="2:11" ht="76.5" x14ac:dyDescent="0.45">
      <c r="B7" s="16" t="s">
        <v>243</v>
      </c>
      <c r="C7" s="19" t="s">
        <v>315</v>
      </c>
      <c r="D7" s="59">
        <v>1</v>
      </c>
      <c r="E7" s="15" t="s">
        <v>7</v>
      </c>
      <c r="F7" s="55" t="s">
        <v>300</v>
      </c>
      <c r="G7" s="70" t="str">
        <f>HYPERLINK(_xlfn.CONCAT("https://github.com/rcfdtools/R.DAPC/blob/main/activity/",F7,"/Readme.md"),"Ver")</f>
        <v>Ver</v>
      </c>
      <c r="H7" s="116" t="s">
        <v>552</v>
      </c>
      <c r="I7" s="61">
        <v>5</v>
      </c>
    </row>
    <row r="8" spans="2:11" ht="25.5" x14ac:dyDescent="0.45">
      <c r="B8" s="16" t="s">
        <v>247</v>
      </c>
      <c r="C8" s="19" t="s">
        <v>285</v>
      </c>
      <c r="D8" s="59">
        <v>1</v>
      </c>
      <c r="E8" s="15" t="s">
        <v>286</v>
      </c>
      <c r="F8" s="55" t="s">
        <v>277</v>
      </c>
      <c r="G8" s="70" t="str">
        <f t="shared" ref="G8:G18" si="0">HYPERLINK(_xlfn.CONCAT("https://github.com/rcfdtools/R.DAPC/blob/main/activity/",F8,"/Readme.md"),"Ver")</f>
        <v>Ver</v>
      </c>
      <c r="H8" s="145" t="s">
        <v>486</v>
      </c>
      <c r="I8" s="61">
        <v>5</v>
      </c>
    </row>
    <row r="9" spans="2:11" x14ac:dyDescent="0.45">
      <c r="B9" s="16" t="s">
        <v>245</v>
      </c>
      <c r="C9" s="19" t="s">
        <v>246</v>
      </c>
      <c r="D9" s="59" t="s">
        <v>287</v>
      </c>
      <c r="E9" s="15"/>
      <c r="F9" s="55" t="s">
        <v>277</v>
      </c>
      <c r="G9" s="70" t="str">
        <f t="shared" si="0"/>
        <v>Ver</v>
      </c>
      <c r="H9" s="116" t="s">
        <v>501</v>
      </c>
      <c r="I9" s="61">
        <v>5</v>
      </c>
    </row>
    <row r="10" spans="2:11" x14ac:dyDescent="0.45">
      <c r="B10" s="16" t="s">
        <v>249</v>
      </c>
      <c r="C10" s="19" t="s">
        <v>250</v>
      </c>
      <c r="D10" s="59">
        <v>1</v>
      </c>
      <c r="E10" s="15" t="s">
        <v>7</v>
      </c>
      <c r="F10" s="55" t="s">
        <v>276</v>
      </c>
      <c r="G10" s="70" t="str">
        <f t="shared" si="0"/>
        <v>Ver</v>
      </c>
      <c r="H10" s="116" t="s">
        <v>530</v>
      </c>
      <c r="I10" s="61">
        <v>5</v>
      </c>
    </row>
    <row r="11" spans="2:11" ht="33" x14ac:dyDescent="0.45">
      <c r="B11" s="16" t="s">
        <v>248</v>
      </c>
      <c r="C11" s="19" t="s">
        <v>251</v>
      </c>
      <c r="D11" s="59" t="s">
        <v>287</v>
      </c>
      <c r="E11" s="15"/>
      <c r="F11" s="55" t="s">
        <v>277</v>
      </c>
      <c r="G11" s="70" t="str">
        <f t="shared" si="0"/>
        <v>Ver</v>
      </c>
      <c r="H11" s="116" t="s">
        <v>502</v>
      </c>
      <c r="I11" s="61">
        <v>5</v>
      </c>
    </row>
    <row r="12" spans="2:11" ht="63.75" x14ac:dyDescent="0.45">
      <c r="B12" s="16" t="s">
        <v>257</v>
      </c>
      <c r="C12" s="19" t="s">
        <v>252</v>
      </c>
      <c r="D12" s="59" t="s">
        <v>287</v>
      </c>
      <c r="E12" s="15"/>
      <c r="F12" s="55" t="s">
        <v>278</v>
      </c>
      <c r="G12" s="70" t="str">
        <f t="shared" si="0"/>
        <v>Ver</v>
      </c>
      <c r="H12" s="116" t="s">
        <v>503</v>
      </c>
      <c r="I12" s="61">
        <v>5</v>
      </c>
    </row>
    <row r="13" spans="2:11" ht="25.5" x14ac:dyDescent="0.45">
      <c r="B13" s="16" t="s">
        <v>258</v>
      </c>
      <c r="C13" s="19" t="s">
        <v>253</v>
      </c>
      <c r="D13" s="59" t="s">
        <v>287</v>
      </c>
      <c r="E13" s="15"/>
      <c r="F13" s="55" t="s">
        <v>279</v>
      </c>
      <c r="G13" s="70" t="str">
        <f t="shared" si="0"/>
        <v>Ver</v>
      </c>
      <c r="H13" s="116" t="s">
        <v>566</v>
      </c>
      <c r="I13" s="61">
        <v>5</v>
      </c>
      <c r="K13" s="46" t="s">
        <v>581</v>
      </c>
    </row>
    <row r="14" spans="2:11" ht="33" x14ac:dyDescent="0.45">
      <c r="B14" s="16" t="s">
        <v>259</v>
      </c>
      <c r="C14" s="19" t="s">
        <v>319</v>
      </c>
      <c r="D14" s="59" t="s">
        <v>287</v>
      </c>
      <c r="E14" s="15"/>
      <c r="F14" s="55" t="s">
        <v>276</v>
      </c>
      <c r="G14" s="70" t="str">
        <f t="shared" si="0"/>
        <v>Ver</v>
      </c>
      <c r="H14" s="116" t="s">
        <v>566</v>
      </c>
      <c r="I14" s="61">
        <v>5</v>
      </c>
      <c r="K14" s="46" t="s">
        <v>581</v>
      </c>
    </row>
    <row r="15" spans="2:11" ht="25.5" x14ac:dyDescent="0.45">
      <c r="B15" s="16" t="s">
        <v>254</v>
      </c>
      <c r="C15" s="19" t="s">
        <v>260</v>
      </c>
      <c r="D15" s="59">
        <v>1</v>
      </c>
      <c r="E15" s="15" t="s">
        <v>7</v>
      </c>
      <c r="F15" s="55" t="s">
        <v>280</v>
      </c>
      <c r="G15" s="70" t="str">
        <f t="shared" si="0"/>
        <v>Ver</v>
      </c>
      <c r="H15" s="116" t="s">
        <v>567</v>
      </c>
      <c r="I15" s="61">
        <v>5</v>
      </c>
    </row>
    <row r="16" spans="2:11" ht="52.25" customHeight="1" x14ac:dyDescent="0.45">
      <c r="B16" s="16" t="s">
        <v>255</v>
      </c>
      <c r="C16" s="19" t="s">
        <v>261</v>
      </c>
      <c r="D16" s="59">
        <v>1</v>
      </c>
      <c r="E16" s="15" t="s">
        <v>7</v>
      </c>
      <c r="F16" s="55" t="s">
        <v>280</v>
      </c>
      <c r="G16" s="70" t="str">
        <f t="shared" si="0"/>
        <v>Ver</v>
      </c>
      <c r="H16" s="171" t="s">
        <v>569</v>
      </c>
      <c r="I16" s="170"/>
    </row>
    <row r="17" spans="2:9" ht="35.75" customHeight="1" x14ac:dyDescent="0.45">
      <c r="B17" s="27" t="s">
        <v>256</v>
      </c>
      <c r="C17" s="28" t="s">
        <v>262</v>
      </c>
      <c r="D17" s="59">
        <v>1</v>
      </c>
      <c r="E17" s="15" t="s">
        <v>7</v>
      </c>
      <c r="F17" s="55" t="s">
        <v>280</v>
      </c>
      <c r="G17" s="70" t="str">
        <f t="shared" si="0"/>
        <v>Ver</v>
      </c>
      <c r="H17" s="146" t="s">
        <v>568</v>
      </c>
      <c r="I17" s="62"/>
    </row>
    <row r="18" spans="2:9" x14ac:dyDescent="0.45">
      <c r="B18" s="24"/>
      <c r="C18" s="25"/>
      <c r="D18" s="60"/>
      <c r="E18" s="26"/>
      <c r="F18" s="56"/>
      <c r="G18" s="71" t="str">
        <f t="shared" si="0"/>
        <v>Ver</v>
      </c>
      <c r="H18" s="147"/>
      <c r="I18" s="63"/>
    </row>
    <row r="19" spans="2:9" x14ac:dyDescent="0.45">
      <c r="H19" s="42" t="s">
        <v>244</v>
      </c>
      <c r="I19" s="31">
        <f>AVERAGE(I7:I18)</f>
        <v>5</v>
      </c>
    </row>
  </sheetData>
  <autoFilter ref="B6:I19" xr:uid="{0659C4DD-D653-4634-8C4F-29057F021A54}">
    <filterColumn colId="4" showButton="0"/>
  </autoFilter>
  <mergeCells count="2">
    <mergeCell ref="B4:E5"/>
    <mergeCell ref="F6:G6"/>
  </mergeCells>
  <hyperlinks>
    <hyperlink ref="H8" r:id="rId1" xr:uid="{20CB6F1F-8DED-480F-80DA-F0FF0B669794}"/>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59D4-4937-4491-BD3F-7DBC007EDF85}">
  <dimension ref="B2:I105"/>
  <sheetViews>
    <sheetView showGridLines="0" zoomScale="130" zoomScaleNormal="130" workbookViewId="0">
      <pane ySplit="6" topLeftCell="A88" activePane="bottomLeft" state="frozen"/>
      <selection pane="bottomLeft" activeCell="D73" sqref="D73"/>
    </sheetView>
  </sheetViews>
  <sheetFormatPr defaultColWidth="9.1328125" defaultRowHeight="16.5" x14ac:dyDescent="0.45"/>
  <cols>
    <col min="1" max="1" width="2.53125" style="2" customWidth="1"/>
    <col min="2" max="2" width="30.796875" style="2" customWidth="1"/>
    <col min="3" max="3" width="50.796875" style="2" customWidth="1"/>
    <col min="4" max="5" width="10.796875" style="31" customWidth="1"/>
    <col min="6" max="6" width="7.796875" style="72" customWidth="1"/>
    <col min="7" max="7" width="3.796875" style="31" customWidth="1"/>
    <col min="8" max="8" width="30.796875" style="46" customWidth="1"/>
    <col min="9" max="9" width="12.796875" style="31" customWidth="1"/>
    <col min="10" max="10" width="2.53125" style="2" customWidth="1"/>
    <col min="11" max="16384" width="9.1328125" style="2"/>
  </cols>
  <sheetData>
    <row r="2" spans="2:9" x14ac:dyDescent="0.45">
      <c r="B2" s="2" t="s">
        <v>12</v>
      </c>
    </row>
    <row r="3" spans="2:9" x14ac:dyDescent="0.45">
      <c r="B3" s="9" t="s">
        <v>141</v>
      </c>
    </row>
    <row r="4" spans="2:9" x14ac:dyDescent="0.45">
      <c r="B4" s="172" t="s">
        <v>200</v>
      </c>
      <c r="C4" s="172"/>
      <c r="D4" s="172"/>
      <c r="E4" s="172"/>
      <c r="F4" s="172"/>
      <c r="G4" s="172"/>
      <c r="H4" s="172"/>
      <c r="I4" s="172"/>
    </row>
    <row r="5" spans="2:9" x14ac:dyDescent="0.45">
      <c r="B5" s="173"/>
      <c r="C5" s="173"/>
      <c r="D5" s="173"/>
      <c r="E5" s="173"/>
      <c r="F5" s="173"/>
      <c r="G5" s="173"/>
      <c r="H5" s="173"/>
      <c r="I5" s="173"/>
    </row>
    <row r="6" spans="2:9" x14ac:dyDescent="0.45">
      <c r="B6" s="21" t="s">
        <v>26</v>
      </c>
      <c r="C6" s="22" t="s">
        <v>27</v>
      </c>
      <c r="D6" s="23" t="s">
        <v>38</v>
      </c>
      <c r="E6" s="23" t="s">
        <v>39</v>
      </c>
      <c r="F6" s="202" t="s">
        <v>28</v>
      </c>
      <c r="G6" s="203"/>
      <c r="H6" s="22" t="s">
        <v>16</v>
      </c>
      <c r="I6" s="37" t="s">
        <v>17</v>
      </c>
    </row>
    <row r="7" spans="2:9" x14ac:dyDescent="0.45">
      <c r="B7" s="5" t="s">
        <v>289</v>
      </c>
      <c r="C7" s="17"/>
      <c r="D7" s="18"/>
      <c r="E7" s="18"/>
      <c r="F7" s="57"/>
      <c r="G7" s="18"/>
      <c r="H7" s="47"/>
      <c r="I7" s="38"/>
    </row>
    <row r="8" spans="2:9" ht="25.5" x14ac:dyDescent="0.45">
      <c r="B8" s="16" t="s">
        <v>142</v>
      </c>
      <c r="C8" s="19" t="s">
        <v>143</v>
      </c>
      <c r="D8" s="20">
        <v>8</v>
      </c>
      <c r="E8" s="15" t="s">
        <v>43</v>
      </c>
      <c r="F8" s="55" t="s">
        <v>277</v>
      </c>
      <c r="G8" s="70" t="str">
        <f>HYPERLINK(_xlfn.CONCAT("https://github.com/rcfdtools/R.DAPC/blob/main/activity/",F8,"/Readme.md"),"Ver")</f>
        <v>Ver</v>
      </c>
      <c r="H8" s="127" t="s">
        <v>518</v>
      </c>
      <c r="I8" s="117">
        <v>5</v>
      </c>
    </row>
    <row r="9" spans="2:9" ht="25.5" x14ac:dyDescent="0.45">
      <c r="B9" s="16" t="s">
        <v>466</v>
      </c>
      <c r="C9" s="19" t="s">
        <v>144</v>
      </c>
      <c r="D9" s="20">
        <v>10</v>
      </c>
      <c r="E9" s="15" t="s">
        <v>43</v>
      </c>
      <c r="F9" s="55" t="s">
        <v>277</v>
      </c>
      <c r="G9" s="70" t="str">
        <f t="shared" ref="G9:G77" si="0">HYPERLINK(_xlfn.CONCAT("https://github.com/rcfdtools/R.DAPC/blob/main/activity/",F9,"/Readme.md"),"Ver")</f>
        <v>Ver</v>
      </c>
      <c r="H9" s="127" t="s">
        <v>518</v>
      </c>
      <c r="I9" s="117">
        <v>5</v>
      </c>
    </row>
    <row r="10" spans="2:9" ht="25.5" x14ac:dyDescent="0.45">
      <c r="B10" s="16" t="s">
        <v>147</v>
      </c>
      <c r="C10" s="19" t="s">
        <v>145</v>
      </c>
      <c r="D10" s="15">
        <f>D8+SumUDig</f>
        <v>34</v>
      </c>
      <c r="E10" s="15" t="s">
        <v>43</v>
      </c>
      <c r="F10" s="55" t="s">
        <v>277</v>
      </c>
      <c r="G10" s="70" t="str">
        <f t="shared" si="0"/>
        <v>Ver</v>
      </c>
      <c r="H10" s="127" t="s">
        <v>511</v>
      </c>
      <c r="I10" s="117">
        <v>5</v>
      </c>
    </row>
    <row r="11" spans="2:9" x14ac:dyDescent="0.45">
      <c r="B11" s="16" t="s">
        <v>148</v>
      </c>
      <c r="C11" s="19" t="s">
        <v>146</v>
      </c>
      <c r="D11" s="15" cm="1">
        <f t="array" ref="D11">D9+SumUDig</f>
        <v>36</v>
      </c>
      <c r="E11" s="15" t="s">
        <v>43</v>
      </c>
      <c r="F11" s="55" t="s">
        <v>277</v>
      </c>
      <c r="G11" s="70" t="str">
        <f t="shared" si="0"/>
        <v>Ver</v>
      </c>
      <c r="H11" s="127" t="s">
        <v>511</v>
      </c>
      <c r="I11" s="117">
        <v>5</v>
      </c>
    </row>
    <row r="12" spans="2:9" ht="25.5" x14ac:dyDescent="0.45">
      <c r="B12" s="16" t="s">
        <v>29</v>
      </c>
      <c r="C12" s="19" t="s">
        <v>156</v>
      </c>
      <c r="D12" s="20">
        <v>12</v>
      </c>
      <c r="E12" s="15" t="s">
        <v>43</v>
      </c>
      <c r="F12" s="55" t="s">
        <v>277</v>
      </c>
      <c r="G12" s="70" t="str">
        <f t="shared" si="0"/>
        <v>Ver</v>
      </c>
      <c r="H12" s="127" t="s">
        <v>518</v>
      </c>
      <c r="I12" s="117">
        <v>5</v>
      </c>
    </row>
    <row r="13" spans="2:9" ht="25.5" x14ac:dyDescent="0.45">
      <c r="B13" s="16" t="s">
        <v>50</v>
      </c>
      <c r="C13" s="19" t="s">
        <v>55</v>
      </c>
      <c r="D13" s="20">
        <v>6</v>
      </c>
      <c r="E13" s="15" t="s">
        <v>43</v>
      </c>
      <c r="F13" s="55" t="s">
        <v>277</v>
      </c>
      <c r="G13" s="70" t="str">
        <f t="shared" si="0"/>
        <v>Ver</v>
      </c>
      <c r="H13" s="127" t="s">
        <v>518</v>
      </c>
      <c r="I13" s="117">
        <v>5</v>
      </c>
    </row>
    <row r="14" spans="2:9" ht="25.5" x14ac:dyDescent="0.45">
      <c r="B14" s="16" t="s">
        <v>30</v>
      </c>
      <c r="C14" s="19" t="s">
        <v>54</v>
      </c>
      <c r="D14" s="20">
        <v>12</v>
      </c>
      <c r="E14" s="15" t="s">
        <v>43</v>
      </c>
      <c r="F14" s="55" t="s">
        <v>277</v>
      </c>
      <c r="G14" s="70" t="str">
        <f t="shared" si="0"/>
        <v>Ver</v>
      </c>
      <c r="H14" s="127" t="s">
        <v>518</v>
      </c>
      <c r="I14" s="117">
        <v>5</v>
      </c>
    </row>
    <row r="15" spans="2:9" ht="25.5" x14ac:dyDescent="0.45">
      <c r="B15" s="16" t="s">
        <v>42</v>
      </c>
      <c r="C15" s="19" t="s">
        <v>51</v>
      </c>
      <c r="D15" s="15">
        <f>D10</f>
        <v>34</v>
      </c>
      <c r="E15" s="15" t="s">
        <v>43</v>
      </c>
      <c r="F15" s="55" t="s">
        <v>277</v>
      </c>
      <c r="G15" s="70" t="str">
        <f t="shared" si="0"/>
        <v>Ver</v>
      </c>
      <c r="H15" s="127" t="s">
        <v>511</v>
      </c>
      <c r="I15" s="117">
        <v>5</v>
      </c>
    </row>
    <row r="16" spans="2:9" x14ac:dyDescent="0.45">
      <c r="B16" s="16" t="s">
        <v>41</v>
      </c>
      <c r="C16" s="19" t="s">
        <v>49</v>
      </c>
      <c r="D16" s="15">
        <f>D11+D14+D13</f>
        <v>54</v>
      </c>
      <c r="E16" s="15" t="s">
        <v>43</v>
      </c>
      <c r="F16" s="55" t="s">
        <v>277</v>
      </c>
      <c r="G16" s="70" t="str">
        <f t="shared" si="0"/>
        <v>Ver</v>
      </c>
      <c r="H16" s="127" t="s">
        <v>511</v>
      </c>
      <c r="I16" s="117">
        <v>5</v>
      </c>
    </row>
    <row r="17" spans="2:9" ht="25.5" x14ac:dyDescent="0.45">
      <c r="B17" s="16" t="s">
        <v>40</v>
      </c>
      <c r="C17" s="19" t="s">
        <v>117</v>
      </c>
      <c r="D17" s="15">
        <f>D16*D15</f>
        <v>1836</v>
      </c>
      <c r="E17" s="15" t="s">
        <v>44</v>
      </c>
      <c r="F17" s="55" t="s">
        <v>277</v>
      </c>
      <c r="G17" s="70" t="str">
        <f t="shared" si="0"/>
        <v>Ver</v>
      </c>
      <c r="H17" s="127" t="s">
        <v>511</v>
      </c>
      <c r="I17" s="117">
        <v>5</v>
      </c>
    </row>
    <row r="18" spans="2:9" x14ac:dyDescent="0.45">
      <c r="B18" s="27" t="s">
        <v>87</v>
      </c>
      <c r="C18" s="28" t="s">
        <v>88</v>
      </c>
      <c r="D18" s="29">
        <f>D32+D30</f>
        <v>1360</v>
      </c>
      <c r="E18" s="15" t="s">
        <v>44</v>
      </c>
      <c r="F18" s="55" t="s">
        <v>277</v>
      </c>
      <c r="G18" s="70" t="str">
        <f t="shared" si="0"/>
        <v>Ver</v>
      </c>
      <c r="H18" s="128"/>
      <c r="I18" s="118">
        <v>5</v>
      </c>
    </row>
    <row r="19" spans="2:9" x14ac:dyDescent="0.45">
      <c r="B19" s="27" t="s">
        <v>85</v>
      </c>
      <c r="C19" s="28" t="s">
        <v>118</v>
      </c>
      <c r="D19" s="29">
        <f>D32+D30+D51</f>
        <v>1420</v>
      </c>
      <c r="E19" s="15" t="s">
        <v>44</v>
      </c>
      <c r="F19" s="55" t="s">
        <v>277</v>
      </c>
      <c r="G19" s="70" t="str">
        <f t="shared" si="0"/>
        <v>Ver</v>
      </c>
      <c r="H19" s="128"/>
      <c r="I19" s="118">
        <v>5</v>
      </c>
    </row>
    <row r="20" spans="2:9" ht="38.25" x14ac:dyDescent="0.45">
      <c r="B20" s="27" t="s">
        <v>56</v>
      </c>
      <c r="C20" s="28" t="s">
        <v>119</v>
      </c>
      <c r="D20" s="29">
        <f>D18/D17</f>
        <v>0.7407407407407407</v>
      </c>
      <c r="E20" s="29" t="s">
        <v>57</v>
      </c>
      <c r="F20" s="55" t="s">
        <v>277</v>
      </c>
      <c r="G20" s="70" t="str">
        <f t="shared" si="0"/>
        <v>Ver</v>
      </c>
      <c r="H20" s="128"/>
      <c r="I20" s="118">
        <v>5</v>
      </c>
    </row>
    <row r="21" spans="2:9" ht="25.5" x14ac:dyDescent="0.45">
      <c r="B21" s="27" t="s">
        <v>86</v>
      </c>
      <c r="C21" s="28" t="s">
        <v>120</v>
      </c>
      <c r="D21" s="29">
        <f>D19/D17</f>
        <v>0.7734204793028322</v>
      </c>
      <c r="E21" s="29" t="s">
        <v>57</v>
      </c>
      <c r="F21" s="55" t="s">
        <v>277</v>
      </c>
      <c r="G21" s="70" t="str">
        <f t="shared" si="0"/>
        <v>Ver</v>
      </c>
      <c r="H21" s="128"/>
      <c r="I21" s="118">
        <v>5</v>
      </c>
    </row>
    <row r="22" spans="2:9" x14ac:dyDescent="0.45">
      <c r="B22" s="24"/>
      <c r="C22" s="25"/>
      <c r="D22" s="26"/>
      <c r="E22" s="26"/>
      <c r="F22" s="56"/>
      <c r="G22" s="71" t="str">
        <f t="shared" si="0"/>
        <v>Ver</v>
      </c>
      <c r="H22" s="129"/>
      <c r="I22" s="119"/>
    </row>
    <row r="23" spans="2:9" x14ac:dyDescent="0.45">
      <c r="B23" s="5" t="s">
        <v>290</v>
      </c>
      <c r="C23" s="17"/>
      <c r="D23" s="18"/>
      <c r="E23" s="18"/>
      <c r="F23" s="57"/>
      <c r="G23" s="18"/>
      <c r="H23" s="47"/>
      <c r="I23" s="120"/>
    </row>
    <row r="24" spans="2:9" ht="38.25" x14ac:dyDescent="0.45">
      <c r="B24" s="16" t="s">
        <v>61</v>
      </c>
      <c r="C24" s="19" t="s">
        <v>121</v>
      </c>
      <c r="D24" s="20">
        <v>2</v>
      </c>
      <c r="E24" s="15" t="s">
        <v>43</v>
      </c>
      <c r="F24" s="55" t="s">
        <v>277</v>
      </c>
      <c r="G24" s="70" t="str">
        <f t="shared" si="0"/>
        <v>Ver</v>
      </c>
      <c r="H24" s="127" t="s">
        <v>518</v>
      </c>
      <c r="I24" s="117">
        <v>5</v>
      </c>
    </row>
    <row r="25" spans="2:9" ht="63.75" x14ac:dyDescent="0.45">
      <c r="B25" s="16" t="s">
        <v>62</v>
      </c>
      <c r="C25" s="19" t="s">
        <v>69</v>
      </c>
      <c r="D25" s="143">
        <v>5.2407676321844932</v>
      </c>
      <c r="E25" s="15" t="s">
        <v>58</v>
      </c>
      <c r="F25" s="55" t="s">
        <v>277</v>
      </c>
      <c r="G25" s="70" t="str">
        <f t="shared" si="0"/>
        <v>Ver</v>
      </c>
      <c r="H25" s="19" t="s">
        <v>511</v>
      </c>
      <c r="I25" s="117">
        <v>5</v>
      </c>
    </row>
    <row r="26" spans="2:9" ht="38.25" x14ac:dyDescent="0.45">
      <c r="B26" s="16" t="s">
        <v>63</v>
      </c>
      <c r="C26" s="19" t="s">
        <v>60</v>
      </c>
      <c r="D26" s="144">
        <f>ATAN(D25/100)*180/PI()</f>
        <v>2.9999941169163011</v>
      </c>
      <c r="E26" s="15" t="s">
        <v>59</v>
      </c>
      <c r="F26" s="55" t="s">
        <v>277</v>
      </c>
      <c r="G26" s="70" t="str">
        <f t="shared" si="0"/>
        <v>Ver</v>
      </c>
      <c r="H26" s="19" t="s">
        <v>511</v>
      </c>
      <c r="I26" s="117">
        <v>5</v>
      </c>
    </row>
    <row r="27" spans="2:9" ht="25.5" x14ac:dyDescent="0.45">
      <c r="B27" s="27" t="s">
        <v>65</v>
      </c>
      <c r="C27" s="28" t="s">
        <v>288</v>
      </c>
      <c r="D27" s="73">
        <v>0.6</v>
      </c>
      <c r="E27" s="29" t="s">
        <v>43</v>
      </c>
      <c r="F27" s="55" t="s">
        <v>277</v>
      </c>
      <c r="G27" s="70" t="str">
        <f t="shared" si="0"/>
        <v>Ver</v>
      </c>
      <c r="H27" s="19" t="s">
        <v>511</v>
      </c>
      <c r="I27" s="118">
        <v>5</v>
      </c>
    </row>
    <row r="28" spans="2:9" ht="33" x14ac:dyDescent="0.45">
      <c r="B28" s="16" t="s">
        <v>64</v>
      </c>
      <c r="C28" s="19" t="s">
        <v>122</v>
      </c>
      <c r="D28" s="20">
        <v>0.2</v>
      </c>
      <c r="E28" s="15" t="s">
        <v>43</v>
      </c>
      <c r="F28" s="55" t="s">
        <v>277</v>
      </c>
      <c r="G28" s="70" t="str">
        <f t="shared" si="0"/>
        <v>Ver</v>
      </c>
      <c r="H28" s="19" t="s">
        <v>511</v>
      </c>
      <c r="I28" s="117">
        <v>5</v>
      </c>
    </row>
    <row r="29" spans="2:9" x14ac:dyDescent="0.45">
      <c r="B29" s="16" t="s">
        <v>123</v>
      </c>
      <c r="C29" s="19" t="s">
        <v>125</v>
      </c>
      <c r="D29" s="20">
        <v>2</v>
      </c>
      <c r="E29" s="15" t="s">
        <v>57</v>
      </c>
      <c r="F29" s="55" t="s">
        <v>277</v>
      </c>
      <c r="G29" s="70" t="str">
        <f t="shared" si="0"/>
        <v>Ver</v>
      </c>
      <c r="H29" s="19" t="s">
        <v>512</v>
      </c>
      <c r="I29" s="117">
        <v>5</v>
      </c>
    </row>
    <row r="30" spans="2:9" ht="25.5" x14ac:dyDescent="0.45">
      <c r="B30" s="27" t="s">
        <v>66</v>
      </c>
      <c r="C30" s="28" t="s">
        <v>124</v>
      </c>
      <c r="D30" s="29">
        <f>(D27-D28)*(D11+D24+D24)*D29</f>
        <v>31.999999999999996</v>
      </c>
      <c r="E30" s="15" t="s">
        <v>44</v>
      </c>
      <c r="F30" s="55" t="s">
        <v>277</v>
      </c>
      <c r="G30" s="70" t="str">
        <f t="shared" si="0"/>
        <v>Ver</v>
      </c>
      <c r="H30" s="19" t="s">
        <v>511</v>
      </c>
      <c r="I30" s="118">
        <v>5</v>
      </c>
    </row>
    <row r="31" spans="2:9" ht="33" x14ac:dyDescent="0.45">
      <c r="B31" s="16" t="s">
        <v>472</v>
      </c>
      <c r="C31" s="19" t="s">
        <v>126</v>
      </c>
      <c r="D31" s="15">
        <f>(D10*D11)-D30</f>
        <v>1192</v>
      </c>
      <c r="E31" s="15" t="s">
        <v>44</v>
      </c>
      <c r="F31" s="55" t="s">
        <v>277</v>
      </c>
      <c r="G31" s="70" t="str">
        <f t="shared" si="0"/>
        <v>Ver</v>
      </c>
      <c r="H31" s="19" t="s">
        <v>511</v>
      </c>
      <c r="I31" s="117">
        <v>5</v>
      </c>
    </row>
    <row r="32" spans="2:9" ht="38.25" x14ac:dyDescent="0.45">
      <c r="B32" s="16" t="s">
        <v>473</v>
      </c>
      <c r="C32" s="19" t="s">
        <v>127</v>
      </c>
      <c r="D32" s="15">
        <f>((D10*D11)+D10*(D24+D24))-D30</f>
        <v>1328</v>
      </c>
      <c r="E32" s="15" t="s">
        <v>44</v>
      </c>
      <c r="F32" s="55" t="s">
        <v>277</v>
      </c>
      <c r="G32" s="70" t="str">
        <f t="shared" si="0"/>
        <v>Ver</v>
      </c>
      <c r="H32" s="19" t="s">
        <v>511</v>
      </c>
      <c r="I32" s="117">
        <v>5</v>
      </c>
    </row>
    <row r="33" spans="2:9" ht="25.5" x14ac:dyDescent="0.45">
      <c r="B33" s="16" t="s">
        <v>474</v>
      </c>
      <c r="C33" s="19" t="s">
        <v>110</v>
      </c>
      <c r="D33" s="20">
        <v>8</v>
      </c>
      <c r="E33" s="15" t="s">
        <v>43</v>
      </c>
      <c r="F33" s="55" t="s">
        <v>299</v>
      </c>
      <c r="G33" s="70" t="str">
        <f t="shared" si="0"/>
        <v>Ver</v>
      </c>
      <c r="H33" s="19" t="s">
        <v>511</v>
      </c>
      <c r="I33" s="117">
        <v>5</v>
      </c>
    </row>
    <row r="34" spans="2:9" ht="38.25" x14ac:dyDescent="0.45">
      <c r="B34" s="16" t="s">
        <v>478</v>
      </c>
      <c r="C34" s="19" t="s">
        <v>128</v>
      </c>
      <c r="D34" s="15">
        <f>EVEN(D31/(D33*D33))</f>
        <v>20</v>
      </c>
      <c r="E34" s="15" t="s">
        <v>102</v>
      </c>
      <c r="F34" s="55" t="s">
        <v>299</v>
      </c>
      <c r="G34" s="70" t="str">
        <f t="shared" si="0"/>
        <v>Ver</v>
      </c>
      <c r="H34" s="19" t="s">
        <v>513</v>
      </c>
      <c r="I34" s="117">
        <v>5</v>
      </c>
    </row>
    <row r="35" spans="2:9" x14ac:dyDescent="0.45">
      <c r="B35" s="16" t="s">
        <v>479</v>
      </c>
      <c r="C35" s="19" t="s">
        <v>481</v>
      </c>
      <c r="D35" s="15">
        <f>(INT(D10/D33))</f>
        <v>4</v>
      </c>
      <c r="E35" s="15"/>
      <c r="F35" s="55"/>
      <c r="G35" s="70"/>
      <c r="H35" s="19" t="s">
        <v>514</v>
      </c>
      <c r="I35" s="117">
        <v>5</v>
      </c>
    </row>
    <row r="36" spans="2:9" ht="25.5" x14ac:dyDescent="0.45">
      <c r="B36" s="16" t="s">
        <v>480</v>
      </c>
      <c r="C36" s="19" t="s">
        <v>482</v>
      </c>
      <c r="D36" s="15">
        <f>D34/D35</f>
        <v>5</v>
      </c>
      <c r="E36" s="15"/>
      <c r="F36" s="55"/>
      <c r="G36" s="70"/>
      <c r="H36" s="19" t="s">
        <v>515</v>
      </c>
      <c r="I36" s="117">
        <v>5</v>
      </c>
    </row>
    <row r="37" spans="2:9" ht="33" x14ac:dyDescent="0.45">
      <c r="B37" s="16" t="s">
        <v>477</v>
      </c>
      <c r="C37" s="19" t="s">
        <v>483</v>
      </c>
      <c r="D37" s="15">
        <f>D10/(D35+1)</f>
        <v>6.8</v>
      </c>
      <c r="E37" s="15" t="s">
        <v>43</v>
      </c>
      <c r="F37" s="55" t="s">
        <v>299</v>
      </c>
      <c r="G37" s="70" t="str">
        <f>HYPERLINK(_xlfn.CONCAT("https://github.com/rcfdtools/R.DAPC/blob/main/activity/",F37,"/Readme.md"),"Ver")</f>
        <v>Ver</v>
      </c>
      <c r="H37" s="19" t="s">
        <v>516</v>
      </c>
      <c r="I37" s="117">
        <v>5</v>
      </c>
    </row>
    <row r="38" spans="2:9" x14ac:dyDescent="0.45">
      <c r="B38" s="16" t="s">
        <v>476</v>
      </c>
      <c r="C38" s="19" t="s">
        <v>484</v>
      </c>
      <c r="D38" s="15">
        <f>D11/(D36+1)</f>
        <v>6</v>
      </c>
      <c r="E38" s="15" t="s">
        <v>43</v>
      </c>
      <c r="F38" s="55" t="s">
        <v>299</v>
      </c>
      <c r="G38" s="70" t="str">
        <f t="shared" si="0"/>
        <v>Ver</v>
      </c>
      <c r="H38" s="19" t="s">
        <v>517</v>
      </c>
      <c r="I38" s="117">
        <v>5</v>
      </c>
    </row>
    <row r="39" spans="2:9" x14ac:dyDescent="0.45">
      <c r="B39" s="16" t="s">
        <v>475</v>
      </c>
      <c r="C39" s="19" t="s">
        <v>52</v>
      </c>
      <c r="D39" s="20">
        <v>1200</v>
      </c>
      <c r="E39" s="15" t="s">
        <v>53</v>
      </c>
      <c r="F39" s="55" t="s">
        <v>299</v>
      </c>
      <c r="G39" s="70" t="str">
        <f t="shared" si="0"/>
        <v>Ver</v>
      </c>
      <c r="H39" s="19" t="s">
        <v>511</v>
      </c>
      <c r="I39" s="117">
        <v>5</v>
      </c>
    </row>
    <row r="40" spans="2:9" ht="38.25" x14ac:dyDescent="0.45">
      <c r="B40" s="16" t="s">
        <v>67</v>
      </c>
      <c r="C40" s="19" t="s">
        <v>305</v>
      </c>
      <c r="D40" s="15">
        <f>D39*D39/(1000*1000)</f>
        <v>1.44</v>
      </c>
      <c r="E40" s="15" t="s">
        <v>44</v>
      </c>
      <c r="F40" s="55" t="s">
        <v>299</v>
      </c>
      <c r="G40" s="70" t="str">
        <f t="shared" si="0"/>
        <v>Ver</v>
      </c>
      <c r="H40" s="19" t="s">
        <v>511</v>
      </c>
      <c r="I40" s="117">
        <v>5</v>
      </c>
    </row>
    <row r="41" spans="2:9" ht="33" x14ac:dyDescent="0.45">
      <c r="B41" s="16" t="s">
        <v>68</v>
      </c>
      <c r="C41" s="19" t="s">
        <v>129</v>
      </c>
      <c r="D41" s="15">
        <f>D34*D40</f>
        <v>28.799999999999997</v>
      </c>
      <c r="E41" s="15" t="s">
        <v>44</v>
      </c>
      <c r="F41" s="55" t="s">
        <v>299</v>
      </c>
      <c r="G41" s="70" t="str">
        <f t="shared" si="0"/>
        <v>Ver</v>
      </c>
      <c r="H41" s="19" t="s">
        <v>511</v>
      </c>
      <c r="I41" s="117">
        <v>5</v>
      </c>
    </row>
    <row r="42" spans="2:9" x14ac:dyDescent="0.45">
      <c r="B42" s="24"/>
      <c r="C42" s="25"/>
      <c r="D42" s="26"/>
      <c r="E42" s="26"/>
      <c r="F42" s="56"/>
      <c r="G42" s="71" t="str">
        <f t="shared" si="0"/>
        <v>Ver</v>
      </c>
      <c r="H42" s="25"/>
      <c r="I42" s="119"/>
    </row>
    <row r="43" spans="2:9" x14ac:dyDescent="0.45">
      <c r="B43" s="74" t="s">
        <v>306</v>
      </c>
      <c r="C43" s="17"/>
      <c r="D43" s="18"/>
      <c r="E43" s="18"/>
      <c r="F43" s="57"/>
      <c r="G43" s="18"/>
      <c r="H43" s="47"/>
      <c r="I43" s="120"/>
    </row>
    <row r="44" spans="2:9" x14ac:dyDescent="0.45">
      <c r="B44" s="16" t="s">
        <v>307</v>
      </c>
      <c r="C44" s="19" t="s">
        <v>73</v>
      </c>
      <c r="D44" s="20">
        <v>1</v>
      </c>
      <c r="E44" s="15" t="s">
        <v>43</v>
      </c>
      <c r="F44" s="55" t="s">
        <v>277</v>
      </c>
      <c r="G44" s="70" t="str">
        <f t="shared" si="0"/>
        <v>Ver</v>
      </c>
      <c r="H44" s="19" t="s">
        <v>519</v>
      </c>
      <c r="I44" s="117">
        <v>5</v>
      </c>
    </row>
    <row r="45" spans="2:9" ht="25.5" x14ac:dyDescent="0.45">
      <c r="B45" s="16" t="s">
        <v>70</v>
      </c>
      <c r="C45" s="19" t="s">
        <v>74</v>
      </c>
      <c r="D45" s="20">
        <v>15</v>
      </c>
      <c r="E45" s="15" t="s">
        <v>43</v>
      </c>
      <c r="F45" s="55" t="s">
        <v>277</v>
      </c>
      <c r="G45" s="70" t="str">
        <f t="shared" si="0"/>
        <v>Ver</v>
      </c>
      <c r="H45" s="19" t="s">
        <v>520</v>
      </c>
      <c r="I45" s="117">
        <v>5</v>
      </c>
    </row>
    <row r="46" spans="2:9" ht="25.5" x14ac:dyDescent="0.45">
      <c r="B46" s="16" t="s">
        <v>71</v>
      </c>
      <c r="C46" s="19" t="s">
        <v>308</v>
      </c>
      <c r="D46" s="15">
        <f>D11+(INT(D11/D45)*D10)</f>
        <v>104</v>
      </c>
      <c r="E46" s="15" t="s">
        <v>43</v>
      </c>
      <c r="F46" s="55" t="s">
        <v>277</v>
      </c>
      <c r="G46" s="70" t="str">
        <f t="shared" si="0"/>
        <v>Ver</v>
      </c>
      <c r="H46" s="19" t="s">
        <v>511</v>
      </c>
      <c r="I46" s="117">
        <v>5</v>
      </c>
    </row>
    <row r="47" spans="2:9" x14ac:dyDescent="0.45">
      <c r="B47" s="16" t="s">
        <v>72</v>
      </c>
      <c r="C47" s="19" t="s">
        <v>75</v>
      </c>
      <c r="D47" s="15">
        <f>D46*D44</f>
        <v>104</v>
      </c>
      <c r="E47" s="15" t="s">
        <v>44</v>
      </c>
      <c r="F47" s="55" t="s">
        <v>277</v>
      </c>
      <c r="G47" s="70" t="str">
        <f t="shared" si="0"/>
        <v>Ver</v>
      </c>
      <c r="H47" s="19" t="s">
        <v>511</v>
      </c>
      <c r="I47" s="117">
        <v>5</v>
      </c>
    </row>
    <row r="48" spans="2:9" x14ac:dyDescent="0.45">
      <c r="B48" s="24"/>
      <c r="C48" s="25"/>
      <c r="D48" s="26"/>
      <c r="E48" s="26"/>
      <c r="F48" s="56"/>
      <c r="G48" s="71" t="str">
        <f t="shared" si="0"/>
        <v>Ver</v>
      </c>
      <c r="H48" s="25"/>
      <c r="I48" s="119"/>
    </row>
    <row r="49" spans="2:9" x14ac:dyDescent="0.45">
      <c r="B49" s="5" t="s">
        <v>291</v>
      </c>
      <c r="C49" s="17"/>
      <c r="D49" s="18"/>
      <c r="E49" s="18"/>
      <c r="F49" s="57"/>
      <c r="G49" s="18"/>
      <c r="H49" s="47"/>
      <c r="I49" s="120"/>
    </row>
    <row r="50" spans="2:9" x14ac:dyDescent="0.45">
      <c r="B50" s="16" t="s">
        <v>470</v>
      </c>
      <c r="C50" s="19" t="s">
        <v>471</v>
      </c>
      <c r="D50" s="20">
        <v>0.15</v>
      </c>
      <c r="E50" s="15" t="s">
        <v>43</v>
      </c>
      <c r="F50" s="55" t="s">
        <v>277</v>
      </c>
      <c r="G50" s="70" t="str">
        <f t="shared" ref="G50" si="1">HYPERLINK(_xlfn.CONCAT("https://github.com/rcfdtools/R.DAPC/blob/main/activity/",F50,"/Readme.md"),"Ver")</f>
        <v>Ver</v>
      </c>
      <c r="H50" s="126"/>
      <c r="I50" s="117">
        <v>5</v>
      </c>
    </row>
    <row r="51" spans="2:9" ht="38.25" x14ac:dyDescent="0.45">
      <c r="B51" s="16" t="s">
        <v>31</v>
      </c>
      <c r="C51" s="19" t="s">
        <v>292</v>
      </c>
      <c r="D51" s="20">
        <v>60</v>
      </c>
      <c r="E51" s="15" t="s">
        <v>44</v>
      </c>
      <c r="F51" s="55" t="s">
        <v>277</v>
      </c>
      <c r="G51" s="70" t="str">
        <f t="shared" si="0"/>
        <v>Ver</v>
      </c>
      <c r="H51" s="126" t="s">
        <v>553</v>
      </c>
      <c r="I51" s="110">
        <v>4.5</v>
      </c>
    </row>
    <row r="52" spans="2:9" ht="38.25" x14ac:dyDescent="0.45">
      <c r="B52" s="16" t="s">
        <v>32</v>
      </c>
      <c r="C52" s="19" t="s">
        <v>33</v>
      </c>
      <c r="D52" s="20">
        <v>24</v>
      </c>
      <c r="E52" s="15" t="s">
        <v>44</v>
      </c>
      <c r="F52" s="55" t="s">
        <v>277</v>
      </c>
      <c r="G52" s="70" t="str">
        <f t="shared" si="0"/>
        <v>Ver</v>
      </c>
      <c r="H52" s="126" t="s">
        <v>542</v>
      </c>
      <c r="I52" s="110">
        <v>4.75</v>
      </c>
    </row>
    <row r="53" spans="2:9" ht="25.5" x14ac:dyDescent="0.45">
      <c r="B53" s="16" t="s">
        <v>76</v>
      </c>
      <c r="C53" s="19" t="s">
        <v>111</v>
      </c>
      <c r="D53" s="20">
        <v>3.9900000000000007</v>
      </c>
      <c r="E53" s="15" t="s">
        <v>43</v>
      </c>
      <c r="F53" s="55" t="s">
        <v>277</v>
      </c>
      <c r="G53" s="70" t="str">
        <f t="shared" si="0"/>
        <v>Ver</v>
      </c>
      <c r="H53" s="126"/>
      <c r="I53" s="117">
        <v>5</v>
      </c>
    </row>
    <row r="54" spans="2:9" ht="25.5" x14ac:dyDescent="0.45">
      <c r="B54" s="16" t="s">
        <v>77</v>
      </c>
      <c r="C54" s="19" t="s">
        <v>130</v>
      </c>
      <c r="D54" s="15">
        <f>D51-D59</f>
        <v>52.943999999999996</v>
      </c>
      <c r="E54" s="15" t="s">
        <v>44</v>
      </c>
      <c r="F54" s="55" t="s">
        <v>277</v>
      </c>
      <c r="G54" s="70" t="str">
        <f t="shared" si="0"/>
        <v>Ver</v>
      </c>
      <c r="H54" s="127" t="s">
        <v>541</v>
      </c>
      <c r="I54" s="117">
        <v>5</v>
      </c>
    </row>
    <row r="55" spans="2:9" ht="25.5" x14ac:dyDescent="0.45">
      <c r="B55" s="16" t="s">
        <v>47</v>
      </c>
      <c r="C55" s="19" t="s">
        <v>46</v>
      </c>
      <c r="D55" s="20">
        <v>28</v>
      </c>
      <c r="E55" s="15" t="s">
        <v>45</v>
      </c>
      <c r="F55" s="55" t="s">
        <v>277</v>
      </c>
      <c r="G55" s="70" t="str">
        <f t="shared" si="0"/>
        <v>Ver</v>
      </c>
      <c r="H55" s="126"/>
      <c r="I55" s="117">
        <v>5</v>
      </c>
    </row>
    <row r="56" spans="2:9" ht="25.5" x14ac:dyDescent="0.45">
      <c r="B56" s="16" t="s">
        <v>80</v>
      </c>
      <c r="C56" s="19" t="s">
        <v>48</v>
      </c>
      <c r="D56" s="20">
        <v>19</v>
      </c>
      <c r="E56" s="15" t="s">
        <v>45</v>
      </c>
      <c r="F56" s="55" t="s">
        <v>277</v>
      </c>
      <c r="G56" s="70" t="str">
        <f t="shared" si="0"/>
        <v>Ver</v>
      </c>
      <c r="H56" s="126"/>
      <c r="I56" s="117">
        <v>5</v>
      </c>
    </row>
    <row r="57" spans="2:9" x14ac:dyDescent="0.45">
      <c r="B57" s="16" t="s">
        <v>78</v>
      </c>
      <c r="C57" s="19" t="s">
        <v>79</v>
      </c>
      <c r="D57" s="15">
        <f>D53/(D56/100)</f>
        <v>21.000000000000004</v>
      </c>
      <c r="E57" s="15" t="s">
        <v>39</v>
      </c>
      <c r="F57" s="55" t="s">
        <v>277</v>
      </c>
      <c r="G57" s="70" t="str">
        <f t="shared" si="0"/>
        <v>Ver</v>
      </c>
      <c r="H57" s="126" t="s">
        <v>554</v>
      </c>
      <c r="I57" s="110">
        <v>4.75</v>
      </c>
    </row>
    <row r="58" spans="2:9" x14ac:dyDescent="0.45">
      <c r="B58" s="16" t="s">
        <v>81</v>
      </c>
      <c r="C58" s="19" t="s">
        <v>82</v>
      </c>
      <c r="D58" s="20">
        <v>1.2</v>
      </c>
      <c r="E58" s="15" t="s">
        <v>43</v>
      </c>
      <c r="F58" s="55" t="s">
        <v>277</v>
      </c>
      <c r="G58" s="70" t="str">
        <f t="shared" si="0"/>
        <v>Ver</v>
      </c>
      <c r="H58" s="126"/>
      <c r="I58" s="117">
        <v>5</v>
      </c>
    </row>
    <row r="59" spans="2:9" x14ac:dyDescent="0.45">
      <c r="B59" s="16" t="s">
        <v>83</v>
      </c>
      <c r="C59" s="19" t="s">
        <v>84</v>
      </c>
      <c r="D59" s="30">
        <f>D58*D57*(D55/100)</f>
        <v>7.0560000000000018</v>
      </c>
      <c r="E59" s="15" t="s">
        <v>44</v>
      </c>
      <c r="F59" s="55" t="s">
        <v>277</v>
      </c>
      <c r="G59" s="70" t="str">
        <f t="shared" si="0"/>
        <v>Ver</v>
      </c>
      <c r="H59" s="126"/>
      <c r="I59" s="117">
        <v>5</v>
      </c>
    </row>
    <row r="60" spans="2:9" ht="76.5" x14ac:dyDescent="0.45">
      <c r="B60" s="16" t="s">
        <v>112</v>
      </c>
      <c r="C60" s="19" t="s">
        <v>168</v>
      </c>
      <c r="D60" s="20">
        <v>6</v>
      </c>
      <c r="E60" s="15" t="s">
        <v>43</v>
      </c>
      <c r="F60" s="55" t="s">
        <v>280</v>
      </c>
      <c r="G60" s="70" t="str">
        <f t="shared" si="0"/>
        <v>Ver</v>
      </c>
      <c r="H60" s="19"/>
      <c r="I60" s="117">
        <v>5</v>
      </c>
    </row>
    <row r="61" spans="2:9" ht="76.5" x14ac:dyDescent="0.45">
      <c r="B61" s="16" t="s">
        <v>113</v>
      </c>
      <c r="C61" s="19" t="s">
        <v>169</v>
      </c>
      <c r="D61" s="20">
        <v>4.5</v>
      </c>
      <c r="E61" s="15" t="s">
        <v>43</v>
      </c>
      <c r="F61" s="55" t="s">
        <v>280</v>
      </c>
      <c r="G61" s="70" t="str">
        <f t="shared" si="0"/>
        <v>Ver</v>
      </c>
      <c r="H61" s="19"/>
      <c r="I61" s="117">
        <v>5</v>
      </c>
    </row>
    <row r="62" spans="2:9" x14ac:dyDescent="0.45">
      <c r="B62" s="16" t="s">
        <v>115</v>
      </c>
      <c r="C62" s="19" t="s">
        <v>114</v>
      </c>
      <c r="D62" s="20">
        <v>1.2</v>
      </c>
      <c r="E62" s="15" t="s">
        <v>43</v>
      </c>
      <c r="F62" s="55" t="s">
        <v>280</v>
      </c>
      <c r="G62" s="70" t="str">
        <f t="shared" si="0"/>
        <v>Ver</v>
      </c>
      <c r="H62" s="19"/>
      <c r="I62" s="117">
        <v>5</v>
      </c>
    </row>
    <row r="63" spans="2:9" x14ac:dyDescent="0.45">
      <c r="B63" s="16" t="s">
        <v>166</v>
      </c>
      <c r="C63" s="19" t="s">
        <v>167</v>
      </c>
      <c r="D63" s="20">
        <v>2.2999999999999998</v>
      </c>
      <c r="E63" s="15" t="s">
        <v>43</v>
      </c>
      <c r="F63" s="55" t="s">
        <v>280</v>
      </c>
      <c r="G63" s="70" t="str">
        <f t="shared" si="0"/>
        <v>Ver</v>
      </c>
      <c r="H63" s="19"/>
      <c r="I63" s="117">
        <v>5</v>
      </c>
    </row>
    <row r="64" spans="2:9" ht="25.5" x14ac:dyDescent="0.45">
      <c r="B64" s="16" t="s">
        <v>116</v>
      </c>
      <c r="C64" s="19" t="s">
        <v>170</v>
      </c>
      <c r="D64" s="20">
        <v>3</v>
      </c>
      <c r="E64" s="15" t="s">
        <v>43</v>
      </c>
      <c r="F64" s="55" t="s">
        <v>280</v>
      </c>
      <c r="G64" s="70" t="str">
        <f t="shared" si="0"/>
        <v>Ver</v>
      </c>
      <c r="H64" s="19"/>
      <c r="I64" s="117">
        <v>5</v>
      </c>
    </row>
    <row r="65" spans="2:9" ht="25.5" x14ac:dyDescent="0.45">
      <c r="B65" s="16" t="s">
        <v>165</v>
      </c>
      <c r="C65" s="19" t="s">
        <v>171</v>
      </c>
      <c r="D65" s="20">
        <v>2</v>
      </c>
      <c r="E65" s="15" t="s">
        <v>43</v>
      </c>
      <c r="F65" s="55" t="s">
        <v>280</v>
      </c>
      <c r="G65" s="70" t="str">
        <f t="shared" si="0"/>
        <v>Ver</v>
      </c>
      <c r="H65" s="19"/>
      <c r="I65" s="117">
        <v>5</v>
      </c>
    </row>
    <row r="66" spans="2:9" x14ac:dyDescent="0.45">
      <c r="B66" s="24"/>
      <c r="C66" s="25"/>
      <c r="D66" s="26"/>
      <c r="E66" s="26"/>
      <c r="F66" s="56"/>
      <c r="G66" s="71" t="str">
        <f t="shared" si="0"/>
        <v>Ver</v>
      </c>
      <c r="H66" s="25"/>
      <c r="I66" s="119"/>
    </row>
    <row r="67" spans="2:9" x14ac:dyDescent="0.45">
      <c r="B67" s="75" t="s">
        <v>293</v>
      </c>
      <c r="C67" s="76"/>
      <c r="D67" s="77"/>
      <c r="E67" s="77"/>
      <c r="F67" s="78"/>
      <c r="G67" s="77"/>
      <c r="H67" s="79"/>
      <c r="I67" s="121"/>
    </row>
    <row r="68" spans="2:9" ht="25.5" x14ac:dyDescent="0.45">
      <c r="B68" s="16" t="s">
        <v>149</v>
      </c>
      <c r="C68" s="19" t="s">
        <v>90</v>
      </c>
      <c r="D68" s="20">
        <v>40</v>
      </c>
      <c r="E68" s="15" t="s">
        <v>45</v>
      </c>
      <c r="F68" s="55" t="s">
        <v>299</v>
      </c>
      <c r="G68" s="70" t="str">
        <f t="shared" si="0"/>
        <v>Ver</v>
      </c>
      <c r="H68" s="19"/>
      <c r="I68" s="117">
        <v>5</v>
      </c>
    </row>
    <row r="69" spans="2:9" x14ac:dyDescent="0.45">
      <c r="B69" s="16" t="s">
        <v>312</v>
      </c>
      <c r="C69" s="19" t="s">
        <v>150</v>
      </c>
      <c r="D69" s="30">
        <f>D18</f>
        <v>1360</v>
      </c>
      <c r="E69" s="15" t="s">
        <v>44</v>
      </c>
      <c r="F69" s="55" t="s">
        <v>299</v>
      </c>
      <c r="G69" s="70" t="str">
        <f t="shared" si="0"/>
        <v>Ver</v>
      </c>
      <c r="H69" s="19"/>
      <c r="I69" s="117">
        <v>5</v>
      </c>
    </row>
    <row r="70" spans="2:9" ht="25.5" x14ac:dyDescent="0.45">
      <c r="B70" s="16" t="s">
        <v>89</v>
      </c>
      <c r="C70" s="19" t="s">
        <v>91</v>
      </c>
      <c r="D70" s="20">
        <v>20</v>
      </c>
      <c r="E70" s="15" t="s">
        <v>45</v>
      </c>
      <c r="F70" s="55" t="s">
        <v>299</v>
      </c>
      <c r="G70" s="70" t="str">
        <f t="shared" si="0"/>
        <v>Ver</v>
      </c>
      <c r="H70" s="19"/>
      <c r="I70" s="117">
        <v>5</v>
      </c>
    </row>
    <row r="71" spans="2:9" ht="33" x14ac:dyDescent="0.45">
      <c r="B71" s="16" t="s">
        <v>100</v>
      </c>
      <c r="C71" s="19" t="s">
        <v>93</v>
      </c>
      <c r="D71" s="20">
        <v>6</v>
      </c>
      <c r="E71" s="15" t="s">
        <v>43</v>
      </c>
      <c r="F71" s="55" t="s">
        <v>299</v>
      </c>
      <c r="G71" s="70" t="str">
        <f t="shared" si="0"/>
        <v>Ver</v>
      </c>
      <c r="H71" s="19"/>
      <c r="I71" s="117">
        <v>5</v>
      </c>
    </row>
    <row r="72" spans="2:9" ht="33" x14ac:dyDescent="0.45">
      <c r="B72" s="16" t="s">
        <v>101</v>
      </c>
      <c r="C72" s="19" t="s">
        <v>131</v>
      </c>
      <c r="D72" s="30">
        <f>ROUND(D10/D71,0)</f>
        <v>6</v>
      </c>
      <c r="E72" s="15" t="s">
        <v>102</v>
      </c>
      <c r="F72" s="55" t="s">
        <v>299</v>
      </c>
      <c r="G72" s="70" t="str">
        <f t="shared" si="0"/>
        <v>Ver</v>
      </c>
      <c r="H72" s="126"/>
      <c r="I72" s="117">
        <v>5</v>
      </c>
    </row>
    <row r="73" spans="2:9" ht="33" x14ac:dyDescent="0.45">
      <c r="B73" s="16" t="s">
        <v>103</v>
      </c>
      <c r="C73" s="19" t="s">
        <v>132</v>
      </c>
      <c r="D73" s="30">
        <f>ROUND(D11/D71,0)</f>
        <v>6</v>
      </c>
      <c r="E73" s="15" t="s">
        <v>102</v>
      </c>
      <c r="F73" s="55" t="s">
        <v>299</v>
      </c>
      <c r="G73" s="70" t="str">
        <f t="shared" si="0"/>
        <v>Ver</v>
      </c>
      <c r="H73" s="126"/>
      <c r="I73" s="117">
        <v>5</v>
      </c>
    </row>
    <row r="74" spans="2:9" x14ac:dyDescent="0.45">
      <c r="B74" s="16" t="s">
        <v>104</v>
      </c>
      <c r="C74" s="19" t="s">
        <v>105</v>
      </c>
      <c r="D74" s="30">
        <f>D72*2+D73*2</f>
        <v>24</v>
      </c>
      <c r="E74" s="15" t="s">
        <v>102</v>
      </c>
      <c r="F74" s="55" t="s">
        <v>299</v>
      </c>
      <c r="G74" s="70" t="str">
        <f t="shared" si="0"/>
        <v>Ver</v>
      </c>
      <c r="H74" s="126"/>
      <c r="I74" s="117">
        <v>5</v>
      </c>
    </row>
    <row r="75" spans="2:9" ht="38.25" x14ac:dyDescent="0.45">
      <c r="B75" s="16" t="s">
        <v>92</v>
      </c>
      <c r="C75" s="19" t="s">
        <v>304</v>
      </c>
      <c r="D75" s="20">
        <v>0.25</v>
      </c>
      <c r="E75" s="15" t="s">
        <v>43</v>
      </c>
      <c r="F75" s="55" t="s">
        <v>299</v>
      </c>
      <c r="G75" s="70" t="str">
        <f t="shared" si="0"/>
        <v>Ver</v>
      </c>
      <c r="H75" s="19"/>
      <c r="I75" s="117">
        <v>5</v>
      </c>
    </row>
    <row r="76" spans="2:9" ht="38.25" x14ac:dyDescent="0.45">
      <c r="B76" s="16" t="s">
        <v>94</v>
      </c>
      <c r="C76" s="19" t="s">
        <v>133</v>
      </c>
      <c r="D76" s="20">
        <v>0.4</v>
      </c>
      <c r="E76" s="15" t="s">
        <v>43</v>
      </c>
      <c r="F76" s="55" t="s">
        <v>299</v>
      </c>
      <c r="G76" s="70" t="str">
        <f t="shared" si="0"/>
        <v>Ver</v>
      </c>
      <c r="H76" s="19"/>
      <c r="I76" s="117">
        <v>5</v>
      </c>
    </row>
    <row r="77" spans="2:9" ht="38.25" x14ac:dyDescent="0.45">
      <c r="B77" s="16" t="s">
        <v>96</v>
      </c>
      <c r="C77" s="19" t="s">
        <v>98</v>
      </c>
      <c r="D77" s="20">
        <v>0.15</v>
      </c>
      <c r="E77" s="15" t="s">
        <v>43</v>
      </c>
      <c r="F77" s="55" t="s">
        <v>299</v>
      </c>
      <c r="G77" s="70" t="str">
        <f t="shared" si="0"/>
        <v>Ver</v>
      </c>
      <c r="H77" s="126" t="s">
        <v>544</v>
      </c>
      <c r="I77" s="110">
        <v>4</v>
      </c>
    </row>
    <row r="78" spans="2:9" ht="38.25" x14ac:dyDescent="0.45">
      <c r="B78" s="16" t="s">
        <v>97</v>
      </c>
      <c r="C78" s="19" t="s">
        <v>99</v>
      </c>
      <c r="D78" s="20">
        <v>0.4</v>
      </c>
      <c r="E78" s="15" t="s">
        <v>43</v>
      </c>
      <c r="F78" s="55" t="s">
        <v>299</v>
      </c>
      <c r="G78" s="70" t="str">
        <f t="shared" ref="G78:G81" si="2">HYPERLINK(_xlfn.CONCAT("https://github.com/rcfdtools/R.DAPC/blob/main/activity/",F78,"/Readme.md"),"Ver")</f>
        <v>Ver</v>
      </c>
      <c r="H78" s="126" t="s">
        <v>543</v>
      </c>
      <c r="I78" s="110">
        <v>0</v>
      </c>
    </row>
    <row r="79" spans="2:9" ht="38.25" x14ac:dyDescent="0.45">
      <c r="B79" s="16" t="s">
        <v>106</v>
      </c>
      <c r="C79" s="19" t="s">
        <v>108</v>
      </c>
      <c r="D79" s="30">
        <f>(D10-D75)/D72</f>
        <v>5.625</v>
      </c>
      <c r="E79" s="15" t="s">
        <v>43</v>
      </c>
      <c r="F79" s="55" t="s">
        <v>299</v>
      </c>
      <c r="G79" s="70" t="str">
        <f t="shared" si="2"/>
        <v>Ver</v>
      </c>
      <c r="H79" s="19"/>
      <c r="I79" s="117">
        <v>5</v>
      </c>
    </row>
    <row r="80" spans="2:9" ht="38.25" x14ac:dyDescent="0.45">
      <c r="B80" s="16" t="s">
        <v>107</v>
      </c>
      <c r="C80" s="19" t="s">
        <v>109</v>
      </c>
      <c r="D80" s="30">
        <f>(D11-D76)/D73</f>
        <v>5.9333333333333336</v>
      </c>
      <c r="E80" s="15" t="s">
        <v>43</v>
      </c>
      <c r="F80" s="55" t="s">
        <v>299</v>
      </c>
      <c r="G80" s="70" t="str">
        <f t="shared" si="2"/>
        <v>Ver</v>
      </c>
      <c r="H80" s="19"/>
      <c r="I80" s="117">
        <v>5</v>
      </c>
    </row>
    <row r="81" spans="2:9" x14ac:dyDescent="0.45">
      <c r="B81" s="80"/>
      <c r="C81" s="32"/>
      <c r="D81" s="81"/>
      <c r="E81" s="81"/>
      <c r="F81" s="82"/>
      <c r="G81" s="71" t="str">
        <f t="shared" si="2"/>
        <v>Ver</v>
      </c>
      <c r="H81" s="32"/>
      <c r="I81" s="122"/>
    </row>
    <row r="82" spans="2:9" x14ac:dyDescent="0.45">
      <c r="B82" s="96" t="s">
        <v>294</v>
      </c>
      <c r="C82" s="76"/>
      <c r="D82" s="77"/>
      <c r="E82" s="77"/>
      <c r="F82" s="78"/>
      <c r="G82" s="77"/>
      <c r="H82" s="79"/>
      <c r="I82" s="121"/>
    </row>
    <row r="83" spans="2:9" x14ac:dyDescent="0.45">
      <c r="B83" s="16" t="s">
        <v>152</v>
      </c>
      <c r="C83" s="92" t="s">
        <v>151</v>
      </c>
      <c r="D83" s="93">
        <f>D69</f>
        <v>1360</v>
      </c>
      <c r="E83" s="93" t="s">
        <v>44</v>
      </c>
      <c r="F83" s="55" t="s">
        <v>299</v>
      </c>
      <c r="G83" s="70" t="str">
        <f t="shared" ref="G83:G93" si="3">HYPERLINK(_xlfn.CONCAT("https://github.com/rcfdtools/R.DAPC/blob/main/activity/",F83,"/Readme.md"),"Ver")</f>
        <v>Ver</v>
      </c>
      <c r="H83" s="19"/>
      <c r="I83" s="117">
        <v>5</v>
      </c>
    </row>
    <row r="84" spans="2:9" ht="33" x14ac:dyDescent="0.45">
      <c r="B84" s="16" t="s">
        <v>153</v>
      </c>
      <c r="C84" s="92" t="s">
        <v>154</v>
      </c>
      <c r="D84" s="93">
        <f>D83*D68</f>
        <v>54400</v>
      </c>
      <c r="E84" s="93" t="s">
        <v>155</v>
      </c>
      <c r="F84" s="55" t="s">
        <v>299</v>
      </c>
      <c r="G84" s="70" t="str">
        <f t="shared" si="3"/>
        <v>Ver</v>
      </c>
      <c r="H84" s="19"/>
      <c r="I84" s="117">
        <v>5</v>
      </c>
    </row>
    <row r="85" spans="2:9" x14ac:dyDescent="0.45">
      <c r="B85" s="16" t="s">
        <v>164</v>
      </c>
      <c r="C85" s="92" t="s">
        <v>163</v>
      </c>
      <c r="D85" s="93">
        <f>D54</f>
        <v>52.943999999999996</v>
      </c>
      <c r="E85" s="93" t="s">
        <v>44</v>
      </c>
      <c r="F85" s="55" t="s">
        <v>299</v>
      </c>
      <c r="G85" s="70" t="str">
        <f t="shared" si="3"/>
        <v>Ver</v>
      </c>
      <c r="H85" s="48"/>
      <c r="I85" s="123">
        <v>5</v>
      </c>
    </row>
    <row r="86" spans="2:9" x14ac:dyDescent="0.45">
      <c r="B86" s="16" t="s">
        <v>157</v>
      </c>
      <c r="C86" s="92" t="s">
        <v>158</v>
      </c>
      <c r="D86" s="93">
        <f>D74</f>
        <v>24</v>
      </c>
      <c r="E86" s="93" t="s">
        <v>102</v>
      </c>
      <c r="F86" s="55" t="s">
        <v>299</v>
      </c>
      <c r="G86" s="70" t="str">
        <f t="shared" si="3"/>
        <v>Ver</v>
      </c>
      <c r="H86" s="167"/>
      <c r="I86" s="123">
        <v>5</v>
      </c>
    </row>
    <row r="87" spans="2:9" x14ac:dyDescent="0.45">
      <c r="B87" s="16" t="s">
        <v>159</v>
      </c>
      <c r="C87" s="92" t="s">
        <v>160</v>
      </c>
      <c r="D87" s="93">
        <f>D86*D12</f>
        <v>288</v>
      </c>
      <c r="E87" s="93" t="s">
        <v>43</v>
      </c>
      <c r="F87" s="55" t="s">
        <v>299</v>
      </c>
      <c r="G87" s="70" t="str">
        <f t="shared" si="3"/>
        <v>Ver</v>
      </c>
      <c r="H87" s="48"/>
      <c r="I87" s="123">
        <v>5</v>
      </c>
    </row>
    <row r="88" spans="2:9" ht="33" x14ac:dyDescent="0.45">
      <c r="B88" s="16" t="s">
        <v>161</v>
      </c>
      <c r="C88" s="92" t="s">
        <v>162</v>
      </c>
      <c r="D88" s="93">
        <f>((D72*D9)+(D73*D8))*INT(D12/D53)</f>
        <v>324</v>
      </c>
      <c r="E88" s="93" t="s">
        <v>43</v>
      </c>
      <c r="F88" s="55" t="s">
        <v>299</v>
      </c>
      <c r="G88" s="70" t="str">
        <f t="shared" si="3"/>
        <v>Ver</v>
      </c>
      <c r="H88" s="48"/>
      <c r="I88" s="123">
        <v>5</v>
      </c>
    </row>
    <row r="89" spans="2:9" ht="33" x14ac:dyDescent="0.45">
      <c r="B89" s="16" t="s">
        <v>172</v>
      </c>
      <c r="C89" s="92" t="s">
        <v>175</v>
      </c>
      <c r="D89" s="94" t="s">
        <v>174</v>
      </c>
      <c r="E89" s="93" t="s">
        <v>44</v>
      </c>
      <c r="F89" s="55" t="s">
        <v>299</v>
      </c>
      <c r="G89" s="70" t="str">
        <f t="shared" si="3"/>
        <v>Ver</v>
      </c>
      <c r="H89" s="167" t="s">
        <v>545</v>
      </c>
      <c r="I89" s="168">
        <v>0</v>
      </c>
    </row>
    <row r="90" spans="2:9" x14ac:dyDescent="0.45">
      <c r="B90" s="16" t="s">
        <v>173</v>
      </c>
      <c r="C90" s="92" t="s">
        <v>176</v>
      </c>
      <c r="D90" s="94">
        <v>2</v>
      </c>
      <c r="E90" s="93" t="s">
        <v>102</v>
      </c>
      <c r="F90" s="55" t="s">
        <v>280</v>
      </c>
      <c r="G90" s="70" t="str">
        <f t="shared" si="3"/>
        <v>Ver</v>
      </c>
      <c r="H90" s="48"/>
      <c r="I90" s="123">
        <v>5</v>
      </c>
    </row>
    <row r="91" spans="2:9" ht="49.5" x14ac:dyDescent="0.45">
      <c r="B91" s="16" t="s">
        <v>36</v>
      </c>
      <c r="C91" s="92" t="s">
        <v>177</v>
      </c>
      <c r="D91" s="94">
        <v>6</v>
      </c>
      <c r="E91" s="93" t="s">
        <v>102</v>
      </c>
      <c r="F91" s="55" t="s">
        <v>280</v>
      </c>
      <c r="G91" s="70" t="str">
        <f t="shared" si="3"/>
        <v>Ver</v>
      </c>
      <c r="H91" s="48"/>
      <c r="I91" s="123">
        <v>5</v>
      </c>
    </row>
    <row r="92" spans="2:9" ht="33" x14ac:dyDescent="0.45">
      <c r="B92" s="16" t="s">
        <v>37</v>
      </c>
      <c r="C92" s="92" t="s">
        <v>178</v>
      </c>
      <c r="D92" s="94">
        <v>30</v>
      </c>
      <c r="E92" s="93" t="s">
        <v>102</v>
      </c>
      <c r="F92" s="55" t="s">
        <v>280</v>
      </c>
      <c r="G92" s="70" t="str">
        <f t="shared" si="3"/>
        <v>Ver</v>
      </c>
      <c r="H92" s="48"/>
      <c r="I92" s="123">
        <v>5</v>
      </c>
    </row>
    <row r="93" spans="2:9" x14ac:dyDescent="0.45">
      <c r="B93" s="24"/>
      <c r="C93" s="95"/>
      <c r="D93" s="81"/>
      <c r="E93" s="81"/>
      <c r="F93" s="82"/>
      <c r="G93" s="71" t="str">
        <f t="shared" si="3"/>
        <v>Ver</v>
      </c>
      <c r="H93" s="32"/>
      <c r="I93" s="122"/>
    </row>
    <row r="94" spans="2:9" x14ac:dyDescent="0.45">
      <c r="B94" s="83" t="s">
        <v>95</v>
      </c>
    </row>
    <row r="95" spans="2:9" x14ac:dyDescent="0.45">
      <c r="H95" s="42" t="s">
        <v>244</v>
      </c>
      <c r="I95" s="31">
        <f>AVERAGE(I7:I93)</f>
        <v>4.84</v>
      </c>
    </row>
    <row r="96" spans="2:9" x14ac:dyDescent="0.45">
      <c r="B96" s="2" t="s">
        <v>303</v>
      </c>
    </row>
    <row r="97" spans="2:3" x14ac:dyDescent="0.45">
      <c r="B97" s="5" t="s">
        <v>134</v>
      </c>
      <c r="C97" s="84" t="s">
        <v>135</v>
      </c>
    </row>
    <row r="98" spans="2:3" x14ac:dyDescent="0.45">
      <c r="B98" s="85" t="s">
        <v>136</v>
      </c>
      <c r="C98" s="86">
        <f>D17</f>
        <v>1836</v>
      </c>
    </row>
    <row r="99" spans="2:3" x14ac:dyDescent="0.45">
      <c r="B99" s="85" t="s">
        <v>139</v>
      </c>
      <c r="C99" s="86">
        <f>D18</f>
        <v>1360</v>
      </c>
    </row>
    <row r="100" spans="2:3" x14ac:dyDescent="0.45">
      <c r="B100" s="85" t="s">
        <v>138</v>
      </c>
      <c r="C100" s="86">
        <f>D51</f>
        <v>60</v>
      </c>
    </row>
    <row r="101" spans="2:3" x14ac:dyDescent="0.45">
      <c r="B101" s="85" t="s">
        <v>35</v>
      </c>
      <c r="C101" s="86">
        <f>D59</f>
        <v>7.0560000000000018</v>
      </c>
    </row>
    <row r="102" spans="2:3" x14ac:dyDescent="0.45">
      <c r="B102" s="85" t="s">
        <v>34</v>
      </c>
      <c r="C102" s="86">
        <f>D54</f>
        <v>52.943999999999996</v>
      </c>
    </row>
    <row r="103" spans="2:3" x14ac:dyDescent="0.45">
      <c r="B103" s="87" t="s">
        <v>137</v>
      </c>
      <c r="C103" s="88">
        <f>D19</f>
        <v>1420</v>
      </c>
    </row>
    <row r="104" spans="2:3" x14ac:dyDescent="0.45">
      <c r="B104" s="89" t="s">
        <v>56</v>
      </c>
      <c r="C104" s="90">
        <f>D20</f>
        <v>0.7407407407407407</v>
      </c>
    </row>
    <row r="105" spans="2:3" x14ac:dyDescent="0.45">
      <c r="B105" s="80" t="s">
        <v>86</v>
      </c>
      <c r="C105" s="91">
        <f>D21</f>
        <v>0.7734204793028322</v>
      </c>
    </row>
  </sheetData>
  <autoFilter ref="B6:I105" xr:uid="{D1EE59D4-4937-4491-BD3F-7DBC007EDF85}">
    <filterColumn colId="4" showButton="0"/>
  </autoFilter>
  <mergeCells count="2">
    <mergeCell ref="B4:I5"/>
    <mergeCell ref="F6:G6"/>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CCDC-4764-4F83-B616-E933FFE8EBF4}">
  <dimension ref="B2:D11"/>
  <sheetViews>
    <sheetView showGridLines="0" zoomScale="130" zoomScaleNormal="130" workbookViewId="0">
      <selection activeCell="I18" sqref="I18"/>
    </sheetView>
  </sheetViews>
  <sheetFormatPr defaultColWidth="9.1328125" defaultRowHeight="16.5" x14ac:dyDescent="0.6"/>
  <cols>
    <col min="1" max="1" width="2.53125" style="1" customWidth="1"/>
    <col min="2" max="2" width="10.33203125" style="1" customWidth="1"/>
    <col min="3" max="16384" width="9.1328125" style="1"/>
  </cols>
  <sheetData>
    <row r="2" spans="2:4" x14ac:dyDescent="0.6">
      <c r="B2" s="1" t="s">
        <v>464</v>
      </c>
    </row>
    <row r="3" spans="2:4" x14ac:dyDescent="0.6">
      <c r="B3" s="1" t="s">
        <v>469</v>
      </c>
    </row>
    <row r="4" spans="2:4" x14ac:dyDescent="0.6">
      <c r="B4" s="105" t="s">
        <v>136</v>
      </c>
      <c r="C4" s="105" t="s">
        <v>467</v>
      </c>
      <c r="D4" s="105" t="s">
        <v>468</v>
      </c>
    </row>
    <row r="5" spans="2:4" x14ac:dyDescent="0.6">
      <c r="B5" s="104" t="s">
        <v>465</v>
      </c>
      <c r="C5" s="104" t="s">
        <v>465</v>
      </c>
      <c r="D5" s="104" t="s">
        <v>465</v>
      </c>
    </row>
    <row r="6" spans="2:4" x14ac:dyDescent="0.6">
      <c r="B6" s="104" t="str">
        <f>_xlfn.CONCAT(SumUDig,",",SumUDig)</f>
        <v>26,26</v>
      </c>
      <c r="C6" s="104" t="str">
        <f>_xlfn.CONCAT(SumUDig,",",SumUDig+'2.ArquitectonicaEstructural'!D13)</f>
        <v>26,32</v>
      </c>
      <c r="D6" s="104" t="str">
        <f>_xlfn.CONCAT(SumUDig,",",SumUDig+'2.ArquitectonicaEstructural'!D13-'2.ArquitectonicaEstructural'!D24)</f>
        <v>26,30</v>
      </c>
    </row>
    <row r="7" spans="2:4" x14ac:dyDescent="0.6">
      <c r="B7" s="104" t="str">
        <f>_xlfn.CONCAT("@",'2.ArquitectonicaEstructural'!D15,",",0)</f>
        <v>@34,0</v>
      </c>
      <c r="C7" s="104" t="str">
        <f>_xlfn.CONCAT("@",'2.ArquitectonicaEstructural'!D10,",",0)</f>
        <v>@34,0</v>
      </c>
      <c r="D7" s="104" t="str">
        <f>_xlfn.CONCAT("@",'2.ArquitectonicaEstructural'!D10,",",0)</f>
        <v>@34,0</v>
      </c>
    </row>
    <row r="8" spans="2:4" x14ac:dyDescent="0.6">
      <c r="B8" s="104" t="str">
        <f>_xlfn.CONCAT("@0,",'2.ArquitectonicaEstructural'!D16)</f>
        <v>@0,54</v>
      </c>
      <c r="C8" s="104" t="str">
        <f>_xlfn.CONCAT("@0,",'2.ArquitectonicaEstructural'!D11)</f>
        <v>@0,36</v>
      </c>
      <c r="D8" s="104" t="str">
        <f>_xlfn.CONCAT("@0,",'2.ArquitectonicaEstructural'!D11+2*'2.ArquitectonicaEstructural'!D24)</f>
        <v>@0,40</v>
      </c>
    </row>
    <row r="9" spans="2:4" x14ac:dyDescent="0.6">
      <c r="B9" s="104" t="str">
        <f>_xlfn.CONCAT("@",-'2.ArquitectonicaEstructural'!D15,",",0)</f>
        <v>@-34,0</v>
      </c>
      <c r="C9" s="104" t="str">
        <f>_xlfn.CONCAT("@",-'2.ArquitectonicaEstructural'!D10,",",0)</f>
        <v>@-34,0</v>
      </c>
      <c r="D9" s="104" t="str">
        <f>_xlfn.CONCAT("@",-'2.ArquitectonicaEstructural'!D10,",",0)</f>
        <v>@-34,0</v>
      </c>
    </row>
    <row r="10" spans="2:4" x14ac:dyDescent="0.6">
      <c r="B10" s="104" t="str">
        <f>_xlfn.CONCAT("@0,",-'2.ArquitectonicaEstructural'!D16)</f>
        <v>@0,-54</v>
      </c>
      <c r="C10" s="104" t="str">
        <f>_xlfn.CONCAT("@0,",-'2.ArquitectonicaEstructural'!D11)</f>
        <v>@0,-36</v>
      </c>
      <c r="D10" s="104" t="str">
        <f>_xlfn.CONCAT("@0,",-('2.ArquitectonicaEstructural'!D11+2*'2.ArquitectonicaEstructural'!D24))</f>
        <v>@0,-40</v>
      </c>
    </row>
    <row r="11" spans="2:4" x14ac:dyDescent="0.6">
      <c r="B11" s="104"/>
      <c r="C11" s="104"/>
      <c r="D11" s="10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0663E-105D-42EA-893B-DB8B7FE41FC2}">
  <dimension ref="B2:K46"/>
  <sheetViews>
    <sheetView showGridLines="0" tabSelected="1" zoomScale="130" zoomScaleNormal="130" workbookViewId="0">
      <pane ySplit="6" topLeftCell="A14" activePane="bottomLeft" state="frozen"/>
      <selection pane="bottomLeft" activeCell="K1" sqref="K1:K1048576"/>
    </sheetView>
  </sheetViews>
  <sheetFormatPr defaultColWidth="8.86328125" defaultRowHeight="16.5" x14ac:dyDescent="0.6"/>
  <cols>
    <col min="1" max="1" width="2.53125" style="1" customWidth="1"/>
    <col min="2" max="2" width="30.796875" style="1" customWidth="1"/>
    <col min="3" max="3" width="50.796875" style="1" customWidth="1"/>
    <col min="4" max="5" width="10.796875" style="1" customWidth="1"/>
    <col min="6" max="6" width="7.796875" style="11" customWidth="1"/>
    <col min="7" max="7" width="3.796875" style="1" customWidth="1"/>
    <col min="8" max="8" width="30.796875" style="11" customWidth="1"/>
    <col min="9" max="9" width="12.796875" style="49" customWidth="1"/>
    <col min="10" max="10" width="2.796875" style="1" customWidth="1"/>
    <col min="11" max="11" width="8.86328125" style="204"/>
    <col min="12" max="16384" width="8.86328125" style="1"/>
  </cols>
  <sheetData>
    <row r="2" spans="2:11" x14ac:dyDescent="0.6">
      <c r="B2" s="2" t="s">
        <v>12</v>
      </c>
    </row>
    <row r="3" spans="2:11" x14ac:dyDescent="0.6">
      <c r="B3" s="9" t="s">
        <v>140</v>
      </c>
    </row>
    <row r="4" spans="2:11" ht="16.5" customHeight="1" x14ac:dyDescent="0.6">
      <c r="B4" s="172" t="s">
        <v>201</v>
      </c>
      <c r="C4" s="172"/>
      <c r="D4" s="172"/>
      <c r="E4" s="172"/>
      <c r="F4" s="172"/>
      <c r="G4" s="172"/>
      <c r="H4" s="172"/>
      <c r="I4" s="172"/>
    </row>
    <row r="5" spans="2:11" ht="16.5" customHeight="1" x14ac:dyDescent="0.6">
      <c r="B5" s="173"/>
      <c r="C5" s="173"/>
      <c r="D5" s="173"/>
      <c r="E5" s="173"/>
      <c r="F5" s="173"/>
      <c r="G5" s="173"/>
      <c r="H5" s="173"/>
      <c r="I5" s="173"/>
    </row>
    <row r="6" spans="2:11" x14ac:dyDescent="0.6">
      <c r="B6" s="21" t="s">
        <v>26</v>
      </c>
      <c r="C6" s="22" t="s">
        <v>27</v>
      </c>
      <c r="D6" s="23" t="s">
        <v>38</v>
      </c>
      <c r="E6" s="23" t="s">
        <v>39</v>
      </c>
      <c r="F6" s="202" t="s">
        <v>28</v>
      </c>
      <c r="G6" s="203"/>
      <c r="H6" s="22" t="s">
        <v>16</v>
      </c>
      <c r="I6" s="37" t="s">
        <v>17</v>
      </c>
    </row>
    <row r="7" spans="2:11" x14ac:dyDescent="0.6">
      <c r="B7" s="5" t="s">
        <v>318</v>
      </c>
      <c r="C7" s="17"/>
      <c r="D7" s="18"/>
      <c r="E7" s="18"/>
      <c r="F7" s="57"/>
      <c r="G7" s="18"/>
      <c r="H7" s="47"/>
      <c r="I7" s="38"/>
    </row>
    <row r="8" spans="2:11" ht="51" x14ac:dyDescent="0.6">
      <c r="B8" s="16" t="s">
        <v>193</v>
      </c>
      <c r="C8" s="19" t="s">
        <v>264</v>
      </c>
      <c r="D8" s="15">
        <v>1</v>
      </c>
      <c r="E8" s="15" t="s">
        <v>102</v>
      </c>
      <c r="F8" s="55" t="s">
        <v>280</v>
      </c>
      <c r="G8" s="53" t="str">
        <f t="shared" ref="G8:G21" si="0">HYPERLINK(_xlfn.CONCAT("https://github.com/rcfdtools/R.DAPC/blob/main/activity/",F8,"/Readme.md"),"Ver")</f>
        <v>Ver</v>
      </c>
      <c r="H8" s="126" t="s">
        <v>579</v>
      </c>
      <c r="I8" s="117">
        <v>5</v>
      </c>
      <c r="K8" s="204" t="s">
        <v>581</v>
      </c>
    </row>
    <row r="9" spans="2:11" x14ac:dyDescent="0.6">
      <c r="B9" s="16" t="s">
        <v>322</v>
      </c>
      <c r="C9" s="19" t="s">
        <v>194</v>
      </c>
      <c r="D9" s="15">
        <v>1</v>
      </c>
      <c r="E9" s="15" t="s">
        <v>102</v>
      </c>
      <c r="F9" s="55" t="s">
        <v>280</v>
      </c>
      <c r="G9" s="53" t="str">
        <f t="shared" si="0"/>
        <v>Ver</v>
      </c>
      <c r="H9" s="19"/>
      <c r="I9" s="117">
        <v>5</v>
      </c>
      <c r="K9" s="204" t="s">
        <v>581</v>
      </c>
    </row>
    <row r="10" spans="2:11" x14ac:dyDescent="0.6">
      <c r="B10" s="16" t="s">
        <v>323</v>
      </c>
      <c r="C10" s="19" t="s">
        <v>194</v>
      </c>
      <c r="D10" s="15">
        <v>1</v>
      </c>
      <c r="E10" s="15" t="s">
        <v>102</v>
      </c>
      <c r="F10" s="55" t="s">
        <v>280</v>
      </c>
      <c r="G10" s="53" t="str">
        <f t="shared" si="0"/>
        <v>Ver</v>
      </c>
      <c r="H10" s="19" t="s">
        <v>578</v>
      </c>
      <c r="I10" s="117"/>
      <c r="K10" s="204" t="s">
        <v>581</v>
      </c>
    </row>
    <row r="11" spans="2:11" ht="25.5" x14ac:dyDescent="0.6">
      <c r="B11" s="16" t="s">
        <v>324</v>
      </c>
      <c r="C11" s="19" t="s">
        <v>197</v>
      </c>
      <c r="D11" s="15">
        <v>1</v>
      </c>
      <c r="E11" s="15" t="s">
        <v>102</v>
      </c>
      <c r="F11" s="55" t="s">
        <v>280</v>
      </c>
      <c r="G11" s="53" t="str">
        <f t="shared" si="0"/>
        <v>Ver</v>
      </c>
      <c r="H11" s="19" t="s">
        <v>578</v>
      </c>
      <c r="I11" s="117"/>
      <c r="K11" s="204" t="s">
        <v>581</v>
      </c>
    </row>
    <row r="12" spans="2:11" ht="25.5" x14ac:dyDescent="0.6">
      <c r="B12" s="27" t="s">
        <v>325</v>
      </c>
      <c r="C12" s="19" t="s">
        <v>195</v>
      </c>
      <c r="D12" s="15">
        <v>1</v>
      </c>
      <c r="E12" s="15" t="s">
        <v>102</v>
      </c>
      <c r="F12" s="55" t="s">
        <v>280</v>
      </c>
      <c r="G12" s="53" t="str">
        <f t="shared" si="0"/>
        <v>Ver</v>
      </c>
      <c r="H12" s="28" t="s">
        <v>580</v>
      </c>
      <c r="I12" s="118">
        <v>5</v>
      </c>
      <c r="K12" s="204" t="s">
        <v>581</v>
      </c>
    </row>
    <row r="13" spans="2:11" x14ac:dyDescent="0.6">
      <c r="B13" s="27" t="s">
        <v>326</v>
      </c>
      <c r="C13" s="19" t="s">
        <v>196</v>
      </c>
      <c r="D13" s="15">
        <v>1</v>
      </c>
      <c r="E13" s="15" t="s">
        <v>102</v>
      </c>
      <c r="F13" s="55" t="s">
        <v>280</v>
      </c>
      <c r="G13" s="53" t="str">
        <f t="shared" si="0"/>
        <v>Ver</v>
      </c>
      <c r="H13" s="28"/>
      <c r="I13" s="118">
        <v>5</v>
      </c>
      <c r="K13" s="204" t="s">
        <v>581</v>
      </c>
    </row>
    <row r="14" spans="2:11" x14ac:dyDescent="0.6">
      <c r="B14" s="16" t="s">
        <v>179</v>
      </c>
      <c r="C14" s="19" t="s">
        <v>183</v>
      </c>
      <c r="D14" s="15">
        <v>1</v>
      </c>
      <c r="E14" s="15" t="s">
        <v>102</v>
      </c>
      <c r="F14" s="55" t="s">
        <v>280</v>
      </c>
      <c r="G14" s="53" t="str">
        <f t="shared" si="0"/>
        <v>Ver</v>
      </c>
      <c r="H14" s="19"/>
      <c r="I14" s="117">
        <v>5</v>
      </c>
      <c r="K14" s="204" t="s">
        <v>581</v>
      </c>
    </row>
    <row r="15" spans="2:11" x14ac:dyDescent="0.6">
      <c r="B15" s="16" t="s">
        <v>180</v>
      </c>
      <c r="C15" s="19" t="s">
        <v>183</v>
      </c>
      <c r="D15" s="15">
        <v>1</v>
      </c>
      <c r="E15" s="15" t="s">
        <v>102</v>
      </c>
      <c r="F15" s="55" t="s">
        <v>280</v>
      </c>
      <c r="G15" s="53" t="str">
        <f t="shared" si="0"/>
        <v>Ver</v>
      </c>
      <c r="H15" s="19"/>
      <c r="I15" s="117">
        <v>5</v>
      </c>
      <c r="K15" s="204" t="s">
        <v>581</v>
      </c>
    </row>
    <row r="16" spans="2:11" x14ac:dyDescent="0.6">
      <c r="B16" s="27" t="s">
        <v>181</v>
      </c>
      <c r="C16" s="19" t="s">
        <v>183</v>
      </c>
      <c r="D16" s="15">
        <v>1</v>
      </c>
      <c r="E16" s="15" t="s">
        <v>102</v>
      </c>
      <c r="F16" s="55" t="s">
        <v>280</v>
      </c>
      <c r="G16" s="53" t="str">
        <f t="shared" si="0"/>
        <v>Ver</v>
      </c>
      <c r="H16" s="28"/>
      <c r="I16" s="118">
        <v>5</v>
      </c>
      <c r="K16" s="204" t="s">
        <v>581</v>
      </c>
    </row>
    <row r="17" spans="2:11" x14ac:dyDescent="0.6">
      <c r="B17" s="27" t="s">
        <v>233</v>
      </c>
      <c r="C17" s="19" t="s">
        <v>183</v>
      </c>
      <c r="D17" s="15">
        <v>1</v>
      </c>
      <c r="E17" s="15" t="s">
        <v>102</v>
      </c>
      <c r="F17" s="55" t="s">
        <v>280</v>
      </c>
      <c r="G17" s="53" t="str">
        <f t="shared" si="0"/>
        <v>Ver</v>
      </c>
      <c r="H17" s="28"/>
      <c r="I17" s="118">
        <v>5</v>
      </c>
      <c r="K17" s="204" t="s">
        <v>581</v>
      </c>
    </row>
    <row r="18" spans="2:11" x14ac:dyDescent="0.6">
      <c r="B18" s="27" t="s">
        <v>182</v>
      </c>
      <c r="C18" s="19" t="s">
        <v>183</v>
      </c>
      <c r="D18" s="15">
        <v>1</v>
      </c>
      <c r="E18" s="15" t="s">
        <v>102</v>
      </c>
      <c r="F18" s="55" t="s">
        <v>280</v>
      </c>
      <c r="G18" s="53" t="str">
        <f t="shared" si="0"/>
        <v>Ver</v>
      </c>
      <c r="H18" s="28" t="s">
        <v>578</v>
      </c>
      <c r="I18" s="118"/>
      <c r="K18" s="204" t="s">
        <v>581</v>
      </c>
    </row>
    <row r="19" spans="2:11" ht="38.25" x14ac:dyDescent="0.6">
      <c r="B19" s="27" t="s">
        <v>309</v>
      </c>
      <c r="C19" s="19" t="s">
        <v>317</v>
      </c>
      <c r="D19" s="29">
        <v>1</v>
      </c>
      <c r="E19" s="15" t="s">
        <v>102</v>
      </c>
      <c r="F19" s="55" t="s">
        <v>316</v>
      </c>
      <c r="G19" s="53" t="str">
        <f t="shared" si="0"/>
        <v>Ver</v>
      </c>
      <c r="H19" s="171" t="s">
        <v>561</v>
      </c>
      <c r="I19" s="170">
        <v>4.5</v>
      </c>
      <c r="K19" s="204" t="s">
        <v>581</v>
      </c>
    </row>
    <row r="20" spans="2:11" x14ac:dyDescent="0.6">
      <c r="B20" s="27" t="s">
        <v>192</v>
      </c>
      <c r="C20" s="19" t="s">
        <v>183</v>
      </c>
      <c r="D20" s="29">
        <v>1</v>
      </c>
      <c r="E20" s="15" t="s">
        <v>102</v>
      </c>
      <c r="F20" s="55" t="s">
        <v>280</v>
      </c>
      <c r="G20" s="53" t="str">
        <f t="shared" si="0"/>
        <v>Ver</v>
      </c>
      <c r="H20" s="28"/>
      <c r="I20" s="118">
        <v>5</v>
      </c>
      <c r="K20" s="204" t="s">
        <v>581</v>
      </c>
    </row>
    <row r="21" spans="2:11" x14ac:dyDescent="0.6">
      <c r="B21" s="27"/>
      <c r="C21" s="28"/>
      <c r="D21" s="29"/>
      <c r="E21" s="29"/>
      <c r="F21" s="58"/>
      <c r="G21" s="54" t="str">
        <f t="shared" si="0"/>
        <v>Ver</v>
      </c>
      <c r="H21" s="28"/>
      <c r="I21" s="118"/>
      <c r="K21" s="204" t="s">
        <v>581</v>
      </c>
    </row>
    <row r="22" spans="2:11" x14ac:dyDescent="0.6">
      <c r="B22" s="5" t="s">
        <v>295</v>
      </c>
      <c r="C22" s="17"/>
      <c r="D22" s="18"/>
      <c r="E22" s="18"/>
      <c r="F22" s="57"/>
      <c r="G22" s="18"/>
      <c r="H22" s="47"/>
      <c r="I22" s="120"/>
    </row>
    <row r="23" spans="2:11" ht="38.25" x14ac:dyDescent="0.6">
      <c r="B23" s="16" t="s">
        <v>184</v>
      </c>
      <c r="C23" s="19" t="s">
        <v>187</v>
      </c>
      <c r="D23" s="30">
        <f>'2.ArquitectonicaEstructural'!D31-'2.ArquitectonicaEstructural'!D41-'2.ArquitectonicaEstructural'!D47</f>
        <v>1059.2</v>
      </c>
      <c r="E23" s="15" t="s">
        <v>44</v>
      </c>
      <c r="F23" s="55" t="s">
        <v>277</v>
      </c>
      <c r="G23" s="53" t="str">
        <f>HYPERLINK(_xlfn.CONCAT("https://github.com/rcfdtools/R.DAPC/blob/main/activity/",F23,"/Readme.md"),"Ver")</f>
        <v>Ver</v>
      </c>
      <c r="H23" s="19"/>
      <c r="I23" s="117">
        <v>5</v>
      </c>
      <c r="K23" s="204" t="s">
        <v>581</v>
      </c>
    </row>
    <row r="24" spans="2:11" x14ac:dyDescent="0.6">
      <c r="B24" s="16" t="s">
        <v>186</v>
      </c>
      <c r="C24" s="19" t="s">
        <v>189</v>
      </c>
      <c r="D24" s="20">
        <v>992</v>
      </c>
      <c r="E24" s="15" t="s">
        <v>53</v>
      </c>
      <c r="F24" s="55" t="s">
        <v>277</v>
      </c>
      <c r="G24" s="53" t="str">
        <f t="shared" ref="G24:G27" si="1">HYPERLINK(_xlfn.CONCAT("https://github.com/rcfdtools/R.DAPC/blob/main/activity/",F24,"/Readme.md"),"Ver")</f>
        <v>Ver</v>
      </c>
      <c r="H24" s="19"/>
      <c r="I24" s="117">
        <v>5</v>
      </c>
      <c r="K24" s="204" t="s">
        <v>581</v>
      </c>
    </row>
    <row r="25" spans="2:11" x14ac:dyDescent="0.6">
      <c r="B25" s="16" t="s">
        <v>185</v>
      </c>
      <c r="C25" s="19" t="s">
        <v>190</v>
      </c>
      <c r="D25" s="20">
        <v>1950</v>
      </c>
      <c r="E25" s="15" t="s">
        <v>53</v>
      </c>
      <c r="F25" s="55" t="s">
        <v>277</v>
      </c>
      <c r="G25" s="53" t="str">
        <f t="shared" si="1"/>
        <v>Ver</v>
      </c>
      <c r="H25" s="19"/>
      <c r="I25" s="117">
        <v>5</v>
      </c>
      <c r="K25" s="204" t="s">
        <v>581</v>
      </c>
    </row>
    <row r="26" spans="2:11" ht="51" x14ac:dyDescent="0.6">
      <c r="B26" s="16" t="s">
        <v>188</v>
      </c>
      <c r="C26" s="19" t="s">
        <v>191</v>
      </c>
      <c r="D26" s="15">
        <f>INT(D23/(D24/1000*D25/1000))</f>
        <v>547</v>
      </c>
      <c r="E26" s="15" t="s">
        <v>102</v>
      </c>
      <c r="F26" s="55" t="s">
        <v>277</v>
      </c>
      <c r="G26" s="53" t="str">
        <f t="shared" si="1"/>
        <v>Ver</v>
      </c>
      <c r="H26" s="19"/>
      <c r="I26" s="117">
        <v>5</v>
      </c>
      <c r="K26" s="204" t="s">
        <v>581</v>
      </c>
    </row>
    <row r="27" spans="2:11" x14ac:dyDescent="0.6">
      <c r="B27" s="24"/>
      <c r="C27" s="25"/>
      <c r="D27" s="26"/>
      <c r="E27" s="26"/>
      <c r="F27" s="56"/>
      <c r="G27" s="54" t="str">
        <f t="shared" si="1"/>
        <v>Ver</v>
      </c>
      <c r="H27" s="25"/>
      <c r="I27" s="119"/>
    </row>
    <row r="28" spans="2:11" x14ac:dyDescent="0.6">
      <c r="H28" s="42" t="s">
        <v>244</v>
      </c>
      <c r="I28" s="49">
        <f>AVERAGE(I7:I27)</f>
        <v>4.9642857142857144</v>
      </c>
    </row>
    <row r="29" spans="2:11" x14ac:dyDescent="0.6">
      <c r="B29" s="2" t="s">
        <v>327</v>
      </c>
    </row>
    <row r="30" spans="2:11" x14ac:dyDescent="0.6">
      <c r="B30" s="5" t="s">
        <v>345</v>
      </c>
      <c r="C30" s="100" t="s">
        <v>328</v>
      </c>
    </row>
    <row r="31" spans="2:11" x14ac:dyDescent="0.6">
      <c r="B31" s="85" t="s">
        <v>348</v>
      </c>
      <c r="C31" s="101" t="s">
        <v>346</v>
      </c>
    </row>
    <row r="32" spans="2:11" x14ac:dyDescent="0.6">
      <c r="B32" s="85" t="s">
        <v>349</v>
      </c>
      <c r="C32" s="101" t="s">
        <v>347</v>
      </c>
    </row>
    <row r="33" spans="2:3" x14ac:dyDescent="0.6">
      <c r="B33" s="85" t="s">
        <v>350</v>
      </c>
      <c r="C33" s="101" t="s">
        <v>353</v>
      </c>
    </row>
    <row r="34" spans="2:3" x14ac:dyDescent="0.6">
      <c r="B34" s="85" t="s">
        <v>351</v>
      </c>
      <c r="C34" s="101" t="s">
        <v>352</v>
      </c>
    </row>
    <row r="35" spans="2:3" x14ac:dyDescent="0.6">
      <c r="B35" s="80" t="s">
        <v>355</v>
      </c>
      <c r="C35" s="102" t="s">
        <v>354</v>
      </c>
    </row>
    <row r="37" spans="2:3" x14ac:dyDescent="0.6">
      <c r="B37" s="1" t="s">
        <v>342</v>
      </c>
    </row>
    <row r="38" spans="2:3" x14ac:dyDescent="0.6">
      <c r="B38" s="5" t="s">
        <v>343</v>
      </c>
      <c r="C38" s="100" t="s">
        <v>328</v>
      </c>
    </row>
    <row r="39" spans="2:3" x14ac:dyDescent="0.6">
      <c r="B39" s="85" t="s">
        <v>329</v>
      </c>
      <c r="C39" s="101" t="s">
        <v>332</v>
      </c>
    </row>
    <row r="40" spans="2:3" x14ac:dyDescent="0.6">
      <c r="B40" s="85" t="s">
        <v>333</v>
      </c>
      <c r="C40" s="101" t="s">
        <v>341</v>
      </c>
    </row>
    <row r="41" spans="2:3" x14ac:dyDescent="0.6">
      <c r="B41" s="85" t="s">
        <v>357</v>
      </c>
      <c r="C41" s="101" t="s">
        <v>358</v>
      </c>
    </row>
    <row r="42" spans="2:3" x14ac:dyDescent="0.6">
      <c r="B42" s="85" t="s">
        <v>334</v>
      </c>
      <c r="C42" s="101" t="s">
        <v>335</v>
      </c>
    </row>
    <row r="43" spans="2:3" x14ac:dyDescent="0.6">
      <c r="B43" s="85" t="s">
        <v>336</v>
      </c>
      <c r="C43" s="101" t="s">
        <v>339</v>
      </c>
    </row>
    <row r="44" spans="2:3" x14ac:dyDescent="0.6">
      <c r="B44" s="85" t="s">
        <v>337</v>
      </c>
      <c r="C44" s="101" t="s">
        <v>340</v>
      </c>
    </row>
    <row r="45" spans="2:3" x14ac:dyDescent="0.6">
      <c r="B45" s="85" t="s">
        <v>338</v>
      </c>
      <c r="C45" s="101" t="s">
        <v>344</v>
      </c>
    </row>
    <row r="46" spans="2:3" x14ac:dyDescent="0.6">
      <c r="B46" s="80" t="s">
        <v>330</v>
      </c>
      <c r="C46" s="102" t="s">
        <v>331</v>
      </c>
    </row>
  </sheetData>
  <autoFilter ref="B6:I27" xr:uid="{CDC0663E-105D-42EA-893B-DB8B7FE41FC2}">
    <filterColumn colId="4" showButton="0"/>
  </autoFilter>
  <mergeCells count="2">
    <mergeCell ref="B4:I5"/>
    <mergeCell ref="F6:G6"/>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D0B4-938E-4D04-BE03-979DB3A57126}">
  <dimension ref="B2:K23"/>
  <sheetViews>
    <sheetView showGridLines="0" zoomScale="115" zoomScaleNormal="115" workbookViewId="0">
      <pane ySplit="6" topLeftCell="A13" activePane="bottomLeft" state="frozen"/>
      <selection pane="bottomLeft" activeCell="K1" sqref="K1:K1048576"/>
    </sheetView>
  </sheetViews>
  <sheetFormatPr defaultColWidth="9.1328125" defaultRowHeight="16.5" x14ac:dyDescent="0.6"/>
  <cols>
    <col min="1" max="1" width="2.53125" style="1" customWidth="1"/>
    <col min="2" max="2" width="30.796875" style="1" customWidth="1"/>
    <col min="3" max="3" width="50.796875" style="1" customWidth="1"/>
    <col min="4" max="5" width="10.796875" style="1" customWidth="1"/>
    <col min="6" max="6" width="7.796875" style="11" customWidth="1"/>
    <col min="7" max="7" width="3.796875" style="1" customWidth="1"/>
    <col min="8" max="8" width="30.796875" style="11" customWidth="1"/>
    <col min="9" max="9" width="12.796875" style="49" customWidth="1"/>
    <col min="10" max="10" width="2.796875" style="1" customWidth="1"/>
    <col min="11" max="11" width="9.1328125" style="204"/>
    <col min="12" max="16384" width="9.1328125" style="1"/>
  </cols>
  <sheetData>
    <row r="2" spans="2:11" x14ac:dyDescent="0.6">
      <c r="B2" s="2" t="s">
        <v>12</v>
      </c>
    </row>
    <row r="3" spans="2:11" x14ac:dyDescent="0.6">
      <c r="B3" s="9" t="s">
        <v>199</v>
      </c>
    </row>
    <row r="4" spans="2:11" ht="14.25" customHeight="1" x14ac:dyDescent="0.6">
      <c r="B4" s="172" t="s">
        <v>198</v>
      </c>
      <c r="C4" s="172"/>
      <c r="D4" s="172"/>
      <c r="E4" s="172"/>
      <c r="F4" s="172"/>
      <c r="G4" s="172"/>
      <c r="H4" s="172"/>
      <c r="I4" s="172"/>
    </row>
    <row r="5" spans="2:11" x14ac:dyDescent="0.6">
      <c r="B5" s="173"/>
      <c r="C5" s="173"/>
      <c r="D5" s="173"/>
      <c r="E5" s="173"/>
      <c r="F5" s="173"/>
      <c r="G5" s="173"/>
      <c r="H5" s="173"/>
      <c r="I5" s="173"/>
    </row>
    <row r="6" spans="2:11" x14ac:dyDescent="0.6">
      <c r="B6" s="21" t="s">
        <v>26</v>
      </c>
      <c r="C6" s="22" t="s">
        <v>27</v>
      </c>
      <c r="D6" s="23" t="s">
        <v>38</v>
      </c>
      <c r="E6" s="23" t="s">
        <v>39</v>
      </c>
      <c r="F6" s="202" t="s">
        <v>28</v>
      </c>
      <c r="G6" s="203"/>
      <c r="H6" s="22" t="s">
        <v>16</v>
      </c>
      <c r="I6" s="37" t="s">
        <v>17</v>
      </c>
    </row>
    <row r="7" spans="2:11" x14ac:dyDescent="0.6">
      <c r="B7" s="5" t="s">
        <v>314</v>
      </c>
      <c r="C7" s="17"/>
      <c r="D7" s="18"/>
      <c r="E7" s="18"/>
      <c r="F7" s="57"/>
      <c r="G7" s="18"/>
      <c r="H7" s="47"/>
      <c r="I7" s="38"/>
    </row>
    <row r="8" spans="2:11" x14ac:dyDescent="0.6">
      <c r="B8" s="16" t="s">
        <v>202</v>
      </c>
      <c r="C8" s="19" t="s">
        <v>208</v>
      </c>
      <c r="D8" s="20">
        <v>3</v>
      </c>
      <c r="E8" s="15" t="s">
        <v>43</v>
      </c>
      <c r="F8" s="55" t="s">
        <v>280</v>
      </c>
      <c r="G8" s="53" t="str">
        <f t="shared" ref="G8:G21" si="0">HYPERLINK(_xlfn.CONCAT("https://github.com/rcfdtools/R.DAPC/blob/main/activity/",F8,"/Readme.md"),"Ver")</f>
        <v>Ver</v>
      </c>
      <c r="H8" s="19" t="s">
        <v>577</v>
      </c>
      <c r="I8" s="39">
        <v>5</v>
      </c>
      <c r="K8" s="204" t="s">
        <v>581</v>
      </c>
    </row>
    <row r="9" spans="2:11" ht="25.5" x14ac:dyDescent="0.6">
      <c r="B9" s="16" t="s">
        <v>206</v>
      </c>
      <c r="C9" s="19" t="s">
        <v>209</v>
      </c>
      <c r="D9" s="20">
        <v>2.5</v>
      </c>
      <c r="E9" s="15" t="s">
        <v>43</v>
      </c>
      <c r="F9" s="55" t="s">
        <v>280</v>
      </c>
      <c r="G9" s="53" t="str">
        <f t="shared" si="0"/>
        <v>Ver</v>
      </c>
      <c r="H9" s="19" t="s">
        <v>577</v>
      </c>
      <c r="I9" s="39">
        <v>5</v>
      </c>
      <c r="K9" s="204" t="s">
        <v>581</v>
      </c>
    </row>
    <row r="10" spans="2:11" ht="25.5" x14ac:dyDescent="0.6">
      <c r="B10" s="16" t="s">
        <v>204</v>
      </c>
      <c r="C10" s="19" t="s">
        <v>214</v>
      </c>
      <c r="D10" s="20">
        <v>3</v>
      </c>
      <c r="E10" s="15" t="s">
        <v>205</v>
      </c>
      <c r="F10" s="55" t="s">
        <v>280</v>
      </c>
      <c r="G10" s="53" t="str">
        <f t="shared" si="0"/>
        <v>Ver</v>
      </c>
      <c r="H10" s="19" t="s">
        <v>577</v>
      </c>
      <c r="I10" s="39">
        <v>5</v>
      </c>
      <c r="K10" s="204" t="s">
        <v>581</v>
      </c>
    </row>
    <row r="11" spans="2:11" x14ac:dyDescent="0.6">
      <c r="B11" s="16" t="s">
        <v>207</v>
      </c>
      <c r="C11" s="19" t="s">
        <v>210</v>
      </c>
      <c r="D11" s="20">
        <v>2</v>
      </c>
      <c r="E11" s="15" t="s">
        <v>43</v>
      </c>
      <c r="F11" s="55" t="s">
        <v>280</v>
      </c>
      <c r="G11" s="53" t="str">
        <f t="shared" si="0"/>
        <v>Ver</v>
      </c>
      <c r="H11" s="19" t="s">
        <v>577</v>
      </c>
      <c r="I11" s="39">
        <v>5</v>
      </c>
      <c r="K11" s="204" t="s">
        <v>581</v>
      </c>
    </row>
    <row r="12" spans="2:11" ht="25.5" x14ac:dyDescent="0.6">
      <c r="B12" s="16" t="s">
        <v>212</v>
      </c>
      <c r="C12" s="19" t="s">
        <v>215</v>
      </c>
      <c r="D12" s="15">
        <f>D10*D11</f>
        <v>6</v>
      </c>
      <c r="E12" s="15" t="s">
        <v>43</v>
      </c>
      <c r="F12" s="55" t="s">
        <v>280</v>
      </c>
      <c r="G12" s="53" t="str">
        <f t="shared" si="0"/>
        <v>Ver</v>
      </c>
      <c r="H12" s="19" t="s">
        <v>577</v>
      </c>
      <c r="I12" s="39">
        <v>5</v>
      </c>
      <c r="K12" s="204" t="s">
        <v>581</v>
      </c>
    </row>
    <row r="13" spans="2:11" ht="25.5" x14ac:dyDescent="0.6">
      <c r="B13" s="16" t="s">
        <v>203</v>
      </c>
      <c r="C13" s="19" t="s">
        <v>211</v>
      </c>
      <c r="D13" s="20">
        <v>8</v>
      </c>
      <c r="E13" s="15" t="s">
        <v>43</v>
      </c>
      <c r="F13" s="55" t="s">
        <v>280</v>
      </c>
      <c r="G13" s="53" t="str">
        <f t="shared" si="0"/>
        <v>Ver</v>
      </c>
      <c r="H13" s="19" t="s">
        <v>577</v>
      </c>
      <c r="I13" s="39">
        <v>5</v>
      </c>
      <c r="K13" s="204" t="s">
        <v>581</v>
      </c>
    </row>
    <row r="14" spans="2:11" x14ac:dyDescent="0.6">
      <c r="B14" s="16" t="s">
        <v>216</v>
      </c>
      <c r="C14" s="19" t="s">
        <v>218</v>
      </c>
      <c r="D14" s="15" t="str">
        <f>IF(D12&lt;=D13, "Cumple","No cumple")</f>
        <v>Cumple</v>
      </c>
      <c r="E14" s="15" t="s">
        <v>217</v>
      </c>
      <c r="F14" s="55" t="s">
        <v>280</v>
      </c>
      <c r="G14" s="53" t="str">
        <f t="shared" si="0"/>
        <v>Ver</v>
      </c>
      <c r="H14" s="19" t="s">
        <v>577</v>
      </c>
      <c r="I14" s="39">
        <v>5</v>
      </c>
      <c r="K14" s="204" t="s">
        <v>581</v>
      </c>
    </row>
    <row r="15" spans="2:11" ht="33" x14ac:dyDescent="0.6">
      <c r="B15" s="16" t="s">
        <v>219</v>
      </c>
      <c r="C15" s="19" t="s">
        <v>220</v>
      </c>
      <c r="D15" s="20">
        <v>416.64600000000002</v>
      </c>
      <c r="E15" s="15" t="s">
        <v>43</v>
      </c>
      <c r="F15" s="55" t="s">
        <v>280</v>
      </c>
      <c r="G15" s="53" t="str">
        <f t="shared" si="0"/>
        <v>Ver</v>
      </c>
      <c r="H15" s="19" t="s">
        <v>577</v>
      </c>
      <c r="I15" s="39">
        <v>5</v>
      </c>
      <c r="K15" s="204" t="s">
        <v>581</v>
      </c>
    </row>
    <row r="16" spans="2:11" ht="33" x14ac:dyDescent="0.6">
      <c r="B16" s="16" t="s">
        <v>221</v>
      </c>
      <c r="C16" s="19" t="s">
        <v>222</v>
      </c>
      <c r="D16" s="15">
        <f>D15*D10</f>
        <v>1249.9380000000001</v>
      </c>
      <c r="E16" s="15" t="s">
        <v>43</v>
      </c>
      <c r="F16" s="55" t="s">
        <v>280</v>
      </c>
      <c r="G16" s="53" t="str">
        <f t="shared" si="0"/>
        <v>Ver</v>
      </c>
      <c r="H16" s="19" t="s">
        <v>577</v>
      </c>
      <c r="I16" s="39">
        <v>5</v>
      </c>
      <c r="K16" s="204" t="s">
        <v>581</v>
      </c>
    </row>
    <row r="17" spans="2:11" x14ac:dyDescent="0.6">
      <c r="B17" s="16"/>
      <c r="C17" s="19"/>
      <c r="D17" s="15"/>
      <c r="E17" s="15"/>
      <c r="F17" s="55"/>
      <c r="G17" s="54" t="str">
        <f t="shared" si="0"/>
        <v>Ver</v>
      </c>
      <c r="H17" s="19"/>
      <c r="I17" s="39"/>
    </row>
    <row r="18" spans="2:11" x14ac:dyDescent="0.6">
      <c r="B18" s="5" t="s">
        <v>313</v>
      </c>
      <c r="C18" s="17"/>
      <c r="D18" s="18"/>
      <c r="E18" s="18"/>
      <c r="F18" s="57"/>
      <c r="G18" s="18"/>
      <c r="H18" s="47"/>
      <c r="I18" s="38"/>
    </row>
    <row r="19" spans="2:11" ht="49.5" x14ac:dyDescent="0.6">
      <c r="B19" s="16" t="s">
        <v>573</v>
      </c>
      <c r="C19" s="19" t="s">
        <v>213</v>
      </c>
      <c r="D19" s="20">
        <v>99</v>
      </c>
      <c r="E19" s="15" t="s">
        <v>102</v>
      </c>
      <c r="F19" s="55" t="s">
        <v>280</v>
      </c>
      <c r="G19" s="53" t="str">
        <f t="shared" si="0"/>
        <v>Ver</v>
      </c>
      <c r="H19" s="19" t="s">
        <v>576</v>
      </c>
      <c r="I19" s="39">
        <v>5</v>
      </c>
      <c r="K19" s="204" t="s">
        <v>581</v>
      </c>
    </row>
    <row r="20" spans="2:11" ht="49.5" x14ac:dyDescent="0.6">
      <c r="B20" s="16" t="s">
        <v>574</v>
      </c>
      <c r="C20" s="19" t="s">
        <v>213</v>
      </c>
      <c r="D20" s="20">
        <v>137</v>
      </c>
      <c r="E20" s="15" t="s">
        <v>102</v>
      </c>
      <c r="F20" s="55" t="s">
        <v>280</v>
      </c>
      <c r="G20" s="53" t="str">
        <f t="shared" si="0"/>
        <v>Ver</v>
      </c>
      <c r="H20" s="19" t="s">
        <v>576</v>
      </c>
      <c r="I20" s="39">
        <v>5</v>
      </c>
      <c r="K20" s="204" t="s">
        <v>581</v>
      </c>
    </row>
    <row r="21" spans="2:11" ht="49.5" x14ac:dyDescent="0.6">
      <c r="B21" s="16" t="s">
        <v>575</v>
      </c>
      <c r="C21" s="19" t="s">
        <v>213</v>
      </c>
      <c r="D21" s="20">
        <v>114</v>
      </c>
      <c r="E21" s="15" t="s">
        <v>102</v>
      </c>
      <c r="F21" s="55" t="s">
        <v>280</v>
      </c>
      <c r="G21" s="53" t="str">
        <f t="shared" si="0"/>
        <v>Ver</v>
      </c>
      <c r="H21" s="19" t="s">
        <v>576</v>
      </c>
      <c r="I21" s="39">
        <v>5</v>
      </c>
      <c r="K21" s="204" t="s">
        <v>581</v>
      </c>
    </row>
    <row r="22" spans="2:11" x14ac:dyDescent="0.6">
      <c r="B22" s="24"/>
      <c r="C22" s="25"/>
      <c r="D22" s="26"/>
      <c r="E22" s="26"/>
      <c r="F22" s="56"/>
      <c r="G22" s="26"/>
      <c r="H22" s="25"/>
      <c r="I22" s="41"/>
    </row>
    <row r="23" spans="2:11" x14ac:dyDescent="0.6">
      <c r="H23" s="42" t="s">
        <v>244</v>
      </c>
      <c r="I23" s="49">
        <f>AVERAGE(I7:I22)</f>
        <v>5</v>
      </c>
    </row>
  </sheetData>
  <mergeCells count="2">
    <mergeCell ref="B4:I5"/>
    <mergeCell ref="F6:G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9233-B656-46A0-B3DE-6C1E8F28F7E1}">
  <dimension ref="B2:K17"/>
  <sheetViews>
    <sheetView showGridLines="0" zoomScale="130" zoomScaleNormal="130" workbookViewId="0">
      <pane ySplit="6" topLeftCell="A7" activePane="bottomLeft" state="frozen"/>
      <selection pane="bottomLeft" activeCell="K1" sqref="K1:K1048576"/>
    </sheetView>
  </sheetViews>
  <sheetFormatPr defaultColWidth="9.1328125" defaultRowHeight="16.5" x14ac:dyDescent="0.6"/>
  <cols>
    <col min="1" max="1" width="2.53125" style="1" customWidth="1"/>
    <col min="2" max="2" width="30.796875" style="1" customWidth="1"/>
    <col min="3" max="3" width="50.796875" style="1" customWidth="1"/>
    <col min="4" max="5" width="10.796875" style="1" customWidth="1"/>
    <col min="6" max="6" width="7.796875" style="11" customWidth="1"/>
    <col min="7" max="7" width="3.796875" style="1" customWidth="1"/>
    <col min="8" max="8" width="30.796875" style="11" customWidth="1"/>
    <col min="9" max="9" width="12.796875" style="49" customWidth="1"/>
    <col min="10" max="10" width="2.796875" style="1" customWidth="1"/>
    <col min="11" max="11" width="9.1328125" style="204"/>
    <col min="12" max="16384" width="9.1328125" style="1"/>
  </cols>
  <sheetData>
    <row r="2" spans="2:11" x14ac:dyDescent="0.6">
      <c r="B2" s="2" t="s">
        <v>12</v>
      </c>
    </row>
    <row r="3" spans="2:11" x14ac:dyDescent="0.6">
      <c r="B3" s="9" t="s">
        <v>296</v>
      </c>
    </row>
    <row r="4" spans="2:11" x14ac:dyDescent="0.6">
      <c r="B4" s="172" t="s">
        <v>228</v>
      </c>
      <c r="C4" s="172"/>
      <c r="D4" s="172"/>
      <c r="E4" s="172"/>
      <c r="F4" s="172"/>
      <c r="G4" s="172"/>
      <c r="H4" s="172"/>
      <c r="I4" s="172"/>
    </row>
    <row r="5" spans="2:11" x14ac:dyDescent="0.6">
      <c r="B5" s="173"/>
      <c r="C5" s="173"/>
      <c r="D5" s="173"/>
      <c r="E5" s="173"/>
      <c r="F5" s="173"/>
      <c r="G5" s="173"/>
      <c r="H5" s="173"/>
      <c r="I5" s="173"/>
    </row>
    <row r="6" spans="2:11" x14ac:dyDescent="0.6">
      <c r="B6" s="21" t="s">
        <v>26</v>
      </c>
      <c r="C6" s="22" t="s">
        <v>27</v>
      </c>
      <c r="D6" s="23" t="s">
        <v>38</v>
      </c>
      <c r="E6" s="23" t="s">
        <v>39</v>
      </c>
      <c r="F6" s="197" t="s">
        <v>28</v>
      </c>
      <c r="G6" s="198"/>
      <c r="H6" s="22" t="s">
        <v>16</v>
      </c>
      <c r="I6" s="37" t="s">
        <v>17</v>
      </c>
    </row>
    <row r="7" spans="2:11" ht="25.5" x14ac:dyDescent="0.6">
      <c r="B7" s="16" t="s">
        <v>223</v>
      </c>
      <c r="C7" s="19" t="s">
        <v>224</v>
      </c>
      <c r="D7" s="20">
        <v>1</v>
      </c>
      <c r="E7" s="15" t="s">
        <v>102</v>
      </c>
      <c r="F7" s="55" t="s">
        <v>276</v>
      </c>
      <c r="G7" s="53" t="str">
        <f t="shared" ref="G7:G16" si="0">HYPERLINK(_xlfn.CONCAT("https://github.com/rcfdtools/R.DAPC/blob/main/activity/",F7,"/Readme.md"),"Ver")</f>
        <v>Ver</v>
      </c>
      <c r="H7" s="19" t="s">
        <v>571</v>
      </c>
      <c r="I7" s="39">
        <v>5</v>
      </c>
      <c r="K7" s="204" t="s">
        <v>581</v>
      </c>
    </row>
    <row r="8" spans="2:11" ht="25.5" x14ac:dyDescent="0.6">
      <c r="B8" s="16" t="s">
        <v>225</v>
      </c>
      <c r="C8" s="19" t="s">
        <v>234</v>
      </c>
      <c r="D8" s="20">
        <v>1</v>
      </c>
      <c r="E8" s="15" t="s">
        <v>102</v>
      </c>
      <c r="F8" s="55" t="s">
        <v>276</v>
      </c>
      <c r="G8" s="53" t="str">
        <f t="shared" si="0"/>
        <v>Ver</v>
      </c>
      <c r="H8" s="19" t="s">
        <v>571</v>
      </c>
      <c r="I8" s="39">
        <v>5</v>
      </c>
      <c r="K8" s="204" t="s">
        <v>581</v>
      </c>
    </row>
    <row r="9" spans="2:11" ht="25.5" x14ac:dyDescent="0.6">
      <c r="B9" s="16" t="s">
        <v>226</v>
      </c>
      <c r="C9" s="19" t="s">
        <v>235</v>
      </c>
      <c r="D9" s="20">
        <v>1</v>
      </c>
      <c r="E9" s="15" t="s">
        <v>102</v>
      </c>
      <c r="F9" s="55" t="s">
        <v>276</v>
      </c>
      <c r="G9" s="53" t="str">
        <f t="shared" si="0"/>
        <v>Ver</v>
      </c>
      <c r="H9" s="19" t="s">
        <v>571</v>
      </c>
      <c r="I9" s="39">
        <v>5</v>
      </c>
      <c r="K9" s="204" t="s">
        <v>581</v>
      </c>
    </row>
    <row r="10" spans="2:11" ht="25.5" x14ac:dyDescent="0.6">
      <c r="B10" s="16" t="s">
        <v>227</v>
      </c>
      <c r="C10" s="19" t="s">
        <v>236</v>
      </c>
      <c r="D10" s="20">
        <v>1</v>
      </c>
      <c r="E10" s="15" t="s">
        <v>102</v>
      </c>
      <c r="F10" s="55" t="s">
        <v>276</v>
      </c>
      <c r="G10" s="53" t="str">
        <f t="shared" si="0"/>
        <v>Ver</v>
      </c>
      <c r="H10" s="19" t="s">
        <v>571</v>
      </c>
      <c r="I10" s="39">
        <v>5</v>
      </c>
      <c r="K10" s="204" t="s">
        <v>581</v>
      </c>
    </row>
    <row r="11" spans="2:11" ht="25.5" x14ac:dyDescent="0.6">
      <c r="B11" s="16" t="s">
        <v>229</v>
      </c>
      <c r="C11" s="19" t="s">
        <v>194</v>
      </c>
      <c r="D11" s="20">
        <v>1</v>
      </c>
      <c r="E11" s="15" t="s">
        <v>102</v>
      </c>
      <c r="F11" s="55" t="s">
        <v>276</v>
      </c>
      <c r="G11" s="53" t="str">
        <f t="shared" si="0"/>
        <v>Ver</v>
      </c>
      <c r="H11" s="19" t="s">
        <v>571</v>
      </c>
      <c r="I11" s="39">
        <v>5</v>
      </c>
      <c r="K11" s="204" t="s">
        <v>581</v>
      </c>
    </row>
    <row r="12" spans="2:11" x14ac:dyDescent="0.6">
      <c r="B12" s="16" t="s">
        <v>230</v>
      </c>
      <c r="C12" s="19" t="s">
        <v>194</v>
      </c>
      <c r="D12" s="20">
        <v>1</v>
      </c>
      <c r="E12" s="15" t="s">
        <v>102</v>
      </c>
      <c r="F12" s="55" t="s">
        <v>276</v>
      </c>
      <c r="G12" s="53" t="str">
        <f t="shared" si="0"/>
        <v>Ver</v>
      </c>
      <c r="H12" s="19" t="s">
        <v>570</v>
      </c>
      <c r="I12" s="39"/>
    </row>
    <row r="13" spans="2:11" ht="33" x14ac:dyDescent="0.6">
      <c r="B13" s="16" t="s">
        <v>231</v>
      </c>
      <c r="C13" s="19" t="s">
        <v>197</v>
      </c>
      <c r="D13" s="20">
        <v>1</v>
      </c>
      <c r="E13" s="15" t="s">
        <v>102</v>
      </c>
      <c r="F13" s="55" t="s">
        <v>276</v>
      </c>
      <c r="G13" s="53" t="str">
        <f t="shared" si="0"/>
        <v>Ver</v>
      </c>
      <c r="H13" s="19" t="s">
        <v>570</v>
      </c>
      <c r="I13" s="39"/>
    </row>
    <row r="14" spans="2:11" ht="25.5" x14ac:dyDescent="0.6">
      <c r="B14" s="16" t="s">
        <v>232</v>
      </c>
      <c r="C14" s="19" t="s">
        <v>195</v>
      </c>
      <c r="D14" s="20">
        <v>1</v>
      </c>
      <c r="E14" s="15" t="s">
        <v>102</v>
      </c>
      <c r="F14" s="55" t="s">
        <v>276</v>
      </c>
      <c r="G14" s="53" t="str">
        <f t="shared" si="0"/>
        <v>Ver</v>
      </c>
      <c r="H14" s="19" t="s">
        <v>572</v>
      </c>
      <c r="I14" s="39">
        <v>5</v>
      </c>
      <c r="K14" s="204" t="s">
        <v>581</v>
      </c>
    </row>
    <row r="15" spans="2:11" ht="25.5" x14ac:dyDescent="0.6">
      <c r="B15" s="16" t="s">
        <v>320</v>
      </c>
      <c r="C15" s="19" t="s">
        <v>196</v>
      </c>
      <c r="D15" s="20">
        <v>1</v>
      </c>
      <c r="E15" s="15" t="s">
        <v>102</v>
      </c>
      <c r="F15" s="55" t="s">
        <v>276</v>
      </c>
      <c r="G15" s="53" t="str">
        <f t="shared" si="0"/>
        <v>Ver</v>
      </c>
      <c r="H15" s="19" t="s">
        <v>571</v>
      </c>
      <c r="I15" s="39">
        <v>5</v>
      </c>
      <c r="K15" s="204" t="s">
        <v>581</v>
      </c>
    </row>
    <row r="16" spans="2:11" x14ac:dyDescent="0.6">
      <c r="B16" s="24"/>
      <c r="C16" s="25"/>
      <c r="D16" s="36"/>
      <c r="E16" s="26"/>
      <c r="F16" s="56"/>
      <c r="G16" s="54" t="str">
        <f t="shared" si="0"/>
        <v>Ver</v>
      </c>
      <c r="H16" s="25"/>
      <c r="I16" s="41"/>
    </row>
    <row r="17" spans="8:9" x14ac:dyDescent="0.6">
      <c r="H17" s="42" t="s">
        <v>244</v>
      </c>
      <c r="I17" s="49">
        <f>AVERAGE(I7:I16)</f>
        <v>5</v>
      </c>
    </row>
  </sheetData>
  <mergeCells count="2">
    <mergeCell ref="B4:I5"/>
    <mergeCell ref="F6:G6"/>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8"/>
  <sheetViews>
    <sheetView showGridLines="0" zoomScale="115" zoomScaleNormal="115" workbookViewId="0">
      <pane ySplit="6" topLeftCell="A9" activePane="bottomLeft" state="frozen"/>
      <selection pane="bottomLeft" activeCell="G14" sqref="G14"/>
    </sheetView>
  </sheetViews>
  <sheetFormatPr defaultColWidth="9.1328125" defaultRowHeight="16.5" x14ac:dyDescent="0.45"/>
  <cols>
    <col min="1" max="1" width="2.53125" style="2" customWidth="1"/>
    <col min="2" max="2" width="30.796875" style="2" customWidth="1"/>
    <col min="3" max="3" width="50.796875" style="2" customWidth="1"/>
    <col min="4" max="4" width="40.796875" style="2" customWidth="1"/>
    <col min="5" max="5" width="7.796875" style="46" customWidth="1"/>
    <col min="6" max="6" width="3.796875" style="2" customWidth="1"/>
    <col min="7" max="7" width="30.796875" style="46" customWidth="1"/>
    <col min="8" max="8" width="12.796875" style="31" customWidth="1"/>
    <col min="9" max="9" width="2.796875" style="2" customWidth="1"/>
    <col min="10" max="16384" width="9.1328125" style="2"/>
  </cols>
  <sheetData>
    <row r="2" spans="2:8" x14ac:dyDescent="0.45">
      <c r="B2" s="174" t="s">
        <v>12</v>
      </c>
      <c r="C2" s="174"/>
      <c r="D2" s="174"/>
      <c r="E2" s="174"/>
      <c r="F2" s="174"/>
      <c r="G2" s="174"/>
      <c r="H2" s="174"/>
    </row>
    <row r="3" spans="2:8" x14ac:dyDescent="0.45">
      <c r="B3" s="175" t="s">
        <v>297</v>
      </c>
      <c r="C3" s="175"/>
      <c r="D3" s="175"/>
      <c r="E3" s="175"/>
      <c r="F3" s="175"/>
      <c r="G3" s="175"/>
      <c r="H3" s="175"/>
    </row>
    <row r="4" spans="2:8" ht="16.8" customHeight="1" x14ac:dyDescent="0.45">
      <c r="B4" s="172" t="s">
        <v>298</v>
      </c>
      <c r="C4" s="172"/>
      <c r="D4" s="172"/>
      <c r="E4" s="172"/>
      <c r="F4" s="172"/>
      <c r="G4" s="172"/>
      <c r="H4" s="172"/>
    </row>
    <row r="5" spans="2:8" x14ac:dyDescent="0.45">
      <c r="B5" s="173"/>
      <c r="C5" s="173"/>
      <c r="D5" s="173"/>
      <c r="E5" s="173"/>
      <c r="F5" s="173"/>
      <c r="G5" s="173"/>
      <c r="H5" s="173"/>
    </row>
    <row r="6" spans="2:8" x14ac:dyDescent="0.45">
      <c r="B6" s="5" t="s">
        <v>7</v>
      </c>
      <c r="C6" s="35" t="s">
        <v>27</v>
      </c>
      <c r="D6" s="35" t="s">
        <v>8</v>
      </c>
      <c r="E6" s="197" t="s">
        <v>28</v>
      </c>
      <c r="F6" s="198"/>
      <c r="G6" s="35" t="s">
        <v>16</v>
      </c>
      <c r="H6" s="7" t="s">
        <v>17</v>
      </c>
    </row>
    <row r="7" spans="2:8" x14ac:dyDescent="0.45">
      <c r="B7" s="16" t="s">
        <v>245</v>
      </c>
      <c r="C7" s="19" t="s">
        <v>246</v>
      </c>
      <c r="D7" s="3" t="s">
        <v>24</v>
      </c>
      <c r="E7" s="55" t="s">
        <v>275</v>
      </c>
      <c r="F7" s="53" t="str">
        <f t="shared" ref="F7:F17" si="0">HYPERLINK(_xlfn.CONCAT("https://github.com/rcfdtools/R.DAPC/blob/main/activity/",E7,"/Readme.md"),"Ver")</f>
        <v>Ver</v>
      </c>
      <c r="G7" s="48"/>
      <c r="H7" s="8">
        <v>5</v>
      </c>
    </row>
    <row r="8" spans="2:8" x14ac:dyDescent="0.45">
      <c r="B8" s="16" t="s">
        <v>9</v>
      </c>
      <c r="C8" s="19" t="s">
        <v>267</v>
      </c>
      <c r="D8" s="3" t="s">
        <v>20</v>
      </c>
      <c r="E8" s="55" t="s">
        <v>275</v>
      </c>
      <c r="F8" s="53" t="str">
        <f t="shared" si="0"/>
        <v>Ver</v>
      </c>
      <c r="G8" s="48"/>
      <c r="H8" s="8">
        <v>5</v>
      </c>
    </row>
    <row r="9" spans="2:8" ht="102" x14ac:dyDescent="0.45">
      <c r="B9" s="16" t="s">
        <v>268</v>
      </c>
      <c r="C9" s="19" t="s">
        <v>269</v>
      </c>
      <c r="D9" s="3" t="s">
        <v>6</v>
      </c>
      <c r="E9" s="55" t="s">
        <v>276</v>
      </c>
      <c r="F9" s="53" t="str">
        <f t="shared" si="0"/>
        <v>Ver</v>
      </c>
      <c r="G9" s="48"/>
      <c r="H9" s="8">
        <v>5</v>
      </c>
    </row>
    <row r="10" spans="2:8" ht="25.5" x14ac:dyDescent="0.45">
      <c r="B10" s="16" t="s">
        <v>254</v>
      </c>
      <c r="C10" s="19" t="s">
        <v>281</v>
      </c>
      <c r="D10" s="3" t="s">
        <v>21</v>
      </c>
      <c r="E10" s="55" t="s">
        <v>280</v>
      </c>
      <c r="F10" s="53" t="str">
        <f t="shared" si="0"/>
        <v>Ver</v>
      </c>
      <c r="G10" s="48"/>
      <c r="H10" s="8">
        <v>5</v>
      </c>
    </row>
    <row r="11" spans="2:8" ht="38.25" x14ac:dyDescent="0.45">
      <c r="B11" s="16" t="s">
        <v>255</v>
      </c>
      <c r="C11" s="19" t="s">
        <v>282</v>
      </c>
      <c r="D11" s="3" t="s">
        <v>22</v>
      </c>
      <c r="E11" s="55" t="s">
        <v>280</v>
      </c>
      <c r="F11" s="53" t="str">
        <f t="shared" si="0"/>
        <v>Ver</v>
      </c>
      <c r="G11" s="171" t="s">
        <v>563</v>
      </c>
      <c r="H11" s="168">
        <v>3.33</v>
      </c>
    </row>
    <row r="12" spans="2:8" ht="25.5" x14ac:dyDescent="0.45">
      <c r="B12" s="16" t="s">
        <v>256</v>
      </c>
      <c r="C12" s="19" t="s">
        <v>283</v>
      </c>
      <c r="D12" s="3" t="s">
        <v>23</v>
      </c>
      <c r="E12" s="55" t="s">
        <v>280</v>
      </c>
      <c r="F12" s="53" t="str">
        <f t="shared" si="0"/>
        <v>Ver</v>
      </c>
      <c r="G12" s="48" t="s">
        <v>578</v>
      </c>
      <c r="H12" s="8"/>
    </row>
    <row r="13" spans="2:8" ht="25.5" x14ac:dyDescent="0.45">
      <c r="B13" s="16" t="s">
        <v>263</v>
      </c>
      <c r="C13" s="19" t="s">
        <v>284</v>
      </c>
      <c r="D13" s="3" t="s">
        <v>265</v>
      </c>
      <c r="E13" s="55" t="s">
        <v>277</v>
      </c>
      <c r="F13" s="53" t="str">
        <f t="shared" si="0"/>
        <v>Ver</v>
      </c>
      <c r="G13" s="48"/>
      <c r="H13" s="8">
        <v>5</v>
      </c>
    </row>
    <row r="14" spans="2:8" ht="76.5" x14ac:dyDescent="0.45">
      <c r="B14" s="16" t="s">
        <v>301</v>
      </c>
      <c r="C14" s="19" t="s">
        <v>302</v>
      </c>
      <c r="D14" s="3" t="s">
        <v>266</v>
      </c>
      <c r="E14" s="55" t="s">
        <v>276</v>
      </c>
      <c r="F14" s="53" t="str">
        <f t="shared" si="0"/>
        <v>Ver</v>
      </c>
      <c r="G14" s="48" t="s">
        <v>583</v>
      </c>
      <c r="H14" s="8"/>
    </row>
    <row r="15" spans="2:8" x14ac:dyDescent="0.45">
      <c r="B15" s="16" t="s">
        <v>270</v>
      </c>
      <c r="C15" s="19" t="s">
        <v>271</v>
      </c>
      <c r="D15" s="3" t="s">
        <v>272</v>
      </c>
      <c r="E15" s="48"/>
      <c r="F15" s="53" t="str">
        <f t="shared" si="0"/>
        <v>Ver</v>
      </c>
      <c r="G15" s="48" t="s">
        <v>578</v>
      </c>
      <c r="H15" s="8"/>
    </row>
    <row r="16" spans="2:8" ht="38.25" x14ac:dyDescent="0.45">
      <c r="B16" s="27" t="s">
        <v>321</v>
      </c>
      <c r="C16" s="28" t="s">
        <v>311</v>
      </c>
      <c r="D16" s="97" t="s">
        <v>310</v>
      </c>
      <c r="E16" s="55" t="s">
        <v>278</v>
      </c>
      <c r="F16" s="53" t="str">
        <f t="shared" si="0"/>
        <v>Ver</v>
      </c>
      <c r="G16" s="98"/>
      <c r="H16" s="99">
        <v>5</v>
      </c>
    </row>
    <row r="17" spans="2:8" x14ac:dyDescent="0.45">
      <c r="B17" s="24"/>
      <c r="C17" s="25"/>
      <c r="D17" s="4"/>
      <c r="E17" s="32"/>
      <c r="F17" s="54" t="str">
        <f t="shared" si="0"/>
        <v>Ver</v>
      </c>
      <c r="G17" s="32"/>
      <c r="H17" s="6"/>
    </row>
    <row r="18" spans="2:8" x14ac:dyDescent="0.45">
      <c r="G18" s="42" t="s">
        <v>244</v>
      </c>
      <c r="H18" s="31">
        <f>AVERAGE(H7:H17)</f>
        <v>4.7614285714285716</v>
      </c>
    </row>
  </sheetData>
  <mergeCells count="4">
    <mergeCell ref="E6:F6"/>
    <mergeCell ref="B2:H2"/>
    <mergeCell ref="B3:H3"/>
    <mergeCell ref="B4:H5"/>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CBC5-BEDD-4E97-A57A-4EDFE72E7B14}">
  <dimension ref="B1:B4"/>
  <sheetViews>
    <sheetView showGridLines="0" zoomScale="130" zoomScaleNormal="130" workbookViewId="0">
      <pane ySplit="2" topLeftCell="A3" activePane="bottomLeft" state="frozen"/>
      <selection pane="bottomLeft" activeCell="A3" sqref="A3"/>
    </sheetView>
  </sheetViews>
  <sheetFormatPr defaultColWidth="9.1328125" defaultRowHeight="16.5" x14ac:dyDescent="0.6"/>
  <cols>
    <col min="1" max="1" width="2.53125" style="1" customWidth="1"/>
    <col min="2" max="2" width="100.796875" style="1" customWidth="1"/>
    <col min="3" max="16384" width="9.1328125" style="1"/>
  </cols>
  <sheetData>
    <row r="1" spans="2:2" x14ac:dyDescent="0.6">
      <c r="B1" s="12"/>
    </row>
    <row r="2" spans="2:2" x14ac:dyDescent="0.6">
      <c r="B2" s="1" t="s">
        <v>13</v>
      </c>
    </row>
    <row r="3" spans="2:2" x14ac:dyDescent="0.6">
      <c r="B3" s="10" t="s">
        <v>14</v>
      </c>
    </row>
    <row r="4" spans="2:2" x14ac:dyDescent="0.6">
      <c r="B4" s="11" t="s">
        <v>15</v>
      </c>
    </row>
  </sheetData>
  <hyperlinks>
    <hyperlink ref="B3" r:id="rId1" xr:uid="{FA9D10BB-9570-4A07-A858-45222C95A8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Inicio</vt:lpstr>
      <vt:lpstr>InformeObservaciones</vt:lpstr>
      <vt:lpstr>0.Ejercicios</vt:lpstr>
      <vt:lpstr>1.Tecnica</vt:lpstr>
      <vt:lpstr>2.ArquitectonicaEstructural</vt:lpstr>
      <vt:lpstr>2.ArquitectonicaEstructuralCAD</vt:lpstr>
      <vt:lpstr>3.Electrica</vt:lpstr>
      <vt:lpstr>4.Bodegaje</vt:lpstr>
      <vt:lpstr>5.Planos</vt:lpstr>
      <vt:lpstr>6.Archivos</vt:lpstr>
      <vt:lpstr>Metadata</vt:lpstr>
      <vt:lpstr>SumUDig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WILLIAM RICARDO AGUILAR PIÑA</cp:lastModifiedBy>
  <dcterms:created xsi:type="dcterms:W3CDTF">2015-06-05T18:17:20Z</dcterms:created>
  <dcterms:modified xsi:type="dcterms:W3CDTF">2025-10-15T13:58:58Z</dcterms:modified>
</cp:coreProperties>
</file>