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18"/>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6051029C-82BF-4F98-B0CA-C74F39EF4F67}"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 i="4" l="1"/>
  <c r="D38"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<sst xmlns="http://schemas.openxmlformats.org/spreadsheetml/2006/main" count="889" uniqueCount="515">
  <si>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</si>
  <si>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</si>
  <si>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</si>
  <si>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</si>
  <si>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</si>
  <si>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</si>
  <si>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</si>
  <si>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</si>
  <si>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</si>
  <si>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</si>
  <si>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</si>
  <si>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</si>
  <si>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</si>
  <si>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</si>
  <si>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</si>
  <si>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</si>
  <si>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</si>
  <si>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</si>
  <si>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</si>
  <si>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</si>
  <si>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</si>
  <si>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</si>
  <si>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</si>
  <si>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</si>
  <si>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</si>
  <si>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</si>
  <si>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</si>
  <si>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</si>
  <si>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</si>
  <si>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</si>
  <si>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</si>
  <si>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</si>
  <si>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</si>
  <si>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</si>
  <si>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</si>
  <si>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</si>
  <si>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</si>
  <si>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</si>
  <si>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</si>
  <si>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</si>
  <si>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</si>
  <si>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</si>
  <si>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</si>
  <si>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</si>
  <si>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</si>
  <si>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</si>
  <si>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</si>
  <si>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</si>
  <si>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</si>
  <si>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</si>
  <si>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</si>
  <si>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</si>
  <si>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</si>
  <si>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</si>
  <si>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</si>
  <si>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</si>
  <si>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</si>
  <si>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</si>
  <si>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</si>
  <si>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</si>
  <si>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</si>
  <si>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</si>
  <si>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</si>
  <si>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</si>
  <si>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</si>
  <si>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</si>
  <si>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</si>
  <si>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</si>
  <si>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</si>
  <si>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</si>
  <si>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</si>
  <si>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</si>
  <si>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</si>
  <si>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</si>
  <si>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</si>
  <si>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</si>
  <si>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</si>
  <si>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</si>
  <si>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</si>
  <si>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</si>
  <si>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</si>
  <si>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</si>
  <si>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</si>
  <si>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</si>
  <si>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</si>
  <si>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</si>
  <si>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</si>
  <si>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</si>
  <si>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</si>
  <si>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</si>
  <si>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</si>
  <si>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</si>
  <si>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</si>
  <si>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</si>
  <si>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</si>
  <si>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</si>
  <si>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</si>
  <si>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</si>
  <si>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</si>
  <si>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</si>
  <si>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</si>
  <si>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</si>
  <si>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</si>
  <si>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</si>
  <si>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</si>
  <si>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</si>
  <si>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</si>
  <si>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</si>
  <si>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</si>
  <si>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</si>
  <si>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</si>
  <si>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</si>
  <si>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</si>
  <si>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</si>
  <si>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</si>
  <si>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</si>
  <si>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</si>
  <si>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</si>
  <si>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</si>
  <si>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</si>
  <si>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</si>
  <si>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</si>
  <si>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</si>
  <si>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</si>
  <si>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</si>
  <si>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</si>
  <si>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</si>
  <si>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</si>
  <si>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</si>
  <si>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</si>
  <si>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</si>
  <si>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</si>
  <si>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</si>
  <si>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</si>
  <si>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</si>
  <si>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</si>
  <si>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</si>
  <si>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</si>
  <si>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</si>
  <si>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</si>
  <si>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</si>
  <si>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</si>
  <si>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</si>
  <si>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</si>
  <si>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</si>
  <si>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</si>
  <si>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</si>
  <si>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</si>
  <si>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</si>
  <si>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</si>
  <si>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</si>
  <si>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</si>
  <si>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</si>
  <si>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</si>
  <si>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</si>
  <si>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</si>
  <si>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</si>
  <si>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</si>
  <si>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</si>
  <si>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</si>
  <si>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</si>
  <si>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</si>
  <si>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</si>
  <si>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</si>
  <si>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</si>
  <si>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</si>
  <si>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</si>
  <si>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</si>
  <si>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</si>
  <si>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</si>
  <si>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</si>
  <si>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</si>
  <si>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</si>
  <si>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</si>
  <si>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</si>
  <si>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</si>
  <si>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</si>
  <si>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</si>
  <si>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</si>
  <si>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</si>
  <si>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</si>
  <si>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</si>
  <si>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</si>
  <si>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</si>
  <si>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</si>
  <si>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</si>
  <si>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</si>
  <si>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</si>
  <si>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</si>
  <si>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</si>
  <si>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</si>
  <si>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</si>
  <si>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</si>
  <si>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</si>
  <si>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</si>
  <si>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</si>
  <si>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</si>
  <si>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</si>
  <si>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</si>
  <si>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</si>
  <si>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</si>
  <si>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</si>
  <si>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</si>
  <si>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</si>
  <si>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</si>
  <si>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</si>
  <si>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</si>
  <si>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</si>
  <si>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</si>
  <si>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</si>
  <si>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</si>
  <si>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</si>
  <si>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</si>
  <si>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</si>
  <si>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</si>
  <si>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</si>
  <si>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</si>
  <si>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</si>
  <si>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</si>
  <si>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</si>
  <si>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</si>
  <si>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</si>
  <si>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</si>
  <si>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</si>
  <si>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</si>
  <si>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</si>
  <si>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</si>
  <si>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</si>
  <si>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</si>
  <si>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</si>
  <si>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</si>
  <si>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</si>
  <si>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</si>
  <si>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</si>
  <si>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</si>
  <si>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</si>
  <si>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</si>
  <si>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</si>
  <si>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</si>
  <si>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</si>
  <si>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</si>
  <si>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</si>
  <si>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</si>
  <si>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</si>
  <si>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</si>
  <si>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</si>
  <si>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</si>
  <si>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</si>
  <si>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</si>
  <si>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</si>
  <si>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</si>
  <si>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</si>
  <si>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</si>
  <si>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</si>
  <si>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</si>
  <si>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</si>
  <si>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</si>
  <si>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</si>
  <si>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</si>
  <si>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</si>
  <si>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</si>
  <si>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</si>
  <si>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</si>
  <si>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</si>
  <si>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</si>
  <si>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</si>
  <si>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</si>
  <si>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</si>
  <si>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</si>
  <si>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</si>
  <si>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</si>
  <si>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</si>
  <si>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</si>
  <si>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</si>
  <si>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</si>
  <si>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</si>
  <si>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</si>
  <si>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</si>
  <si>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</si>
  <si>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</si>
  <si>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</si>
  <si>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</si>
  <si>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</si>
  <si>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</si>
  <si>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</si>
  <si>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</si>
  <si>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</si>
  <si>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</si>
  <si>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</si>
  <si>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</si>
  <si>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</si>
  <si>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</si>
  <si>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</si>
  <si>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</si>
  <si>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</si>
  <si>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</si>
  <si>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</si>
  <si>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</si>
  <si>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</si>
  <si>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</si>
  <si>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</si>
  <si>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</si>
  <si>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</si>
  <si>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</si>
  <si>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</si>
  <si>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</si>
  <si>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</si>
  <si>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</si>
  <si>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</si>
  <si>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</si>
  <si>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</si>
  <si>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</si>
  <si>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</si>
  <si>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</si>
  <si>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</si>
  <si>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</si>
  <si>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</si>
  <si>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</si>
  <si>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</si>
  <si>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</si>
  <si>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</si>
  <si>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</si>
  <si>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</si>
  <si>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</si>
  <si>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</si>
  <si>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</si>
  <si>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</si>
  <si>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</si>
  <si>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</si>
  <si>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</si>
  <si>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</si>
  <si>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</si>
  <si>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</si>
  <si>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</si>
  <si>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</si>
  <si>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</si>
  <si>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</si>
  <si>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</si>
  <si>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</si>
  <si>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</si>
  <si>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</si>
  <si>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</si>
  <si>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</si>
  <si>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</si>
  <si>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</si>
  <si>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</si>
  <si>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</si>
  <si>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</si>
  <si>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</si>
  <si>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</si>
  <si>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</si>
  <si>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</si>
  <si>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</si>
  <si>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</si>
  <si>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</si>
  <si>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</si>
  <si>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</si>
  <si>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</si>
  <si>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</si>
  <si>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</si>
  <si>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</si>
  <si>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</si>
  <si>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</si>
  <si>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</si>
  <si>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</si>
  <si>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</si>
  <si>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</si>
  <si>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</si>
  <si>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</si>
  <si>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</si>
  <si>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</si>
  <si>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</si>
  <si>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</si>
  <si>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</si>
  <si>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</si>
  <si>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</si>
  <si>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</si>
  <si>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</si>
  <si>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</si>
  <si>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</si>
  <si>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</si>
  <si>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</si>
  <si>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</si>
  <si>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</si>
  <si>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</si>
  <si>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</si>
  <si>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</si>
  <si>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</si>
  <si>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</si>
  <si>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</si>
  <si>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</si>
  <si>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</si>
  <si>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</si>
  <si>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</si>
  <si>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</si>
  <si>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</si>
  <si>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</si>
  <si>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</si>
  <si>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</si>
  <si>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</si>
  <si>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</si>
  <si>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</si>
  <si>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</si>
  <si>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</si>
  <si>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</si>
  <si>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</si>
  <si>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</si>
  <si>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</si>
  <si>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</si>
  <si>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</si>
  <si>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</si>
  <si>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</si>
  <si>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</si>
  <si>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</si>
  <si>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</si>
  <si>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</si>
  <si>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</si>
  <si>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</si>
  <si>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</si>
  <si>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</si>
  <si>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</si>
  <si>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</si>
  <si>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</si>
  <si>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</si>
  <si>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</si>
  <si>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</si>
  <si>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</si>
  <si>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</si>
  <si>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</si>
  <si>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</si>
  <si>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</si>
  <si>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</si>
  <si>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</si>
  <si>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</si>
  <si>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</si>
  <si>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</si>
  <si>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</si>
  <si>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</si>
  <si>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</si>
  <si>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</si>
  <si>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</si>
  <si>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</si>
  <si>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</si>
  <si>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</si>
  <si>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</si>
  <si>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</si>
  <si>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</si>
  <si>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</si>
  <si>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</si>
  <si>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</si>
  <si>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</si>
  <si>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</si>
  <si>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</si>
  <si>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</si>
  <si>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</si>
  <si>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</si>
  <si>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</si>
  <si>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</si>
  <si>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</si>
  <si>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</si>
  <si>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</si>
  <si>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</si>
  <si>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</si>
  <si>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</si>
  <si>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</si>
  <si>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</si>
  <si>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</si>
  <si>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</si>
  <si>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</si>
  <si>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</si>
  <si>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</si>
  <si>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</si>
  <si>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</si>
  <si>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</si>
  <si>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</si>
  <si>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</si>
  <si>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</si>
  <si>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</si>
  <si>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</si>
  <si>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</si>
  <si>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</si>
  <si>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</si>
  <si>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</si>
  <si>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</si>
  <si>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</si>
  <si>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</si>
  <si>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</si>
  <si>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</si>
  <si>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</si>
  <si>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</si>
  <si>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</si>
  <si>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</si>
  <si>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</si>
  <si>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</si>
  <si>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</si>
  <si>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</si>
  <si>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</si>
  <si>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</si>
  <si>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</si>
  <si>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</si>
  <si>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</si>
  <si>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</si>
  <si>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</si>
  <si>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</si>
  <si>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</si>
  <si>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</si>
  <si>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Logotipo pendiente por creación.</t>
  </si>
  <si>
    <t>v.20250819</t>
  </si>
  <si>
    <t>Secuencias correctas</t>
  </si>
  <si>
    <t>Ajustar punto de origen a 26,26</t>
  </si>
  <si>
    <t>Volumen correcto 880000.</t>
  </si>
  <si>
    <t>Volumen correcto 184000.</t>
  </si>
  <si>
    <t>Volumen correcto 215000.</t>
  </si>
  <si>
    <t>Volumen correcto 414000.</t>
  </si>
  <si>
    <t>Sin volumen calculado. Es 9600.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</si>
</sst>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C33" sqref="C33:D3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507</v>
      </c>
    </row>
    <row r="2" spans="2:5" x14ac:dyDescent="0.45">
      <c r="B2" s="126" t="s">
        <v>475</v>
      </c>
      <c r="C2" s="126"/>
      <c r="D2" s="126"/>
      <c r="E2" s="117"/>
    </row>
    <row r="3" spans="2:5" x14ac:dyDescent="0.45">
      <c r="B3" s="142" t="s">
        <v>375</v>
      </c>
      <c r="C3" s="142"/>
      <c r="D3" s="142"/>
      <c r="E3" s="116"/>
    </row>
    <row r="4" spans="2:5" ht="16.5" customHeight="1" x14ac:dyDescent="0.45">
      <c r="B4" s="140" t="s">
        <v>25</v>
      </c>
      <c r="C4" s="140"/>
      <c r="D4" s="140"/>
      <c r="E4" s="115"/>
    </row>
    <row r="5" spans="2:5" x14ac:dyDescent="0.45">
      <c r="B5" s="140"/>
      <c r="C5" s="140"/>
      <c r="D5" s="140"/>
      <c r="E5" s="115"/>
    </row>
    <row r="6" spans="2:5" x14ac:dyDescent="0.45">
      <c r="B6" s="141"/>
      <c r="C6" s="141"/>
      <c r="D6" s="141"/>
      <c r="E6" s="115"/>
    </row>
    <row r="7" spans="2:5" x14ac:dyDescent="0.45">
      <c r="B7" s="136" t="s">
        <v>1</v>
      </c>
      <c r="C7" s="137"/>
      <c r="D7" s="137"/>
      <c r="E7" s="138"/>
    </row>
    <row r="8" spans="2:5" x14ac:dyDescent="0.45">
      <c r="B8" s="139">
        <v>1</v>
      </c>
      <c r="C8" s="121"/>
      <c r="D8" s="121"/>
      <c r="E8" s="122"/>
    </row>
    <row r="9" spans="2:5" x14ac:dyDescent="0.45">
      <c r="B9" s="133" t="s">
        <v>2</v>
      </c>
      <c r="C9" s="134"/>
      <c r="D9" s="134"/>
      <c r="E9" s="135"/>
    </row>
    <row r="10" spans="2:5" x14ac:dyDescent="0.45">
      <c r="B10" s="139" t="s">
        <v>498</v>
      </c>
      <c r="C10" s="121"/>
      <c r="D10" s="121"/>
      <c r="E10" s="122"/>
    </row>
    <row r="11" spans="2:5" x14ac:dyDescent="0.45">
      <c r="B11" s="123"/>
      <c r="C11" s="124"/>
      <c r="D11" s="124"/>
      <c r="E11" s="125"/>
    </row>
    <row r="12" spans="2:5" x14ac:dyDescent="0.45">
      <c r="B12" s="133" t="s">
        <v>10</v>
      </c>
      <c r="C12" s="134"/>
      <c r="D12" s="134"/>
      <c r="E12" s="135"/>
    </row>
    <row r="13" spans="2:5" x14ac:dyDescent="0.45">
      <c r="B13" s="120" t="s">
        <v>499</v>
      </c>
      <c r="C13" s="121"/>
      <c r="D13" s="121"/>
      <c r="E13" s="122"/>
    </row>
    <row r="14" spans="2:5" x14ac:dyDescent="0.45">
      <c r="B14" s="123"/>
      <c r="C14" s="124"/>
      <c r="D14" s="124"/>
      <c r="E14" s="125"/>
    </row>
    <row r="15" spans="2:5" x14ac:dyDescent="0.45">
      <c r="B15" s="71" t="s">
        <v>11</v>
      </c>
      <c r="C15" s="71"/>
      <c r="D15" s="71"/>
      <c r="E15" s="71"/>
    </row>
    <row r="16" spans="2:5" x14ac:dyDescent="0.45">
      <c r="B16" s="72"/>
      <c r="C16" s="72"/>
      <c r="D16" s="72"/>
      <c r="E16" s="72"/>
    </row>
    <row r="17" spans="2:5" x14ac:dyDescent="0.45">
      <c r="B17" s="126" t="s">
        <v>5</v>
      </c>
      <c r="C17" s="126"/>
      <c r="D17" s="126"/>
      <c r="E17" s="126"/>
    </row>
    <row r="18" spans="2:5" x14ac:dyDescent="0.45">
      <c r="B18" s="44" t="s">
        <v>4</v>
      </c>
      <c r="C18" s="36" t="s">
        <v>19</v>
      </c>
      <c r="D18" s="73" t="s">
        <v>18</v>
      </c>
      <c r="E18" s="7" t="s">
        <v>3</v>
      </c>
    </row>
    <row r="19" spans="2:5" x14ac:dyDescent="0.45">
      <c r="B19" s="74">
        <v>1</v>
      </c>
      <c r="C19" s="34" t="s">
        <v>500</v>
      </c>
      <c r="D19" s="13">
        <v>1000108883</v>
      </c>
      <c r="E19" s="8">
        <f t="shared" ref="E19:E28" si="0">IFERROR(RIGHT(D19,1)*1,0)</f>
        <v>3</v>
      </c>
    </row>
    <row r="20" spans="2:5" x14ac:dyDescent="0.45">
      <c r="B20" s="74">
        <v>2</v>
      </c>
      <c r="C20" s="34" t="s">
        <v>501</v>
      </c>
      <c r="D20" s="13">
        <v>1000105775</v>
      </c>
      <c r="E20" s="8">
        <f t="shared" si="0"/>
        <v>5</v>
      </c>
    </row>
    <row r="21" spans="2:5" x14ac:dyDescent="0.45">
      <c r="B21" s="74">
        <v>3</v>
      </c>
      <c r="C21" s="34" t="s">
        <v>502</v>
      </c>
      <c r="D21" s="13">
        <v>1000109428</v>
      </c>
      <c r="E21" s="8">
        <f t="shared" si="0"/>
        <v>8</v>
      </c>
    </row>
    <row r="22" spans="2:5" x14ac:dyDescent="0.45">
      <c r="B22" s="74">
        <v>4</v>
      </c>
      <c r="C22" s="34" t="s">
        <v>503</v>
      </c>
      <c r="D22" s="13">
        <v>1000105722</v>
      </c>
      <c r="E22" s="8">
        <f t="shared" si="0"/>
        <v>2</v>
      </c>
    </row>
    <row r="23" spans="2:5" x14ac:dyDescent="0.45">
      <c r="B23" s="74">
        <v>5</v>
      </c>
      <c r="C23" s="34" t="s">
        <v>504</v>
      </c>
      <c r="D23" s="13">
        <v>1000108881</v>
      </c>
      <c r="E23" s="8">
        <f t="shared" si="0"/>
        <v>1</v>
      </c>
    </row>
    <row r="24" spans="2:5" x14ac:dyDescent="0.45">
      <c r="B24" s="74">
        <v>6</v>
      </c>
      <c r="C24" s="34" t="s">
        <v>505</v>
      </c>
      <c r="D24" s="13">
        <v>1000104677</v>
      </c>
      <c r="E24" s="8">
        <f t="shared" si="0"/>
        <v>7</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26</v>
      </c>
    </row>
    <row r="31" spans="2:5" x14ac:dyDescent="0.45">
      <c r="B31" s="126" t="s">
        <v>241</v>
      </c>
      <c r="C31" s="126"/>
      <c r="D31" s="126"/>
      <c r="E31" s="126"/>
    </row>
    <row r="32" spans="2:5" x14ac:dyDescent="0.45">
      <c r="B32" s="44" t="s">
        <v>4</v>
      </c>
      <c r="C32" s="129" t="s">
        <v>26</v>
      </c>
      <c r="D32" s="130"/>
      <c r="E32" s="7" t="s">
        <v>17</v>
      </c>
    </row>
    <row r="33" spans="2:5" x14ac:dyDescent="0.45">
      <c r="B33" s="45">
        <v>1</v>
      </c>
      <c r="C33" s="131" t="s">
        <v>242</v>
      </c>
      <c r="D33" s="132"/>
      <c r="E33" s="46">
        <f>'1.Tecnica'!I19</f>
        <v>2.5</v>
      </c>
    </row>
    <row r="34" spans="2:5" x14ac:dyDescent="0.45">
      <c r="B34" s="45">
        <v>2</v>
      </c>
      <c r="C34" s="127" t="s">
        <v>280</v>
      </c>
      <c r="D34" s="128"/>
      <c r="E34" s="46">
        <f>'1.Tecnica'!I19</f>
        <v>2.5</v>
      </c>
    </row>
    <row r="35" spans="2:5" x14ac:dyDescent="0.45">
      <c r="B35" s="45">
        <v>3</v>
      </c>
      <c r="C35" s="127" t="s">
        <v>243</v>
      </c>
      <c r="D35" s="128"/>
      <c r="E35" s="46">
        <f>'3.Electrica'!I28</f>
        <v>0</v>
      </c>
    </row>
    <row r="36" spans="2:5" x14ac:dyDescent="0.45">
      <c r="B36" s="45">
        <v>4</v>
      </c>
      <c r="C36" s="54" t="s">
        <v>279</v>
      </c>
      <c r="D36" s="55"/>
      <c r="E36" s="46">
        <f>'4.Bodegaje'!I23</f>
        <v>0</v>
      </c>
    </row>
    <row r="37" spans="2:5" x14ac:dyDescent="0.45">
      <c r="B37" s="45">
        <v>4</v>
      </c>
      <c r="C37" s="127" t="s">
        <v>244</v>
      </c>
      <c r="D37" s="128"/>
      <c r="E37" s="46">
        <f>'5.Planos'!I17</f>
        <v>0</v>
      </c>
    </row>
    <row r="38" spans="2:5" x14ac:dyDescent="0.45">
      <c r="B38" s="45">
        <v>5</v>
      </c>
      <c r="C38" s="127" t="s">
        <v>245</v>
      </c>
      <c r="D38" s="128"/>
      <c r="E38" s="46">
        <f>'6.Archivos'!H18</f>
        <v>0</v>
      </c>
    </row>
    <row r="39" spans="2:5" x14ac:dyDescent="0.45">
      <c r="B39" s="45">
        <v>6</v>
      </c>
      <c r="C39" s="127" t="s">
        <v>269</v>
      </c>
      <c r="D39" s="128"/>
      <c r="E39" s="70">
        <v>5</v>
      </c>
    </row>
    <row r="40" spans="2:5" x14ac:dyDescent="0.45">
      <c r="B40" s="47">
        <v>7</v>
      </c>
      <c r="C40" s="118" t="s">
        <v>310</v>
      </c>
      <c r="D40" s="119"/>
      <c r="E40" s="52">
        <v>5</v>
      </c>
    </row>
    <row r="41" spans="2:5" x14ac:dyDescent="0.45">
      <c r="D41" s="77" t="s">
        <v>248</v>
      </c>
      <c r="E41" s="53">
        <f>AVERAGE(E33:E40)</f>
        <v>1.875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1" activePane="bottomLeft" state="frozen"/>
      <selection pane="bottomLeft" activeCell="G10" sqref="G10:H16"/>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40" t="s">
        <v>449</v>
      </c>
      <c r="C4" s="140"/>
      <c r="D4" s="140"/>
      <c r="E4" s="140"/>
      <c r="F4" s="140"/>
      <c r="G4" s="140"/>
      <c r="H4" s="140"/>
    </row>
    <row r="5" spans="1:8" x14ac:dyDescent="0.45">
      <c r="B5" s="140"/>
      <c r="C5" s="140"/>
      <c r="D5" s="140"/>
      <c r="E5" s="140"/>
      <c r="F5" s="140"/>
      <c r="G5" s="140"/>
      <c r="H5" s="140"/>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156" t="s">
        <v>509</v>
      </c>
      <c r="H9" s="40">
        <v>5</v>
      </c>
    </row>
    <row r="10" spans="1:8" ht="51" x14ac:dyDescent="0.45">
      <c r="A10" s="80">
        <v>2</v>
      </c>
      <c r="B10" s="16" t="s">
        <v>447</v>
      </c>
      <c r="C10" s="19" t="s">
        <v>452</v>
      </c>
      <c r="D10" s="15" t="e" vm="2">
        <v>#VALUE!</v>
      </c>
      <c r="E10" s="58" t="s">
        <v>283</v>
      </c>
      <c r="F10" s="78" t="str">
        <f t="shared" si="0"/>
        <v>Ver</v>
      </c>
      <c r="G10" s="58" t="s">
        <v>508</v>
      </c>
      <c r="H10" s="40">
        <v>5</v>
      </c>
    </row>
    <row r="11" spans="1:8" ht="51" x14ac:dyDescent="0.45">
      <c r="A11" s="80">
        <v>3</v>
      </c>
      <c r="B11" s="16" t="s">
        <v>447</v>
      </c>
      <c r="C11" s="19" t="s">
        <v>453</v>
      </c>
      <c r="D11" s="15"/>
      <c r="E11" s="58" t="s">
        <v>283</v>
      </c>
      <c r="F11" s="78" t="str">
        <f t="shared" si="0"/>
        <v>Ver</v>
      </c>
      <c r="G11" s="58" t="s">
        <v>508</v>
      </c>
      <c r="H11" s="40">
        <v>5</v>
      </c>
    </row>
    <row r="12" spans="1:8" ht="51" x14ac:dyDescent="0.45">
      <c r="A12" s="80">
        <v>4</v>
      </c>
      <c r="B12" s="16" t="s">
        <v>369</v>
      </c>
      <c r="C12" s="19" t="s">
        <v>454</v>
      </c>
      <c r="D12" s="15" t="e" vm="3">
        <v>#VALUE!</v>
      </c>
      <c r="E12" s="58" t="s">
        <v>283</v>
      </c>
      <c r="F12" s="78" t="str">
        <f t="shared" si="0"/>
        <v>Ver</v>
      </c>
      <c r="G12" s="58" t="s">
        <v>510</v>
      </c>
      <c r="H12" s="40">
        <v>5</v>
      </c>
    </row>
    <row r="13" spans="1:8" ht="38.25" x14ac:dyDescent="0.45">
      <c r="A13" s="80">
        <v>5</v>
      </c>
      <c r="B13" s="27" t="s">
        <v>370</v>
      </c>
      <c r="C13" s="19" t="s">
        <v>455</v>
      </c>
      <c r="D13" s="15" t="e" vm="4">
        <v>#VALUE!</v>
      </c>
      <c r="E13" s="58" t="s">
        <v>283</v>
      </c>
      <c r="F13" s="78" t="str">
        <f t="shared" si="0"/>
        <v>Ver</v>
      </c>
      <c r="G13" s="58" t="s">
        <v>511</v>
      </c>
      <c r="H13" s="40">
        <v>5</v>
      </c>
    </row>
    <row r="14" spans="1:8" ht="38.25" x14ac:dyDescent="0.45">
      <c r="A14" s="80">
        <v>6</v>
      </c>
      <c r="B14" s="27" t="s">
        <v>371</v>
      </c>
      <c r="C14" s="19" t="s">
        <v>455</v>
      </c>
      <c r="D14" s="15" t="e" vm="5">
        <v>#VALUE!</v>
      </c>
      <c r="E14" s="58" t="s">
        <v>283</v>
      </c>
      <c r="F14" s="78" t="str">
        <f t="shared" si="0"/>
        <v>Ver</v>
      </c>
      <c r="G14" s="58" t="s">
        <v>512</v>
      </c>
      <c r="H14" s="40">
        <v>5</v>
      </c>
    </row>
    <row r="15" spans="1:8" ht="38.25" x14ac:dyDescent="0.45">
      <c r="A15" s="80">
        <v>7</v>
      </c>
      <c r="B15" s="16" t="s">
        <v>372</v>
      </c>
      <c r="C15" s="19" t="s">
        <v>455</v>
      </c>
      <c r="D15" s="15" t="e" vm="6">
        <v>#VALUE!</v>
      </c>
      <c r="E15" s="58" t="s">
        <v>283</v>
      </c>
      <c r="F15" s="78" t="str">
        <f t="shared" si="0"/>
        <v>Ver</v>
      </c>
      <c r="G15" s="58" t="s">
        <v>513</v>
      </c>
      <c r="H15" s="40">
        <v>5</v>
      </c>
    </row>
    <row r="16" spans="1:8" ht="38.25" x14ac:dyDescent="0.45">
      <c r="A16" s="80">
        <v>8</v>
      </c>
      <c r="B16" s="16" t="s">
        <v>373</v>
      </c>
      <c r="C16" s="19" t="s">
        <v>456</v>
      </c>
      <c r="D16" s="15" t="e" vm="7">
        <v>#VALUE!</v>
      </c>
      <c r="E16" s="58" t="s">
        <v>283</v>
      </c>
      <c r="F16" s="78" t="str">
        <f t="shared" si="0"/>
        <v>Ver</v>
      </c>
      <c r="G16" s="156" t="s">
        <v>514</v>
      </c>
      <c r="H16" s="157">
        <v>4.5</v>
      </c>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8" sqref="H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0" t="s">
        <v>246</v>
      </c>
      <c r="C4" s="140"/>
      <c r="D4" s="140"/>
      <c r="E4" s="140"/>
    </row>
    <row r="5" spans="2:9" x14ac:dyDescent="0.45">
      <c r="B5" s="140"/>
      <c r="C5" s="140"/>
      <c r="D5" s="140"/>
      <c r="E5" s="140"/>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t="s">
        <v>506</v>
      </c>
      <c r="I7" s="65">
        <v>2.5</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2.5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29"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0" t="s">
        <v>200</v>
      </c>
      <c r="C4" s="140"/>
      <c r="D4" s="140"/>
      <c r="E4" s="140"/>
      <c r="F4" s="140"/>
      <c r="G4" s="140"/>
      <c r="H4" s="140"/>
      <c r="I4" s="140"/>
    </row>
    <row r="5" spans="2:9" x14ac:dyDescent="0.45">
      <c r="B5" s="141"/>
      <c r="C5" s="141"/>
      <c r="D5" s="141"/>
      <c r="E5" s="141"/>
      <c r="F5" s="141"/>
      <c r="G5" s="141"/>
      <c r="H5" s="141"/>
      <c r="I5" s="141"/>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34</v>
      </c>
      <c r="E10" s="15" t="s">
        <v>43</v>
      </c>
      <c r="F10" s="58" t="s">
        <v>283</v>
      </c>
      <c r="G10" s="78" t="str">
        <f t="shared" si="0"/>
        <v>Ver</v>
      </c>
      <c r="H10" s="19"/>
      <c r="I10" s="40"/>
    </row>
    <row r="11" spans="2:9" x14ac:dyDescent="0.45">
      <c r="B11" s="16" t="s">
        <v>148</v>
      </c>
      <c r="C11" s="19" t="s">
        <v>146</v>
      </c>
      <c r="D11" s="15" cm="1">
        <f t="array" ref="D11">D9+SumUDig</f>
        <v>36</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34</v>
      </c>
      <c r="E15" s="15" t="s">
        <v>43</v>
      </c>
      <c r="F15" s="58" t="s">
        <v>283</v>
      </c>
      <c r="G15" s="78" t="str">
        <f t="shared" si="0"/>
        <v>Ver</v>
      </c>
      <c r="H15" s="19"/>
      <c r="I15" s="40"/>
    </row>
    <row r="16" spans="2:9" x14ac:dyDescent="0.45">
      <c r="B16" s="16" t="s">
        <v>41</v>
      </c>
      <c r="C16" s="19" t="s">
        <v>49</v>
      </c>
      <c r="D16" s="15">
        <f>D11+D14+D13</f>
        <v>54</v>
      </c>
      <c r="E16" s="15" t="s">
        <v>43</v>
      </c>
      <c r="F16" s="58" t="s">
        <v>283</v>
      </c>
      <c r="G16" s="78" t="str">
        <f t="shared" si="0"/>
        <v>Ver</v>
      </c>
      <c r="H16" s="19"/>
      <c r="I16" s="40"/>
    </row>
    <row r="17" spans="2:9" ht="25.5" x14ac:dyDescent="0.45">
      <c r="B17" s="16" t="s">
        <v>40</v>
      </c>
      <c r="C17" s="19" t="s">
        <v>117</v>
      </c>
      <c r="D17" s="15">
        <f>D16*D15</f>
        <v>1836</v>
      </c>
      <c r="E17" s="15" t="s">
        <v>44</v>
      </c>
      <c r="F17" s="58" t="s">
        <v>283</v>
      </c>
      <c r="G17" s="78" t="str">
        <f t="shared" si="0"/>
        <v>Ver</v>
      </c>
      <c r="H17" s="19"/>
      <c r="I17" s="40"/>
    </row>
    <row r="18" spans="2:9" x14ac:dyDescent="0.45">
      <c r="B18" s="27" t="s">
        <v>87</v>
      </c>
      <c r="C18" s="28" t="s">
        <v>88</v>
      </c>
      <c r="D18" s="29">
        <f>D32+D30</f>
        <v>1360</v>
      </c>
      <c r="E18" s="15" t="s">
        <v>44</v>
      </c>
      <c r="F18" s="58" t="s">
        <v>283</v>
      </c>
      <c r="G18" s="78" t="str">
        <f t="shared" si="0"/>
        <v>Ver</v>
      </c>
      <c r="H18" s="28"/>
      <c r="I18" s="41"/>
    </row>
    <row r="19" spans="2:9" x14ac:dyDescent="0.45">
      <c r="B19" s="27" t="s">
        <v>85</v>
      </c>
      <c r="C19" s="28" t="s">
        <v>118</v>
      </c>
      <c r="D19" s="29">
        <f>D32+D30+D51</f>
        <v>1420</v>
      </c>
      <c r="E19" s="15" t="s">
        <v>44</v>
      </c>
      <c r="F19" s="58" t="s">
        <v>283</v>
      </c>
      <c r="G19" s="78" t="str">
        <f t="shared" si="0"/>
        <v>Ver</v>
      </c>
      <c r="H19" s="28"/>
      <c r="I19" s="41"/>
    </row>
    <row r="20" spans="2:9" ht="38.25" x14ac:dyDescent="0.45">
      <c r="B20" s="27" t="s">
        <v>56</v>
      </c>
      <c r="C20" s="28" t="s">
        <v>119</v>
      </c>
      <c r="D20" s="29">
        <f>D18/D17</f>
        <v>0.7407407407407407</v>
      </c>
      <c r="E20" s="29" t="s">
        <v>57</v>
      </c>
      <c r="F20" s="58" t="s">
        <v>283</v>
      </c>
      <c r="G20" s="78" t="str">
        <f t="shared" si="0"/>
        <v>Ver</v>
      </c>
      <c r="H20" s="28"/>
      <c r="I20" s="41"/>
    </row>
    <row r="21" spans="2:9" ht="25.5" x14ac:dyDescent="0.45">
      <c r="B21" s="27" t="s">
        <v>86</v>
      </c>
      <c r="C21" s="28" t="s">
        <v>120</v>
      </c>
      <c r="D21" s="29">
        <f>D19/D17</f>
        <v>0.7734204793028322</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31.999999999999996</v>
      </c>
      <c r="E30" s="15" t="s">
        <v>44</v>
      </c>
      <c r="F30" s="58" t="s">
        <v>283</v>
      </c>
      <c r="G30" s="78" t="str">
        <f t="shared" si="0"/>
        <v>Ver</v>
      </c>
      <c r="H30" s="28"/>
      <c r="I30" s="41"/>
    </row>
    <row r="31" spans="2:9" ht="33" x14ac:dyDescent="0.45">
      <c r="B31" s="16" t="s">
        <v>484</v>
      </c>
      <c r="C31" s="19" t="s">
        <v>126</v>
      </c>
      <c r="D31" s="15">
        <f>(D10*D11)-D30</f>
        <v>1192</v>
      </c>
      <c r="E31" s="15" t="s">
        <v>44</v>
      </c>
      <c r="F31" s="58" t="s">
        <v>283</v>
      </c>
      <c r="G31" s="78" t="str">
        <f t="shared" si="0"/>
        <v>Ver</v>
      </c>
      <c r="H31" s="19"/>
      <c r="I31" s="40"/>
    </row>
    <row r="32" spans="2:9" ht="38.25" x14ac:dyDescent="0.45">
      <c r="B32" s="16" t="s">
        <v>485</v>
      </c>
      <c r="C32" s="19" t="s">
        <v>127</v>
      </c>
      <c r="D32" s="15">
        <f>((D10*D11)+D10*(D24+D24))-D30</f>
        <v>1328</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20</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5</v>
      </c>
      <c r="E36" s="15"/>
      <c r="F36" s="58"/>
      <c r="G36" s="78"/>
      <c r="H36" s="19" t="s">
        <v>492</v>
      </c>
      <c r="I36" s="40"/>
    </row>
    <row r="37" spans="2:9" ht="33" x14ac:dyDescent="0.45">
      <c r="B37" s="16" t="s">
        <v>489</v>
      </c>
      <c r="C37" s="19" t="s">
        <v>496</v>
      </c>
      <c r="D37" s="15">
        <f>D10/(D35+1)</f>
        <v>6.8</v>
      </c>
      <c r="E37" s="15" t="s">
        <v>43</v>
      </c>
      <c r="F37" s="58" t="s">
        <v>305</v>
      </c>
      <c r="G37" s="78" t="str">
        <f>HYPERLINK(_xlfn.CONCAT("https://github.com/rcfdtools/R.DAPC/blob/main/activity/",F37,"/Readme.md"),"Ver")</f>
        <v>Ver</v>
      </c>
      <c r="H37" s="19"/>
      <c r="I37" s="40"/>
    </row>
    <row r="38" spans="2:9" x14ac:dyDescent="0.45">
      <c r="B38" s="16" t="s">
        <v>488</v>
      </c>
      <c r="C38" s="19" t="s">
        <v>497</v>
      </c>
      <c r="D38" s="15">
        <f>D11/(D36+1)</f>
        <v>6</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28.799999999999997</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104</v>
      </c>
      <c r="E46" s="15" t="s">
        <v>43</v>
      </c>
      <c r="F46" s="58" t="s">
        <v>283</v>
      </c>
      <c r="G46" s="78" t="str">
        <f t="shared" si="0"/>
        <v>Ver</v>
      </c>
      <c r="H46" s="19"/>
      <c r="I46" s="40"/>
    </row>
    <row r="47" spans="2:9" x14ac:dyDescent="0.45">
      <c r="B47" s="16" t="s">
        <v>72</v>
      </c>
      <c r="C47" s="19" t="s">
        <v>75</v>
      </c>
      <c r="D47" s="15">
        <f>D46*D44</f>
        <v>104</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1360</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6</v>
      </c>
      <c r="E73" s="15" t="s">
        <v>102</v>
      </c>
      <c r="F73" s="58" t="s">
        <v>305</v>
      </c>
      <c r="G73" s="78" t="str">
        <f t="shared" si="0"/>
        <v>Ver</v>
      </c>
      <c r="H73" s="19"/>
      <c r="I73" s="40"/>
    </row>
    <row r="74" spans="2:9" x14ac:dyDescent="0.45">
      <c r="B74" s="16" t="s">
        <v>104</v>
      </c>
      <c r="C74" s="19" t="s">
        <v>105</v>
      </c>
      <c r="D74" s="30">
        <f>D73*D72</f>
        <v>36</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5.625</v>
      </c>
      <c r="E79" s="15" t="s">
        <v>43</v>
      </c>
      <c r="F79" s="58" t="s">
        <v>305</v>
      </c>
      <c r="G79" s="78" t="str">
        <f t="shared" si="2"/>
        <v>Ver</v>
      </c>
      <c r="H79" s="19"/>
      <c r="I79" s="40"/>
    </row>
    <row r="80" spans="2:9" ht="38.25" x14ac:dyDescent="0.45">
      <c r="B80" s="16" t="s">
        <v>107</v>
      </c>
      <c r="C80" s="19" t="s">
        <v>109</v>
      </c>
      <c r="D80" s="30">
        <f>(D11-D76)/D73</f>
        <v>5.9333333333333336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1360</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54400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36</v>
      </c>
      <c r="E86" s="102" t="s">
        <v>102</v>
      </c>
      <c r="F86" s="58" t="s">
        <v>305</v>
      </c>
      <c r="G86" s="78" t="str">
        <f t="shared" si="3"/>
        <v>Ver</v>
      </c>
      <c r="H86" s="50"/>
      <c r="I86" s="8"/>
    </row>
    <row r="87" spans="2:9" x14ac:dyDescent="0.45">
      <c r="B87" s="16" t="s">
        <v>159</v>
      </c>
      <c r="C87" s="101" t="s">
        <v>160</v>
      </c>
      <c r="D87" s="102">
        <f>D86*D12</f>
        <v>432</v>
      </c>
      <c r="E87" s="102" t="s">
        <v>43</v>
      </c>
      <c r="F87" s="58" t="s">
        <v>305</v>
      </c>
      <c r="G87" s="78" t="str">
        <f t="shared" si="3"/>
        <v>Ver</v>
      </c>
      <c r="H87" s="50"/>
      <c r="I87" s="8"/>
    </row>
    <row r="88" spans="2:9" ht="33" x14ac:dyDescent="0.45">
      <c r="B88" s="16" t="s">
        <v>161</v>
      </c>
      <c r="C88" s="101" t="s">
        <v>162</v>
      </c>
      <c r="D88" s="102">
        <f>((D72*D9)+(D73*D8))*INT(D12/D53)</f>
        <v>324</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1836</v>
      </c>
    </row>
    <row r="99" spans="2:3" x14ac:dyDescent="0.45">
      <c r="B99" s="94" t="s">
        <v>139</v>
      </c>
      <c r="C99" s="95">
        <f>D18</f>
        <v>1360</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1420</v>
      </c>
    </row>
    <row r="104" spans="2:3" x14ac:dyDescent="0.45">
      <c r="B104" s="98" t="s">
        <v>56</v>
      </c>
      <c r="C104" s="99">
        <f>D20</f>
        <v>0.7407407407407407</v>
      </c>
    </row>
    <row r="105" spans="2:3" x14ac:dyDescent="0.45">
      <c r="B105" s="89" t="s">
        <v>86</v>
      </c>
      <c r="C105" s="100">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26,26</v>
      </c>
      <c r="C6" s="113" t="str">
        <f>_xlfn.CONCAT(SumUDig,",",SumUDig+'2.ArquitectonicaEstructural'!D13)</f>
        <v>26,32</v>
      </c>
      <c r="D6" s="113" t="str">
        <f>_xlfn.CONCAT(SumUDig,",",SumUDig+'2.ArquitectonicaEstructural'!D13-'2.ArquitectonicaEstructural'!D24)</f>
        <v>26,30</v>
      </c>
    </row>
    <row r="7" spans="2:4" x14ac:dyDescent="0.6">
      <c r="B7" s="113" t="str">
        <f>_xlfn.CONCAT("@",'2.ArquitectonicaEstructural'!D15,",",0)</f>
        <v>@34,0</v>
      </c>
      <c r="C7" s="113" t="str">
        <f>_xlfn.CONCAT("@",'2.ArquitectonicaEstructural'!D10,",",0)</f>
        <v>@34,0</v>
      </c>
      <c r="D7" s="113" t="str">
        <f>_xlfn.CONCAT("@",'2.ArquitectonicaEstructural'!D10,",",0)</f>
        <v>@34,0</v>
      </c>
    </row>
    <row r="8" spans="2:4" x14ac:dyDescent="0.6">
      <c r="B8" s="113" t="str">
        <f>_xlfn.CONCAT("@0,",'2.ArquitectonicaEstructural'!D16)</f>
        <v>@0,54</v>
      </c>
      <c r="C8" s="113" t="str">
        <f>_xlfn.CONCAT("@0,",'2.ArquitectonicaEstructural'!D11)</f>
        <v>@0,36</v>
      </c>
      <c r="D8" s="113" t="str">
        <f>_xlfn.CONCAT("@0,",'2.ArquitectonicaEstructural'!D11+2*'2.ArquitectonicaEstructural'!D24)</f>
        <v>@0,40</v>
      </c>
    </row>
    <row r="9" spans="2:4" x14ac:dyDescent="0.6">
      <c r="B9" s="113" t="str">
        <f>_xlfn.CONCAT("@",-'2.ArquitectonicaEstructural'!D15,",",0)</f>
        <v>@-34,0</v>
      </c>
      <c r="C9" s="113" t="str">
        <f>_xlfn.CONCAT("@",-'2.ArquitectonicaEstructural'!D10,",",0)</f>
        <v>@-34,0</v>
      </c>
      <c r="D9" s="113" t="str">
        <f>_xlfn.CONCAT("@",-'2.ArquitectonicaEstructural'!D10,",",0)</f>
        <v>@-34,0</v>
      </c>
    </row>
    <row r="10" spans="2:4" x14ac:dyDescent="0.6">
      <c r="B10" s="113" t="str">
        <f>_xlfn.CONCAT("@0,",-'2.ArquitectonicaEstructural'!D16)</f>
        <v>@0,-54</v>
      </c>
      <c r="C10" s="113" t="str">
        <f>_xlfn.CONCAT("@0,",-'2.ArquitectonicaEstructural'!D11)</f>
        <v>@0,-36</v>
      </c>
      <c r="D10" s="113" t="str">
        <f>_xlfn.CONCAT("@0,",-('2.ArquitectonicaEstructural'!D11+2*'2.ArquitectonicaEstructural'!D24))</f>
        <v>@0,-40</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0" t="s">
        <v>201</v>
      </c>
      <c r="C4" s="140"/>
      <c r="D4" s="140"/>
      <c r="E4" s="140"/>
      <c r="F4" s="140"/>
      <c r="G4" s="140"/>
      <c r="H4" s="140"/>
      <c r="I4" s="140"/>
    </row>
    <row r="5" spans="2:9" ht="16.5" customHeight="1"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1059.2</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547</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0" t="s">
        <v>198</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40" t="s">
        <v>232</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6" t="s">
        <v>12</v>
      </c>
      <c r="C2" s="126"/>
      <c r="D2" s="126"/>
      <c r="E2" s="126"/>
      <c r="F2" s="126"/>
      <c r="G2" s="126"/>
      <c r="H2" s="126"/>
    </row>
    <row r="3" spans="2:8" x14ac:dyDescent="0.45">
      <c r="B3" s="142" t="s">
        <v>303</v>
      </c>
      <c r="C3" s="142"/>
      <c r="D3" s="142"/>
      <c r="E3" s="142"/>
      <c r="F3" s="142"/>
      <c r="G3" s="142"/>
      <c r="H3" s="142"/>
    </row>
    <row r="4" spans="2:8" ht="16.8" customHeight="1" x14ac:dyDescent="0.45">
      <c r="B4" s="140" t="s">
        <v>304</v>
      </c>
      <c r="C4" s="140"/>
      <c r="D4" s="140"/>
      <c r="E4" s="140"/>
      <c r="F4" s="140"/>
      <c r="G4" s="140"/>
      <c r="H4" s="140"/>
    </row>
    <row r="5" spans="2:8" x14ac:dyDescent="0.45">
      <c r="B5" s="141"/>
      <c r="C5" s="141"/>
      <c r="D5" s="141"/>
      <c r="E5" s="141"/>
      <c r="F5" s="141"/>
      <c r="G5" s="141"/>
      <c r="H5" s="141"/>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2025-08-20T15:15:21Z</dcterms:modified>
</cp:coreProperties>
</file>