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R.DAPC\file\temp\class\"/>
    </mc:Choice>
  </mc:AlternateContent>
  <xr:revisionPtr revIDLastSave="0" documentId="13_ncr:1_{9B9CD836-355E-4340-9F22-290120E98158}" xr6:coauthVersionLast="47" xr6:coauthVersionMax="47" xr10:uidLastSave="{00000000-0000-0000-0000-000000000000}"/>
  <bookViews>
    <workbookView xWindow="-108" yWindow="-108" windowWidth="30936" windowHeight="16776" activeTab="5" xr2:uid="{00000000-000D-0000-FFFF-FFFF00000000}"/>
  </bookViews>
  <sheets>
    <sheet name="Inicio" sheetId="7" r:id="rId1"/>
    <sheet name="0.Ejercicios" sheetId="10" r:id="rId2"/>
    <sheet name="1.Tecnica" sheetId="2" r:id="rId3"/>
    <sheet name="2.ArquitectonicaEstructural" sheetId="4" r:id="rId4"/>
    <sheet name="2.ArquitectonicaEstructuralCAD" sheetId="11" r:id="rId5"/>
    <sheet name="3.Electrica" sheetId="5" r:id="rId6"/>
    <sheet name="4.Bodegaje" sheetId="9" r:id="rId7"/>
    <sheet name="5.Planos" sheetId="6" r:id="rId8"/>
    <sheet name="6.Archivos" sheetId="1" r:id="rId9"/>
    <sheet name="Metadata" sheetId="3" r:id="rId10"/>
  </sheets>
  <externalReferences>
    <externalReference r:id="rId11"/>
  </externalReferences>
  <definedNames>
    <definedName name="_xlnm._FilterDatabase" localSheetId="2" hidden="1">'1.Tecnica'!$B$6:$I$19</definedName>
    <definedName name="_xlnm._FilterDatabase" localSheetId="3" hidden="1">'2.ArquitectonicaEstructural'!$B$6:$I$105</definedName>
    <definedName name="_xlnm._FilterDatabase" localSheetId="5" hidden="1">'3.Electrica'!$B$6:$I$27</definedName>
    <definedName name="SumUDig" localSheetId="6">'[1]1.Técnicas'!$E$32</definedName>
    <definedName name="SumUDig">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4" l="1"/>
  <c r="D37" i="4"/>
  <c r="F9" i="10"/>
  <c r="G37" i="4"/>
  <c r="G38" i="4"/>
  <c r="G50" i="4"/>
  <c r="F75" i="10"/>
  <c r="F72" i="10"/>
  <c r="F69" i="10"/>
  <c r="F68" i="10"/>
  <c r="F65" i="10"/>
  <c r="F64" i="10"/>
  <c r="F63" i="10"/>
  <c r="F62" i="10"/>
  <c r="F61" i="10"/>
  <c r="F60" i="10"/>
  <c r="F59" i="10"/>
  <c r="F58" i="10"/>
  <c r="F57" i="10"/>
  <c r="F56" i="10"/>
  <c r="F55" i="10"/>
  <c r="F54" i="10"/>
  <c r="F53" i="10"/>
  <c r="F52" i="10"/>
  <c r="F51" i="10"/>
  <c r="F50" i="10"/>
  <c r="F49" i="10"/>
  <c r="F48" i="10"/>
  <c r="F47" i="10"/>
  <c r="F46" i="10"/>
  <c r="F45" i="10"/>
  <c r="F41" i="10"/>
  <c r="F40" i="10"/>
  <c r="F39" i="10"/>
  <c r="F38" i="10"/>
  <c r="F37" i="10"/>
  <c r="F36" i="10"/>
  <c r="F35" i="10"/>
  <c r="F34" i="10"/>
  <c r="F31" i="10"/>
  <c r="F30" i="10"/>
  <c r="F29" i="10"/>
  <c r="F28" i="10"/>
  <c r="F27" i="10"/>
  <c r="F26" i="10"/>
  <c r="F25" i="10"/>
  <c r="F24" i="10"/>
  <c r="F23" i="10"/>
  <c r="F19" i="10"/>
  <c r="F16" i="10"/>
  <c r="F15" i="10"/>
  <c r="F14" i="10"/>
  <c r="F13" i="10"/>
  <c r="F12" i="10"/>
  <c r="F11" i="10"/>
  <c r="F10" i="10"/>
  <c r="H77" i="10"/>
  <c r="F16" i="1"/>
  <c r="I95" i="4"/>
  <c r="F17" i="1"/>
  <c r="F15" i="1"/>
  <c r="F14" i="1"/>
  <c r="F13" i="1"/>
  <c r="F12" i="1"/>
  <c r="F11" i="1"/>
  <c r="F10" i="1"/>
  <c r="F9" i="1"/>
  <c r="F8" i="1"/>
  <c r="F7" i="1"/>
  <c r="G16" i="6"/>
  <c r="G15" i="6"/>
  <c r="G14" i="6"/>
  <c r="G13" i="6"/>
  <c r="G12" i="6"/>
  <c r="G11" i="6"/>
  <c r="G10" i="6"/>
  <c r="G9" i="6"/>
  <c r="G8" i="6"/>
  <c r="G7" i="6"/>
  <c r="G21" i="9"/>
  <c r="G20" i="9"/>
  <c r="G19" i="9"/>
  <c r="G17" i="9"/>
  <c r="G16" i="9"/>
  <c r="G15" i="9"/>
  <c r="G14" i="9"/>
  <c r="G13" i="9"/>
  <c r="G12" i="9"/>
  <c r="G11" i="9"/>
  <c r="G10" i="9"/>
  <c r="G9" i="9"/>
  <c r="G8" i="9"/>
  <c r="G21" i="5"/>
  <c r="G20" i="5"/>
  <c r="G19" i="5"/>
  <c r="G18" i="5"/>
  <c r="G17" i="5"/>
  <c r="G16" i="5"/>
  <c r="G15" i="5"/>
  <c r="G14" i="5"/>
  <c r="G13" i="5"/>
  <c r="G12" i="5"/>
  <c r="G11" i="5"/>
  <c r="G10" i="5"/>
  <c r="G9" i="5"/>
  <c r="G8" i="5"/>
  <c r="G27" i="5"/>
  <c r="G26" i="5"/>
  <c r="G25" i="5"/>
  <c r="G24" i="5"/>
  <c r="G23" i="5"/>
  <c r="G93" i="4"/>
  <c r="G92" i="4"/>
  <c r="G91" i="4"/>
  <c r="G90" i="4"/>
  <c r="G89" i="4"/>
  <c r="G88" i="4"/>
  <c r="G87" i="4"/>
  <c r="G86" i="4"/>
  <c r="G85" i="4"/>
  <c r="G84" i="4"/>
  <c r="G83" i="4"/>
  <c r="G81" i="4"/>
  <c r="G80" i="4"/>
  <c r="G79" i="4"/>
  <c r="G78" i="4"/>
  <c r="G77" i="4"/>
  <c r="G76" i="4"/>
  <c r="G75" i="4"/>
  <c r="G74" i="4"/>
  <c r="G73" i="4"/>
  <c r="G72" i="4"/>
  <c r="G71" i="4"/>
  <c r="G70" i="4"/>
  <c r="G69" i="4"/>
  <c r="G68" i="4"/>
  <c r="G66" i="4"/>
  <c r="G65" i="4"/>
  <c r="G64" i="4"/>
  <c r="G63" i="4"/>
  <c r="G62" i="4"/>
  <c r="G61" i="4"/>
  <c r="G60" i="4"/>
  <c r="G59" i="4"/>
  <c r="G58" i="4"/>
  <c r="G57" i="4"/>
  <c r="G56" i="4"/>
  <c r="G55" i="4"/>
  <c r="G54" i="4"/>
  <c r="G53" i="4"/>
  <c r="G52" i="4"/>
  <c r="G51" i="4"/>
  <c r="G48" i="4"/>
  <c r="G47" i="4"/>
  <c r="G46" i="4"/>
  <c r="G45" i="4"/>
  <c r="G44" i="4"/>
  <c r="G42" i="4"/>
  <c r="G41" i="4"/>
  <c r="G40" i="4"/>
  <c r="G39" i="4"/>
  <c r="G34" i="4"/>
  <c r="G33" i="4"/>
  <c r="G32" i="4"/>
  <c r="G31" i="4"/>
  <c r="G30" i="4"/>
  <c r="G29" i="4"/>
  <c r="G28" i="4"/>
  <c r="G27" i="4"/>
  <c r="G26" i="4"/>
  <c r="G25" i="4"/>
  <c r="G24" i="4"/>
  <c r="G22" i="4"/>
  <c r="G21" i="4"/>
  <c r="G20" i="4"/>
  <c r="G19" i="4"/>
  <c r="G18" i="4"/>
  <c r="G17" i="4"/>
  <c r="G16" i="4"/>
  <c r="G15" i="4"/>
  <c r="G14" i="4"/>
  <c r="G13" i="4"/>
  <c r="G12" i="4"/>
  <c r="G11" i="4"/>
  <c r="G10" i="4"/>
  <c r="G9" i="4"/>
  <c r="G8" i="4"/>
  <c r="G8" i="2"/>
  <c r="G9" i="2"/>
  <c r="G10" i="2"/>
  <c r="G11" i="2"/>
  <c r="G12" i="2"/>
  <c r="G13" i="2"/>
  <c r="G14" i="2"/>
  <c r="G15" i="2"/>
  <c r="G16" i="2"/>
  <c r="G17" i="2"/>
  <c r="G18" i="2"/>
  <c r="G7" i="2"/>
  <c r="I23" i="9"/>
  <c r="E36" i="7" s="1"/>
  <c r="D16" i="9"/>
  <c r="D12" i="9"/>
  <c r="D14" i="9" s="1"/>
  <c r="H18" i="1" l="1"/>
  <c r="E38" i="7" s="1"/>
  <c r="I17" i="6"/>
  <c r="E37" i="7" s="1"/>
  <c r="I28" i="5"/>
  <c r="E35" i="7" s="1"/>
  <c r="I19" i="2"/>
  <c r="E28" i="7"/>
  <c r="E27" i="7"/>
  <c r="E26" i="7"/>
  <c r="E25" i="7"/>
  <c r="E24" i="7"/>
  <c r="E23" i="7"/>
  <c r="E22" i="7"/>
  <c r="E21" i="7"/>
  <c r="E20" i="7"/>
  <c r="E19" i="7"/>
  <c r="C100" i="4"/>
  <c r="D57" i="4"/>
  <c r="D59" i="4" s="1"/>
  <c r="D54" i="4" s="1"/>
  <c r="C102" i="4" s="1"/>
  <c r="D26" i="4"/>
  <c r="D40" i="4"/>
  <c r="E33" i="7" l="1"/>
  <c r="E34" i="7"/>
  <c r="E29" i="7"/>
  <c r="D85" i="4"/>
  <c r="C101" i="4"/>
  <c r="D6" i="11" l="1"/>
  <c r="C6" i="11"/>
  <c r="B6" i="11"/>
  <c r="D10" i="4"/>
  <c r="D11" i="4" a="1"/>
  <c r="D11" i="4" s="1"/>
  <c r="D30" i="4" l="1"/>
  <c r="D32" i="4" s="1"/>
  <c r="D18" i="4" s="1"/>
  <c r="D35" i="4"/>
  <c r="D16" i="4"/>
  <c r="D10" i="11"/>
  <c r="D8" i="11"/>
  <c r="C10" i="11"/>
  <c r="C8" i="11"/>
  <c r="D15" i="4"/>
  <c r="D9" i="11"/>
  <c r="D7" i="11"/>
  <c r="C9" i="11"/>
  <c r="C7" i="11"/>
  <c r="D72" i="4"/>
  <c r="D79" i="4" s="1"/>
  <c r="D46" i="4"/>
  <c r="D47" i="4" s="1"/>
  <c r="D73" i="4"/>
  <c r="D80" i="4" s="1"/>
  <c r="B10" i="11" l="1"/>
  <c r="B8" i="11"/>
  <c r="D17" i="4"/>
  <c r="C98" i="4" s="1"/>
  <c r="B9" i="11"/>
  <c r="B7" i="11"/>
  <c r="D88" i="4"/>
  <c r="D74" i="4"/>
  <c r="D86" i="4" s="1"/>
  <c r="D87" i="4" s="1"/>
  <c r="D19" i="4"/>
  <c r="D31" i="4"/>
  <c r="D34" i="4" s="1"/>
  <c r="D36" i="4" s="1"/>
  <c r="C99" i="4"/>
  <c r="D69" i="4"/>
  <c r="D83" i="4" s="1"/>
  <c r="D84" i="4" s="1"/>
  <c r="E41" i="7"/>
  <c r="D21" i="4" l="1"/>
  <c r="C105" i="4" s="1"/>
  <c r="D20" i="4"/>
  <c r="C104" i="4" s="1"/>
  <c r="D41" i="4"/>
  <c r="D23" i="5" s="1"/>
  <c r="D26" i="5" s="1"/>
  <c r="C10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FCB52E01-4CB8-4872-991B-15C8553E9B91}">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1CC115FE-8EE3-41FE-9390-20E34CE223E1}">
      <text>
        <r>
          <rPr>
            <sz val="9"/>
            <color indexed="81"/>
            <rFont val="Segoe UI Light"/>
            <family val="2"/>
          </rPr>
          <t>Un. corresponde a Unidad.
n/a: no aplica.</t>
        </r>
      </text>
    </comment>
    <comment ref="F6" authorId="0" shapeId="0" xr:uid="{3370069B-EA07-43C8-B4DF-40CDA6C2AF87}">
      <text>
        <r>
          <rPr>
            <sz val="9"/>
            <color indexed="81"/>
            <rFont val="Segoe UI Light"/>
            <family val="2"/>
          </rPr>
          <t xml:space="preserve">Actividad de referencia en curso DAPC.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3B399783-EF46-4E16-BEE3-FB6A7B4FB7D8}">
      <text>
        <r>
          <rPr>
            <sz val="9"/>
            <color indexed="81"/>
            <rFont val="Segoe UI Light"/>
            <family val="2"/>
          </rPr>
          <t>Un. corresponde a Unidad.
n/a: no aplica.</t>
        </r>
      </text>
    </comment>
    <comment ref="F6" authorId="0" shapeId="0" xr:uid="{85292CD4-4682-4AA7-84E2-85458BBE80E0}">
      <text>
        <r>
          <rPr>
            <sz val="9"/>
            <color indexed="81"/>
            <rFont val="Segoe UI Light"/>
            <family val="2"/>
          </rPr>
          <t xml:space="preserve">Actividad de referencia en curso DAPC.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B52C7FAF-2ACF-4F89-851C-376A59298D24}">
      <text>
        <r>
          <rPr>
            <sz val="9"/>
            <color indexed="81"/>
            <rFont val="Segoe UI Light"/>
            <family val="2"/>
          </rPr>
          <t>Un. corresponde a Unidad.
n/a: no aplica.</t>
        </r>
      </text>
    </comment>
    <comment ref="F6" authorId="0" shapeId="0" xr:uid="{63AED0DA-6025-48C5-A1A7-D7E100634909}">
      <text>
        <r>
          <rPr>
            <sz val="9"/>
            <color indexed="81"/>
            <rFont val="Segoe UI Light"/>
            <family val="2"/>
          </rPr>
          <t xml:space="preserve">Actividad de referencia en curso DAPC.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4AAB5D75-8B66-4956-854F-BDEB1CBEB32D}">
      <text>
        <r>
          <rPr>
            <sz val="9"/>
            <color indexed="81"/>
            <rFont val="Segoe UI Light"/>
            <family val="2"/>
          </rPr>
          <t>Un. corresponde a Unidad.
n/a: no aplica.</t>
        </r>
      </text>
    </comment>
    <comment ref="F6" authorId="0" shapeId="0" xr:uid="{1437ED91-2183-47E5-9523-7741C32FA50D}">
      <text>
        <r>
          <rPr>
            <sz val="9"/>
            <color indexed="81"/>
            <rFont val="Segoe UI Light"/>
            <family val="2"/>
          </rPr>
          <t xml:space="preserve">Actividad de referencia en curso DAPC.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8681E41C-04C6-435F-A500-461FDAE9051E}">
      <text>
        <r>
          <rPr>
            <sz val="9"/>
            <color indexed="81"/>
            <rFont val="Segoe UI Light"/>
            <family val="2"/>
          </rPr>
          <t>Un. corresponde a Unidad.
n/a: no aplica.</t>
        </r>
      </text>
    </comment>
    <comment ref="F6" authorId="0" shapeId="0" xr:uid="{8E8BED5A-2C8A-4AA6-BC91-A67714CBAA59}">
      <text>
        <r>
          <rPr>
            <sz val="9"/>
            <color indexed="81"/>
            <rFont val="Segoe UI Light"/>
            <family val="2"/>
          </rPr>
          <t xml:space="preserve">Actividad de referencia en curso DAPC.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634A2F11-6BC0-4DF5-92C2-329F8A975203}">
      <text>
        <r>
          <rPr>
            <sz val="9"/>
            <color indexed="81"/>
            <rFont val="Segoe UI Light"/>
            <family val="2"/>
          </rPr>
          <t xml:space="preserve">Actividad de referencia en curso DAPC.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cellMetadata count="1">
    <bk>
      <rc t="1" v="0"/>
    </bk>
  </cellMetadata>
  <valueMetadata count="4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valueMetadata>
</metadata>
</file>

<file path=xl/sharedStrings.xml><?xml version="1.0" encoding="utf-8"?>
<sst xmlns="http://schemas.openxmlformats.org/spreadsheetml/2006/main" count="888" uniqueCount="515">
  <si>
    <t>1. Especificaciones técnicas generales</t>
  </si>
  <si>
    <t>Código del grupo</t>
  </si>
  <si>
    <t>Nombre del grupo</t>
  </si>
  <si>
    <t>UDig</t>
  </si>
  <si>
    <t>#</t>
  </si>
  <si>
    <t>Integrantes del grupo</t>
  </si>
  <si>
    <t>/file/cad/DAPC.dwt</t>
  </si>
  <si>
    <t>Archivo</t>
  </si>
  <si>
    <t>Localización</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</si>
  <si>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</si>
  <si>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</si>
  <si>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</si>
  <si>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</si>
  <si>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</si>
  <si>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</si>
  <si>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</si>
  <si>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</si>
  <si>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</si>
  <si>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</si>
  <si>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</si>
  <si>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/file/cad/Logotipo.dwg</t>
  </si>
  <si>
    <t>/file/cad/Bloque_Arquitectonico.dwg</t>
  </si>
  <si>
    <t>/file/cad/Bloque_Electrico.dwg</t>
  </si>
  <si>
    <t>/file/cad/Bloque_Otros.dwg</t>
  </si>
  <si>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</si>
  <si>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</si>
  <si>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</si>
  <si>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</si>
  <si>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</si>
  <si>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</si>
  <si>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</si>
  <si>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</si>
  <si>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</si>
  <si>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</si>
  <si>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</si>
  <si>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</si>
  <si>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</si>
  <si>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</si>
  <si>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</si>
  <si>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</si>
  <si>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</si>
  <si>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</si>
  <si>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</si>
  <si>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</si>
  <si>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</si>
  <si>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</si>
  <si>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</si>
  <si>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</si>
  <si>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</si>
  <si>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</si>
  <si>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</si>
  <si>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</si>
  <si>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t>
  </si>
  <si>
    <t>mm</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</si>
  <si>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</si>
  <si>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</si>
  <si>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</si>
  <si>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</si>
  <si>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</si>
  <si>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</si>
  <si>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</si>
  <si>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</si>
  <si>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</si>
  <si>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</si>
  <si>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</si>
  <si>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</si>
  <si>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</si>
  <si>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</si>
  <si>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</si>
  <si>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</si>
  <si>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Separación</t>
  </si>
  <si>
    <t>Longitud</t>
  </si>
  <si>
    <t>Área</t>
  </si>
  <si>
    <t>Ancho de la pasarela. Cómo mínimo utilizar 1 metro.</t>
  </si>
  <si>
    <t>Separación de corredores a lo largo de la cubierta. Cómo mínimo cada 15 metros.</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</si>
  <si>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</si>
  <si>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</si>
  <si>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</si>
  <si>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</si>
  <si>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</si>
  <si>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</si>
  <si>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</si>
  <si>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</si>
  <si>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</si>
  <si>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</si>
  <si>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</si>
  <si>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</si>
  <si>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</si>
  <si>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</si>
  <si>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</si>
  <si>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</si>
  <si>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</si>
  <si>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</si>
  <si>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</si>
  <si>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</si>
  <si>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</si>
  <si>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</si>
  <si>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</si>
  <si>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</si>
  <si>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</si>
  <si>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</si>
  <si>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</si>
  <si>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</si>
  <si>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</si>
  <si>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</si>
  <si>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</si>
  <si>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</si>
  <si>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</si>
  <si>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</si>
  <si>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</si>
  <si>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</si>
  <si>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</si>
  <si>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</si>
  <si>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</si>
  <si>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</si>
  <si>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</si>
  <si>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</si>
  <si>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</si>
  <si>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</si>
  <si>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</si>
  <si>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</si>
  <si>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</si>
  <si>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</si>
  <si>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t>Viga canal - Costados</t>
  </si>
  <si>
    <t>Área canal descontable del total de la cubierta. Ancho de canal menos el sobrelapo x largo de la cubierta y por # de costados.</t>
  </si>
  <si>
    <t>1 para solo vigacanal localizada a un costado, 2 para ambos costados.</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</si>
  <si>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</si>
  <si>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</si>
  <si>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</si>
  <si>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</si>
  <si>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</si>
  <si>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</si>
  <si>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</si>
  <si>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</si>
  <si>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</si>
  <si>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</si>
  <si>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</si>
  <si>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</si>
  <si>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</si>
  <si>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</si>
  <si>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</si>
  <si>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</si>
  <si>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</si>
  <si>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</si>
  <si>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</si>
  <si>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</si>
  <si>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</si>
  <si>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</si>
  <si>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</si>
  <si>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</si>
  <si>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</si>
  <si>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</si>
  <si>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</si>
  <si>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</si>
  <si>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</si>
  <si>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</si>
  <si>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</si>
  <si>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</si>
  <si>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</si>
  <si>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</si>
  <si>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</si>
  <si>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</si>
  <si>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</si>
  <si>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</si>
  <si>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</si>
  <si>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</si>
  <si>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</si>
  <si>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</si>
  <si>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</si>
  <si>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</si>
  <si>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</si>
  <si>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</si>
  <si>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</si>
  <si>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</si>
  <si>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</si>
  <si>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</si>
  <si>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</si>
  <si>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</si>
  <si>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</si>
  <si>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Tomacorrientes</t>
  </si>
  <si>
    <t>Interruptores</t>
  </si>
  <si>
    <t>Luminarias</t>
  </si>
  <si>
    <t>Luces de emergencia</t>
  </si>
  <si>
    <t>Localizados en planta y en cortes.</t>
  </si>
  <si>
    <t>Área disponible en cubierta</t>
  </si>
  <si>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</si>
  <si>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</si>
  <si>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</si>
  <si>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</si>
  <si>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</si>
  <si>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</si>
  <si>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</si>
  <si>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Polo a tierra</t>
  </si>
  <si>
    <t>Acometida eléctrica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</si>
  <si>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</si>
  <si>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</si>
  <si>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</si>
  <si>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Red de datos en zona de oficinas y puntos generales de localización de equipos de cómputo, repetidores wi-fi y cámaras.</t>
  </si>
  <si>
    <t>La distribución de una bodega en un proyecto implica planificar la disposición de las áreas y elementos para optimizar el flujo de materiales, maximizar el espacio y garantizar la eficiencia operativa. Se deben considerar factores como el tipo de productos, la rotación, el tamaño del almacén y los equipos de manipulación.</t>
  </si>
  <si>
    <t>4. Bodegaje</t>
  </si>
  <si>
    <t>En arquitectura, las especificaciones de un proyecto son documentos técnicos detallados que describen las características, materiales, estándares y métodos de construcción necesarios para ejecutar un proyecto. Estas especificaciones complementan los planos y proporcionan información precisa sobre cómo se deben realizar los trabajos, garantizando la calidad y cumplimiento de los requisitos.</t>
  </si>
  <si>
    <t>En un proyecto, las especificaciones eléctricas son un conjunto de directrices técnicas que describen detalladamente las características y requisitos de los componentes y equipos eléctricos que se utilizarán. Estas especificaciones aseguran que la instalación eléctrica sea segura, confiable y cumpla con los estándares y normativas aplicables.</t>
  </si>
  <si>
    <t>Separación entre estantes</t>
  </si>
  <si>
    <t>Altura máxima de montacargas</t>
  </si>
  <si>
    <t>Número de niveles en estantes</t>
  </si>
  <si>
    <t>Nivel</t>
  </si>
  <si>
    <t>Ancho de estante</t>
  </si>
  <si>
    <t>Alto de entrepiso en estante</t>
  </si>
  <si>
    <t>Separación o ancho del corredor por donde se desplaza el montacargas industrial.</t>
  </si>
  <si>
    <t>Ancho total del estante. En zonas internas se pueden colocar en hileras de dos, en costados de bodega solo una hilera.</t>
  </si>
  <si>
    <t>Altura del entrepiso incluyendo el espesor de la base.</t>
  </si>
  <si>
    <t>Altura máxima que puede elevar el montacargas, requerido para definir la altura superior de la estantería.</t>
  </si>
  <si>
    <t>Elevación de piso del último estante</t>
  </si>
  <si>
    <t>Indique la referencia y cantidad de elementos a almacenar en la bodega. Para la distribución en estantes, los transformadores grandes se almacenan en la parte inferior, los medianos en los estantes intermedios y los livianos en la parte superior.</t>
  </si>
  <si>
    <t>Calcular</t>
  </si>
  <si>
    <t>Corresponde al número de pisos que tendrá la estantería incluído el piso a nivel de placa.</t>
  </si>
  <si>
    <t>Esta elevación no debe ser superior a la altura vertical de desplazamiento del montacarga.</t>
  </si>
  <si>
    <t>Verificación de montacarga</t>
  </si>
  <si>
    <t>n/a</t>
  </si>
  <si>
    <t>Verificación de desplazamiento para carga y descarga del montacargas.</t>
  </si>
  <si>
    <t>Longitud total de estantería en planta</t>
  </si>
  <si>
    <t>Distribuir dentro de la bodeda y medir.</t>
  </si>
  <si>
    <t>Longitud total de estantería en todos los niveles</t>
  </si>
  <si>
    <t>Valor longitudinal por número de niveles.</t>
  </si>
  <si>
    <t>Transformador 1 - Ref: #####</t>
  </si>
  <si>
    <t>Transformador 2 - Ref: #####</t>
  </si>
  <si>
    <t>Transformador 3 - Ref: #####</t>
  </si>
  <si>
    <t>Plano de planta general</t>
  </si>
  <si>
    <t>Planta con visibilidad interna de la distribución de los espacios internos. Detalles de zonas de oficinas y baños. Incluir cuadro de áreas.</t>
  </si>
  <si>
    <t>Plano de cubiertas y fachadas</t>
  </si>
  <si>
    <t>Plano de corte longitudinal</t>
  </si>
  <si>
    <t>Plano de corte transversal</t>
  </si>
  <si>
    <t>En el contexto de un proyecto, los planos de diseño son representaciones gráficas que detallan la forma, dimensiones y características de la obra a construir o implementar. Son documentos esenciales que guían a los constructores y otros profesionales durante la ejecución del proyecto, asegurando que se materialice según lo planificado. Para los planos requeridos, utilice uno o varios layouts</t>
  </si>
  <si>
    <t>Plano de red eléctrica interna 110v</t>
  </si>
  <si>
    <t>Plano de red eléctrica interna 220v</t>
  </si>
  <si>
    <t>Plano de red de datos usando cableado</t>
  </si>
  <si>
    <t>Plano de red foto-voltáica</t>
  </si>
  <si>
    <t>Cámaras de vigilancia</t>
  </si>
  <si>
    <t>Cubiertas y fachadas. En la cubierta incluir la distribución de los paneles solares, líneas de vída y ventiladores extractores de calor. Incluir cuadro de áreas.</t>
  </si>
  <si>
    <t>Plano en el sentido del largo de la bodega incluyendo detalle de oficinas, baños y escalera..</t>
  </si>
  <si>
    <t>Plano en el sentido del ancho de la bodega incluyendo detalle de oficinas, baños y escalera.</t>
  </si>
  <si>
    <t>Resumen de calificaciones del proyecto</t>
  </si>
  <si>
    <t>Técnica</t>
  </si>
  <si>
    <t>Eléctrica</t>
  </si>
  <si>
    <t>Planos</t>
  </si>
  <si>
    <t>Archivos</t>
  </si>
  <si>
    <t xml:space="preserve">En un proyecto, las especificaciones técnicas son documentos que detallan las normas, requisitos, procedimientos y condiciones técnicas que deben cumplirse en la ejecución de un proyecto. Estos documentos guían la implementación del proyecto, asegurando que se cumplan los estándares de calidad y se alcancen los resultados deseados. 
</t>
  </si>
  <si>
    <t>Nombre de grupo y logotipo</t>
  </si>
  <si>
    <t>Promedio:</t>
  </si>
  <si>
    <t>Estructura de directorios</t>
  </si>
  <si>
    <t>Utilizar la estructura definida para el curso DAPC.</t>
  </si>
  <si>
    <t>Repositorio digital de proyecto</t>
  </si>
  <si>
    <t>Plantilla o layout - Unidades de dibujo</t>
  </si>
  <si>
    <t>Plantilla o layout - Archivo</t>
  </si>
  <si>
    <t>Guardar como /file/cad/DAPC.dwt</t>
  </si>
  <si>
    <t>Lineales en metros, angulares en grados, precisión a dos decimales.</t>
  </si>
  <si>
    <t>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</si>
  <si>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Crear estilos propios fijos y anotativos para las diferentes escalas de impresión a usar, utilizar el prefijo DAPC.</t>
  </si>
  <si>
    <t>Bloques - arquitectónicos</t>
  </si>
  <si>
    <t>Bloques - eléctricos</t>
  </si>
  <si>
    <t>Bloques - otros</t>
  </si>
  <si>
    <t>Plantilla o layout - Capas o layers</t>
  </si>
  <si>
    <t>Plantilla o layout - Acotado</t>
  </si>
  <si>
    <t>Plantilla o layout - Formatos para impresión</t>
  </si>
  <si>
    <t>Utilizar los bloques ejemplo del ADC de AutoCAD, o utilizar una librería de bloque externos, citando la fuente de descarga. /file/cad/Bloque_Arquitectonico.dwg</t>
  </si>
  <si>
    <t>Para el dibujo de los planos eléctricos, utilizar los bloques creados a partir de las especificaciones establecidas en el Reglamento Técnico de Instalaciones Eléctricas - RETIE del Ministerio de Minas y Energía de Colombia. /file/cad/Bloque_Electrico.dwg</t>
  </si>
  <si>
    <t>Utilizar una librería de bloque externos citando la fuente de descarga. Por ejemplo: cámaras de vigilancia, luces de emergencia, panel solar. /file/cad/Bloque_Otros.dwg</t>
  </si>
  <si>
    <t>Archivo DWG de proyecto</t>
  </si>
  <si>
    <t>Mantener este valor para el proyecto.</t>
  </si>
  <si>
    <r>
      <t>Otros estudiante</t>
    </r>
    <r>
      <rPr>
        <sz val="8"/>
        <rFont val="Segoe UI Light"/>
        <family val="2"/>
      </rPr>
      <t xml:space="preserve"> (auto-calificación)</t>
    </r>
  </si>
  <si>
    <t>Utilizando las especificaciones del Reglamento Técnico de Instalaciones Eléctricas - RETIE del Ministerio de Minas y Energía de Colombia, dibuje la acometida eléctrica. Dibujar en planta y en cortes. Esquema solo en planta. Conexión desde poste o subterránea desde lindero de entrada al predio en uno de los laterales.</t>
  </si>
  <si>
    <t>/file/cad/DAPC.dwg</t>
  </si>
  <si>
    <t>/file/report/DAPC_Planos.pdf</t>
  </si>
  <si>
    <t>Crear un logotipo en AutoCAD.</t>
  </si>
  <si>
    <t xml:space="preserve">Plantilla o layout AutoCAD
</t>
  </si>
  <si>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</si>
  <si>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Fichas técnicas</t>
  </si>
  <si>
    <t>Fichas técnicas de elementos utilizandos para el dibujo.</t>
  </si>
  <si>
    <t>/file/ref/*.pdf</t>
  </si>
  <si>
    <t>Bodegaje</t>
  </si>
  <si>
    <t>Arquitectónica y estructural</t>
  </si>
  <si>
    <t>M01A06</t>
  </si>
  <si>
    <t>M01A05</t>
  </si>
  <si>
    <t>M01A01</t>
  </si>
  <si>
    <t>M01A02a</t>
  </si>
  <si>
    <t>M01A04</t>
  </si>
  <si>
    <t>M01A03</t>
  </si>
  <si>
    <t>Utilizar los bloques ejemplo del ADC de AutoCAD, o utilizar una librería de bloque externos, citando la fuente de descarga.</t>
  </si>
  <si>
    <t>Para el dibujo de los planos eléctricos, utilizar los bloques creados a partir de las especificaciones establecidas en el Reglamento Técnico de Instalaciones Eléctricas - RETIE del Ministerio de Minas y Energía de Colombia.</t>
  </si>
  <si>
    <t>Utilizar una librería de bloque externos citando la fuente de descarga. Por ejemplo: cámaras de vigilancia, luces de emergencia, panel solar.</t>
  </si>
  <si>
    <t>Archivo único de dibujo del proyecto. Guardar copias de las diferentes versiones de avance creadas colocando el sufijo aaaammdd.</t>
  </si>
  <si>
    <t>Repositorio de datos creado, compartido y accesible. Crear en OneDrive de Campus. https://forms.office.com/r/gVg8DjvVFh</t>
  </si>
  <si>
    <t>Repositorio</t>
  </si>
  <si>
    <t>Varios</t>
  </si>
  <si>
    <r>
      <t xml:space="preserve">A los costados y a lo ancho de la cubierta (incluídos voladizos), se deben dibujar canales de recolección de aguas lluvias, como mínimo 0.4 metros. </t>
    </r>
    <r>
      <rPr>
        <i/>
        <sz val="8"/>
        <color theme="1"/>
        <rFont val="Segoe UI Light"/>
        <family val="2"/>
      </rPr>
      <t>Ver nota 1a.</t>
    </r>
  </si>
  <si>
    <t>2a. Especificaciones generales e índices arquitectónicos</t>
  </si>
  <si>
    <r>
      <t>2b. Diseño de cubierta</t>
    </r>
    <r>
      <rPr>
        <sz val="8"/>
        <color theme="1"/>
        <rFont val="Segoe UI Light"/>
        <family val="2"/>
      </rPr>
      <t xml:space="preserve"> (dibujo y diseño a partir de la altura de la bodega)</t>
    </r>
  </si>
  <si>
    <t>2d. Distribución arquitectónica interna</t>
  </si>
  <si>
    <t>Localizadas cerca a la puerta de acceso y en costado de la bodega. Máximo ocupar 60 m² en planta, incluida el área de la escalera. Internamente incluir en la distribución: sala de ventas, oficinas, sala de juntas, baños.</t>
  </si>
  <si>
    <t>2e. Elementos estructurales</t>
  </si>
  <si>
    <t>2f. Cuadro de cantidades (resumen a incluir en planos, no es necesario realizar costos unitarios)</t>
  </si>
  <si>
    <r>
      <t>3b. Energía solar</t>
    </r>
    <r>
      <rPr>
        <sz val="8"/>
        <color theme="1"/>
        <rFont val="Segoe UI Light"/>
        <family val="2"/>
      </rPr>
      <t xml:space="preserve"> (evaluar únicamente el número de páneles que se pueden instalar y dibujarlos sobre la cubierta)</t>
    </r>
  </si>
  <si>
    <t>5. Planos</t>
  </si>
  <si>
    <t>6. Archivos digitales del proyecto</t>
  </si>
  <si>
    <t xml:space="preserve">En un proyecto, los archivos digitales son todos aquellos documentos, datos e información que se generan y almacenan en formato digital, como parte de las actividades y resultados del proyecto. Estos archivos pueden incluir dibujos CAD, textos, imágenes, videos, hojas de cálculo, bases de datos, presentaciones, entre otros, y se utilizan para la creación, gestión, almacenamiento y distribución de la información del proyecto. </t>
  </si>
  <si>
    <t>M01A02b</t>
  </si>
  <si>
    <t>M01A02c</t>
  </si>
  <si>
    <t>Planos digitales del proyecto</t>
  </si>
  <si>
    <t>Generados a partir de layouts e integrados en un único archivo de Acrobat .pdf: Plano de planta general, Plano de cubiertas y fachadas, Plano de corte longitudinal, Plano de corte transversal, Planos de redes (Red eléctrica interna 110v. Red eléctrica interna 220v, Red de datos usando cableado, Red foto-voltáica, Red vigilancia. En los planos arquitectónicos y eléctricos incluir el detalle de la acometída eléctrica, para rayos, polo a tierra, tomacorrientes, interruptores, luminarias, cámaras de vigilancia.)</t>
  </si>
  <si>
    <t>2g. Tabla de áreas (resumen a incluir en planos)</t>
  </si>
  <si>
    <r>
      <t>Otros instructor</t>
    </r>
    <r>
      <rPr>
        <sz val="8"/>
        <rFont val="Segoe UI Light"/>
        <family val="2"/>
      </rPr>
      <t xml:space="preserve"> (participación en clase, dedicación, calidad y organización del proyecto)</t>
    </r>
  </si>
  <si>
    <r>
      <t xml:space="preserve">Utilizar como referencia un ancho mínimo 25 centímetros. Dibujar ancho en el sentido del ancho de la bodega. Para columnas en concreto investigar especificaciones de refuerzo y dibujar detalle estructural. </t>
    </r>
    <r>
      <rPr>
        <i/>
        <sz val="8"/>
        <color theme="1"/>
        <rFont val="Segoe UI Light"/>
        <family val="2"/>
      </rPr>
      <t>Ver nota 1a.</t>
    </r>
  </si>
  <si>
    <t>Ver especificaciones técnicas en archivo /file/ref/FT_D37-AXP-AXD-AXM-104.pdf. Utilizar cuadrado con lado igual al diametro externo ØC. Dibujar elemento en planta y en alzado usando líneas y curvas.</t>
  </si>
  <si>
    <t>2c. Líneas de vida y pasarelas</t>
  </si>
  <si>
    <t>Ancho pasarela</t>
  </si>
  <si>
    <t>Líneas y pasarelas a lo largo de toda la cubierta cubriendo todo el ancho y en forma de cruz. No incluir en voladizo de cubierta.</t>
  </si>
  <si>
    <t>Pararrayos</t>
  </si>
  <si>
    <t>/file/cad/DAPC_AIALayerName.xlsx</t>
  </si>
  <si>
    <t>Nombres y configuraciones de capas o Layers en AutoCAD. Investigue que colores y grosores pueden ser aplicados en las disciplinas a utilizar en el curso y complete el catálogo suministrado.</t>
  </si>
  <si>
    <t>Placa de cimentación - Área</t>
  </si>
  <si>
    <r>
      <t>4b. Inventario</t>
    </r>
    <r>
      <rPr>
        <sz val="8"/>
        <color theme="1"/>
        <rFont val="Segoe UI Light"/>
        <family val="2"/>
      </rPr>
      <t xml:space="preserve"> (al menos se deben incluir 3 referencias distintas de transformadores eléctricos industriales)</t>
    </r>
  </si>
  <si>
    <t>4a. Estantería industrial</t>
  </si>
  <si>
    <t>Los estudiantes deberán definir el nombre de su grupo de proyecto (utilice un nombre corporativo corto) y crear un logotipo en AutoCAD (guardar como /file/cad/logotipo.dwg). El código, logotipo y nombre del grupo deberán incluirse en todos los planos generados. El grupo se deberá mantener durante todo el semestre académico. Incorpore en el diseño del logotipo, una de las curvas especiales vistas.</t>
  </si>
  <si>
    <t>M01A02d</t>
  </si>
  <si>
    <t>Localizados en planta y en cortes. Dibujar en 2D y 3D. Actividades M01A02b y M01A02d. Presente los elementos directrices para la generación del elemento 3D.</t>
  </si>
  <si>
    <r>
      <t xml:space="preserve">3a. Especificaciones generales y redes o instalaciones </t>
    </r>
    <r>
      <rPr>
        <sz val="8"/>
        <color theme="1"/>
        <rFont val="Segoe UI Light"/>
        <family val="2"/>
      </rPr>
      <t>(en este curso, no es necesario crear los planos de instalaciones hidráulicas, sanitarias y contra incendios)</t>
    </r>
  </si>
  <si>
    <t>ISO-A0 / ISO-A4, horizontal y vertical. Formatos adicionales pueden ser incluídos en la plantilla.</t>
  </si>
  <si>
    <t>Plano de red vigilancia o seguridad</t>
  </si>
  <si>
    <t>Capas o layers</t>
  </si>
  <si>
    <t>Red eléctrica interna 110v*</t>
  </si>
  <si>
    <t>Red eléctrica interna 220v*</t>
  </si>
  <si>
    <t>Red de datos usando cableado*</t>
  </si>
  <si>
    <t>Red foto-voltáica*</t>
  </si>
  <si>
    <t>Red vigilancia*</t>
  </si>
  <si>
    <t>* Incluya notas descriptivas de localización del conducto, tubería o canaleta, utilice los siguientes códigos:</t>
  </si>
  <si>
    <t>Descripción</t>
  </si>
  <si>
    <t>PVC</t>
  </si>
  <si>
    <t>Aluminio</t>
  </si>
  <si>
    <t>Metálica en aluminio</t>
  </si>
  <si>
    <t>Plástica en policloruro de vinilo.</t>
  </si>
  <si>
    <t>Polietileno</t>
  </si>
  <si>
    <t>Polipropileno o nylon</t>
  </si>
  <si>
    <t>Resistente a alta temperatura</t>
  </si>
  <si>
    <t>Acero Galv.</t>
  </si>
  <si>
    <t>Acero IMC</t>
  </si>
  <si>
    <t>Acero EMT</t>
  </si>
  <si>
    <t>Metálica en acero galvanizado.</t>
  </si>
  <si>
    <t>Metálica en acero intermedio con resistencia mecánica.</t>
  </si>
  <si>
    <t>Polímero termoplástico.</t>
  </si>
  <si>
    <t>* Seguido de la nota descriptiva de localización, indique el material, utilice los siguientes códigos:</t>
  </si>
  <si>
    <t>Material</t>
  </si>
  <si>
    <t>Metálica en acero con baja resistencia mecánica.</t>
  </si>
  <si>
    <t>Nota de localización</t>
  </si>
  <si>
    <t>Embebida por placa o piso.</t>
  </si>
  <si>
    <t>Por cielorraso, anclada o descolgada.</t>
  </si>
  <si>
    <t>Tpp</t>
  </si>
  <si>
    <t>Tpc</t>
  </si>
  <si>
    <t>Tpm</t>
  </si>
  <si>
    <t>Tam</t>
  </si>
  <si>
    <t>Anclada a muro</t>
  </si>
  <si>
    <t>Embebida en muro.</t>
  </si>
  <si>
    <t xml:space="preserve">Descolgada sin cielorraso.  </t>
  </si>
  <si>
    <t>Tdt</t>
  </si>
  <si>
    <t>∑UDig:</t>
  </si>
  <si>
    <t>RTRC</t>
  </si>
  <si>
    <t>Fibra de vidrio. Reinforced Thermosetting Resin Conduit.</t>
  </si>
  <si>
    <t>Ejercicio</t>
  </si>
  <si>
    <t>Figura</t>
  </si>
  <si>
    <t>M01A01E01</t>
  </si>
  <si>
    <t>M01A01E03</t>
  </si>
  <si>
    <t>M01A01E04</t>
  </si>
  <si>
    <t>M01A01E05</t>
  </si>
  <si>
    <t>M01A01E06</t>
  </si>
  <si>
    <t>M01A01E07</t>
  </si>
  <si>
    <t>0. Ejercicios entregables a desarrollar</t>
  </si>
  <si>
    <t>Inicio / Grupos, integrantes y resúmen de calificaciones</t>
  </si>
  <si>
    <t>1.2.a. Elementos básicos de dibujo / Creación de capas o layers</t>
  </si>
  <si>
    <t>M01A02aE01</t>
  </si>
  <si>
    <t>En el archivo M01A01a.dwg, cree las capas establecidas en el catálogo DAPC_AIALayerName.xlsx para el curso DACP. En las descripciones incluya el nombre de la disciplina un guion y la descripción, p. ej., Arquitectura - Área</t>
  </si>
  <si>
    <t>M01A02bE01</t>
  </si>
  <si>
    <t>M01A02bE02</t>
  </si>
  <si>
    <t>M01A02bE03</t>
  </si>
  <si>
    <t>M01A02bE04</t>
  </si>
  <si>
    <t>M01A02bE05</t>
  </si>
  <si>
    <t>M01A02bE06</t>
  </si>
  <si>
    <t>M01A02bE07</t>
  </si>
  <si>
    <t>M01A02bE08</t>
  </si>
  <si>
    <t>M01A02bE09</t>
  </si>
  <si>
    <t>M01A02cE00</t>
  </si>
  <si>
    <t>M01A02cE01</t>
  </si>
  <si>
    <t>M01A02cE02</t>
  </si>
  <si>
    <t>Parte A: utilizando los conceptos aprendidos acerca de óvalos, cree un libro formulado en Excel para el trazado de una superelipse, el tamaño y localización de la figura es de libre elección.</t>
  </si>
  <si>
    <t>M01A02cE04</t>
  </si>
  <si>
    <t>M01A02cE05</t>
  </si>
  <si>
    <t>M01A02cE06</t>
  </si>
  <si>
    <t>M01A02dE01</t>
  </si>
  <si>
    <t>Construya el sólido mostrado en la figura, calcule el volúmen, área superficial, masa de cada elemento, volúmen y masa final del sólido integrado para material en titanio.</t>
  </si>
  <si>
    <t>M01A02dE02</t>
  </si>
  <si>
    <t>A partir de la figura dibujada en el ejercicio M01A01E01, cree un sólido en acero y calcule su área superficial, volumen y masa.</t>
  </si>
  <si>
    <t>M01A02dE03</t>
  </si>
  <si>
    <t>A partir de la figura ejemplo presentada en el numeral 6 de la actividad M01A01, cree un sólido en concreto y calcule su área superficial, volumen y masa.</t>
  </si>
  <si>
    <t>M01A02dE04</t>
  </si>
  <si>
    <t>A partir de la figura ejemplo presentada en el numeral 6 de la actividad M01A01, cree un sólido en vidrio con aristas redondeadas y calcule su área superficial, volumen y masa.</t>
  </si>
  <si>
    <t>M01A02dE05</t>
  </si>
  <si>
    <t>A partir de la figura dibujada en el ejercicio M01A01E03, cree un sólido en aluminio y calcule su área superficial, volumen y masa.</t>
  </si>
  <si>
    <t>M01A02dE06</t>
  </si>
  <si>
    <t>A partir de la figura dibujada en el ejercicio M01A01E04, cree un sólido en aluminio y calcule su área superficial, volumen y masa.</t>
  </si>
  <si>
    <t>M01A02dE07</t>
  </si>
  <si>
    <t>A partir de la figura dibujada en el ejercicio M01A01E06, cree un sólido en aluminio y calcule su área superficial, volumen y masa.</t>
  </si>
  <si>
    <t>M01A02dE08</t>
  </si>
  <si>
    <t>A partir de la figura dibujada en el ejercicio M01A01E05, cree un sólido en aluminio y calcule su área superficial, volumen y masa.</t>
  </si>
  <si>
    <t>M01A02dE09</t>
  </si>
  <si>
    <t>A partir de la figura dibujada en el ejercicio M01A01E07, cree el sólido de una escalera en madera y calcule su área superficial, volumen y masa.</t>
  </si>
  <si>
    <t>M01A02dE10</t>
  </si>
  <si>
    <t>A partir de la figura dibujada en el ejercicio M01A02bE02,cree el sólido en acero de una llave de tuercas y calcule su área superficial, volumen y masa.</t>
  </si>
  <si>
    <t>M01A02dE11</t>
  </si>
  <si>
    <t>A partir de la figura dibujada en el ejercicio M01A02bE04, cree el sólido en acero de una cabeza de martillo y calcule su área superficial, volumen y masa.</t>
  </si>
  <si>
    <t>M01A02dE12</t>
  </si>
  <si>
    <t>A partir de la figura dibujada en el ejercicio M01A02bE05, cree el sólido de un contra pasador en acero y calcule su área superficial, volumen y masa.</t>
  </si>
  <si>
    <t>M01A02dE13</t>
  </si>
  <si>
    <t>A partir de la figura dibujada en el ejercicio M01A02bE06, cree el sólido de un ladrillo de arcilla y calcule su área superficial, volumen y masa.</t>
  </si>
  <si>
    <t>M01A02dE14</t>
  </si>
  <si>
    <t>A partir de la figura dibujada en el ejercicio M01A02bE07, cree un sólido en nylon y calcule su área superficial, volumen y masa.</t>
  </si>
  <si>
    <t>M01A02dE15</t>
  </si>
  <si>
    <t>A partir de la figura dibujada en el ejercicio M01A02bE08, cree un sólido en nylon y calcule su área superficial, volumen y masa.</t>
  </si>
  <si>
    <t>M01A02dE16</t>
  </si>
  <si>
    <t>A partir de las figuras dibujadas en el ejercicio M01A02bE03, cree sólidos en PVA y calcule su área superficial, volumen y masa.</t>
  </si>
  <si>
    <t>M01A02dE17</t>
  </si>
  <si>
    <t>M01A02dE18</t>
  </si>
  <si>
    <t>A partir del esquema, cree un sólido en acero y calcule su área superficial, volumen y masa.</t>
  </si>
  <si>
    <t>M01A02dE19</t>
  </si>
  <si>
    <t>A partir de las curvas de nivel suministradas, cree un sólido en suelo arcilloso y calcule su área superficial, volumen y masa.</t>
  </si>
  <si>
    <t>M01A02dE20</t>
  </si>
  <si>
    <t>A partir de la tabla suministrada, cree sólidos en PVC de las paredes con espesor para codos eléctricos, luego y calcule su área superficial, volumen y masa.</t>
  </si>
  <si>
    <t>M01A02dE21</t>
  </si>
  <si>
    <t>Para las curvas especiales vistas en la actividad 1.2.b. Elementos básicos de dibujo / Curvas especiales, cree volúmenes o superficies 3D.</t>
  </si>
  <si>
    <t>1.3. Bloques - Achurados- Viewports</t>
  </si>
  <si>
    <t>M01A03E01</t>
  </si>
  <si>
    <t>Cree el bloque del símbolo de riesgo eléctrico del Reglamento Técnico de Instalaciones Eléctricas (Resolución 40117 de 2024) - RETIE del Ministerio de Minas y Energía de Colombia, utilizando las dimensiones proporcionales para h=200.</t>
  </si>
  <si>
    <t>M01A03E02</t>
  </si>
  <si>
    <t>Cree los bloques de símbolos eléctricos del Reglamento Técnico de Instalaciones Eléctricas (Resolución 40117 de 2024) - RETIE del Ministerio de Minas y Energía de Colombia.</t>
  </si>
  <si>
    <t>1.4. Textos, anotaciones y dimensionamiento</t>
  </si>
  <si>
    <t>M01A04E01</t>
  </si>
  <si>
    <t>Modifique la figura presentada en el ejercicio M01A01E02 y realice el acotado detallado, dibujo de ejes y líneas directrices.</t>
  </si>
  <si>
    <t>1.5. Layout e Impresión</t>
  </si>
  <si>
    <t>M01A05E01</t>
  </si>
  <si>
    <t>Siguiendo las especificaciones definidas, cree rótulos para impresión horizontal y vertical en formatos ISO-A0 e ISO-A4.</t>
  </si>
  <si>
    <t>M01A01E02</t>
  </si>
  <si>
    <t>M01A02cE03</t>
  </si>
  <si>
    <r>
      <t xml:space="preserve">Durante el desarrollo del curso, los grupos de proyecto presentarán los siguientes ejercicios siguiendo las especificaciones y parámetros definidos en cada actividad. Los dibujos de AutoCAD se almacenan en la carpeta </t>
    </r>
    <r>
      <rPr>
        <i/>
        <sz val="8"/>
        <color theme="1"/>
        <rFont val="Segoe UI Light"/>
        <family val="2"/>
      </rPr>
      <t>/file/cad</t>
    </r>
    <r>
      <rPr>
        <sz val="8"/>
        <color theme="1"/>
        <rFont val="Segoe UI Light"/>
        <family val="2"/>
      </rPr>
      <t xml:space="preserve"> usando el nombre del ejercicio y la extensión .dwg.</t>
    </r>
  </si>
  <si>
    <t>Aplicando los conceptos aprendidos de coordenadas absolutas y relativas, dibuje manualmente la siguiente figura asimétrica. El nodo de inicio deberá corresponder con la esquina superior más a la izquierda donde se encuentra el tramo de 15 metros.</t>
  </si>
  <si>
    <r>
      <t>1.1. Conceptos básicos de diseño asistido por computador - CAD</t>
    </r>
    <r>
      <rPr>
        <sz val="8"/>
        <color theme="1"/>
        <rFont val="Segoe UI Light"/>
        <family val="2"/>
      </rPr>
      <t xml:space="preserve"> (para la calificación de los ejercicios, el nodo de inicio o punto de origen (X,Y) de coordenadas absolutas de todas las figuras, corresponde a la sumatoria del último dígito de los códigos de alumno de su grupo.)</t>
    </r>
  </si>
  <si>
    <t>Parte A: aplicando los conceptos aprendidos, cree secuencias de comandos (una con posiciones absolutas, otra con posiciones relativas y una final con ángulos) para la construcción de la figura presentada en el Ejercicio M01A00E01. Guarde la secuencia en _/file/report/M01A01E02A.txt. El nodo de inicio deberá corresponder con la esquina superior más a la izquierda donde se encuentra el tramo de 15 metros.</t>
  </si>
  <si>
    <t>Parte B: utilizando secuencias de comandos, cree los siguientes elementos: 1. Triángulo rectángulo de 50 metros de base por 20 metros de alto con orígen en la coordenada absoluta indicada, 2. Triángulo equilátero de 50 metros de lado con orígen en la coordenada absoluta indicada, 3. Triángulo rectángulo con área de 200 m² y con orígen en la coordenada absoluta indicada.</t>
  </si>
  <si>
    <t>Para practicar las herramientas de dibujo asistido, construiremos en clase el siguiente dibujo isométrico a partir de líneas, dibujaremos las vistas proyectadas y vistas planas lateral derecha, superior, frontal y posterior, calcularemos las áreas de cada cara proyectada y el volúmen total del sólido. El origen de la figura está localizado en la esquina inferior del dibujo isométrico.</t>
  </si>
  <si>
    <t>Dibuje el siguiente dibujo isométrico a partir de líneas y dibuje las vistas proyectadas y planas lateral derecha, superior, frontal y posterior, calcule las áreas de cada cara proyectada y el volúmen total del sólido. El origen de la figura está localizado en la esquina inferior del dibujo isométrico.</t>
  </si>
  <si>
    <t>Dibuje el siguiente dibujo isométrico de una escalera a partir de líneas y dibuje las vistas proyectadas y planas lateral derecha, superior, frontal y posterior. El espesor del material de la escalera es 2.5. El origen de la figura está localizado en la esquina inferior izquierda del dibujo isométrico.</t>
  </si>
  <si>
    <r>
      <t>1.2.b. Elementos básicos de dibujo / UCS y Geometrías</t>
    </r>
    <r>
      <rPr>
        <sz val="8"/>
        <color theme="1"/>
        <rFont val="Segoe UI Light"/>
        <family val="2"/>
      </rPr>
      <t xml:space="preserve"> (para la calificación de los ejercicios, el nodo de inicio o el punto de origen (X,Y) de coordenadas absolutas de todas las figuras, corresponde a la sumatoria del último dígito de los códigos de alumno de su grupo)</t>
    </r>
  </si>
  <si>
    <t>Dibuje la llave de tuercas presentada en la ilustración. El origen de la figura está localizado en el centroide del círculo principal o en el cruce de los ejes principales.</t>
  </si>
  <si>
    <t>Dibuje las siguientes formas geométricas con simetría axial mostradas en la ilustración, establezca libremente las dimensiones de cada figura. El origen de la figura está localizado en el centroide del círculo principal o en el cruce de los ejes principales.</t>
  </si>
  <si>
    <t>Dibuje el siguiente elemento isométrico correspondiente a la cabeza de un martillo. El origen de la figura está localizado en la esquina inferior izquierda del dibujo isométrico.</t>
  </si>
  <si>
    <t>Dibuje el siguiente elemento isométrico correspondiente a un contra pasador. El origen de la figura está localizado en la esquina inferior izquierda del dibujo isométrico.</t>
  </si>
  <si>
    <t>Dibuje el siguiente elemento isométrico correspondiente a un tabique o ladrillo con perforaciones, en la cara frontal utilice la herramienta Mirror. El origen de la figura está localizado en la esquina inferior izquierda del dibujo isométrico.</t>
  </si>
  <si>
    <t>Dibuje el siguiente elemento isométrico correspondiente a pieza mecánica con perforaciones. El origen de la figura está localizado en el centroide del círculo principal o en el cruce de los ejes principales.</t>
  </si>
  <si>
    <t>Creando un array de 10 líneas horizontales por 10 líneas verticales y trazando líneas, cree el logo de la UECIJG. El ancho y alto de la figura debe corresponder a la sumatoria del último dígito de los códigos de alumno de su grupo. El origen de la figura está localizado en la esquina inferior izquierda.</t>
  </si>
  <si>
    <r>
      <t>1.2.c. Elementos básicos de dibujo / Curvas especiales</t>
    </r>
    <r>
      <rPr>
        <sz val="8"/>
        <color theme="1"/>
        <rFont val="Segoe UI Light"/>
        <family val="2"/>
      </rPr>
      <t xml:space="preserve"> (la elección de las coordenadas del centroide X,Y de cada figura es libre)</t>
    </r>
  </si>
  <si>
    <t>A partir de la longitud de los semiejes, generar las coordenadas de localización en 100 puntos sobre la elipse, trazar la polilínea en AutoCAD y luego suavizarla. Utilizando los parámetros de cálculo, trace con la herramienta ELLIPSE, la elipse compuesta por arcos y compare su longitud con la trazada a partir de puntos. La longitud del semieje mayor o a, corresponden a la sumatoria del último dígito de los códigos de alumno de su grupo; la longitud del semieje menor o b, corresponde al 35% de la longitud del semieje mayor.</t>
  </si>
  <si>
    <t>Trace las líneas constructivas y dibuje óvalos en AutoCAD a partir de arcos circulares, conociendo: eje mayor, eje menor, los dos ejes. Para el dibujo de un óvalo dado el eje menor, utilice una longitud igual a la sumatoria del último dígito de los códigos de alumno de su grupo. Para el dibujo de un óvalo dado el eje mayor, utilice una longitud igual a dos veces la sumatoria del último dígito de los códigos de alumno de su grupo. Para el dibujo de un óvalo dado el eje mayor y el eje menor, utilice como mayor valor una longitud igual la sumatoria del último dígito de los códigos de alumno de su grupo y como valor menor una longitud de 5/8 con respecto al valor anterior.</t>
  </si>
  <si>
    <t>Trace las líneas constructivas y dibuje ovoides en AutoCAD a partir de arcos circulares, conociendo: eje mayor, eje menor, los dos ejes. Para el dibujo de un ovoide dado el eje menor, utilice una longitud igual a la sumatoria del último dígito de los códigos de alumno de su grupo. Para el dibujo de un ovoide dado el eje mayor, utilice una longitud igual a dos veces la sumatoria del último dígito de los códigos de alumno de su grupo. Para el dibujo de un ovoide dado el eje mayor y el eje menor, utilice como mayor valor una longitud igual la sumatoria del último dígito de los códigos de alumno de su grupo y como valor menor una longitud de 5/8 con respecto al valor anterior.</t>
  </si>
  <si>
    <t>Parte B: investigue la forma geométrica que tienen las pistas de atletismo y realice el trazado de su contorno interno en AutoCAD, luego y utilizando la herramienta OFFSET, trace 8 líneas paralelas externas que le permitirán obtener 8 carriles y calcule la longitud de sus ejes centrales.</t>
  </si>
  <si>
    <t>Utilizando los conceptos aprendidos acerca de parábolas, trace una parábola cuya longitud horizontal corresponda a la sumatoria del último dígito de los códigos de alumno de su grupo y con longitud vertical correspondiente al 40% de la longitud horizontal.</t>
  </si>
  <si>
    <t>Utilizando los conceptos aprendidos de hipérbolas, trace una hipérbola cuya longitud horizontal o eje real corresponda a la sumatoria del último dígito de los códigos de alumno de su grupo y con longitud vertical o eje imaginario correspondiente 2.25 veces la longitud horizontal.</t>
  </si>
  <si>
    <t>Utilizando los conceptos aprendidos, dibuje las funciones trigonométricas en x de 0 a π (0 a 360 grados) con origen en (0,0). Luego, encuentre la escala proporcional de ajuste para que la longitud horizontal de las funciones trazadas, sea igual a sumatoria del último dígito de los códigos de alumno de su grupo, y escale las funciones a este tamaño.</t>
  </si>
  <si>
    <r>
      <t>1.2.d. Dibujo en 3D</t>
    </r>
    <r>
      <rPr>
        <sz val="8"/>
        <color theme="1"/>
        <rFont val="Segoe UI Light"/>
        <family val="2"/>
      </rPr>
      <t xml:space="preserve"> (para la calificación de los ejercicios, el origen de las figuras 3D, deberá ser localizado en la esquina inferior izquierda del plano frontal de referencia y su coordenada absoluta X deberá desplazarse en una longitud correspondiente a la sumatoria del último dígito de los códigos de alumno de su grupo. Utilizar cero en las coordenadas Y,Z)</t>
    </r>
  </si>
  <si>
    <t>UECIJG / Dibujo asistido por computador - DAPC / Proyecto CAD</t>
  </si>
  <si>
    <t>Secuencias de comando CAD para dibujo de elementos</t>
  </si>
  <si>
    <t>LINE</t>
  </si>
  <si>
    <t>Largo de bodega - Referencia</t>
  </si>
  <si>
    <t>Bodega</t>
  </si>
  <si>
    <t>Cubierta</t>
  </si>
  <si>
    <t>Elementos en planta (dibujados en sentido horario)</t>
  </si>
  <si>
    <t>Grosor paredes internas</t>
  </si>
  <si>
    <t>Grosor de muros y divisiones internas.</t>
  </si>
  <si>
    <t>Área cubierta sin voladizo y hasta sobrelapo viga canal</t>
  </si>
  <si>
    <t>Área cubierta con voladizo y hasta sobrelapo viga canal</t>
  </si>
  <si>
    <t>Ventiladores - Separación de diseño</t>
  </si>
  <si>
    <t>Ventiladores - Diámetro ØC</t>
  </si>
  <si>
    <t>Ventiladores - Separación a lo largo</t>
  </si>
  <si>
    <t>Ventiladores - Separación a lo ancho</t>
  </si>
  <si>
    <t>Ventiladores - Cantidad total requerida</t>
  </si>
  <si>
    <t>Ventiladores - Cantidad a lo ancho</t>
  </si>
  <si>
    <t>Buscar un valor entero cambiando la separación de diseño</t>
  </si>
  <si>
    <t>Ventiladores - Cantidad a lo largo</t>
  </si>
  <si>
    <t># de ventiladores a lo ancho de la bodega.</t>
  </si>
  <si>
    <t># de ventiladores a lo largo de la bodega.</t>
  </si>
  <si>
    <t>Separación de ventiladores a lo ancho de la bodega.</t>
  </si>
  <si>
    <t>Separación de ventiladores a lo largo de la bodega y sin el voladizo.</t>
  </si>
  <si>
    <t>ANDRES FELIPE MACIAS CAMARGO</t>
  </si>
  <si>
    <t>ESTEBAN JIMENEZ AREVALO</t>
  </si>
  <si>
    <t>JUAN PABLO RODRIGUEZ PERDOMO</t>
  </si>
  <si>
    <t>PAULA ANDREA CUBILLOS PARRA</t>
  </si>
  <si>
    <t>SAMUEL DAVID GONZALEZ BUENO</t>
  </si>
  <si>
    <t>SAMUEL GUALDRON REY (A)</t>
  </si>
  <si>
    <t>ElectricSASJEP</t>
  </si>
  <si>
    <t>https://goo.su/Kby2SXy</t>
  </si>
  <si>
    <t>Coordenadas de orígen incorrectas.</t>
  </si>
  <si>
    <t>Sin volumen calculado. Es 9600.</t>
  </si>
  <si>
    <t>Secuencias no presentadas. Triángulo equilátero con dos lados incorrectos.</t>
  </si>
  <si>
    <t>Secuencias no presentadas.</t>
  </si>
  <si>
    <t>Sin volumen calculado, es 880000.</t>
  </si>
  <si>
    <t>Sin volumen calculado, es 414000.</t>
  </si>
  <si>
    <t>Coordenadas de orígen incorrectas. Sin volumen calculado, es 184000.</t>
  </si>
  <si>
    <t>Coordenadas de orígen incorrectas. Sin volumen calculado, es 215000.</t>
  </si>
  <si>
    <t>Para practicar las herramientas vistas en esta actividad, construiremos en clase el siguiente dibujo isométrico a partir de líneas, círculos y arcos, inscrita en una circunferencia de radio 10 metros. El origen de la figura está localizado en el centroide del círculo principal o en el cruce de los ejes principales.</t>
  </si>
  <si>
    <t>v.20250826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</si>
</sst>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
      <sz val="8"/>
      <color theme="10"/>
      <name val="Segoe UI Light"/>
      <family val="2"/>
    </font>
    <font>
      <sz val="8"/>
      <color rgb="FF0070C0"/>
      <name val="Segoe UI Light"/>
      <family val="2"/>
    </font>
    <font>
      <sz val="10"/>
      <color theme="1"/>
      <name val="Segoe UI Light"/>
      <family val="2"/>
    </font>
    <font>
      <sz val="8"/>
      <color rgb="FFC00000"/>
      <name val="Segoe UI Light"/>
      <family val="2"/>
    </font>
    <font>
      <sz val="11"/>
      <color rgb="FFC00000"/>
      <name val="Segoe UI Light"/>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
      <left/>
      <right style="thin">
        <color theme="0" tint="-4.9989318521683403E-2"/>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top style="thin">
        <color indexed="64"/>
      </top>
      <bottom style="thin">
        <color indexed="64"/>
      </bottom>
      <diagonal/>
    </border>
    <border>
      <left/>
      <right style="thin">
        <color theme="0" tint="-4.9989318521683403E-2"/>
      </right>
      <top style="thin">
        <color indexed="64"/>
      </top>
      <bottom style="thin">
        <color indexed="64"/>
      </bottom>
      <diagonal/>
    </border>
    <border>
      <left/>
      <right/>
      <top/>
      <bottom style="thin">
        <color theme="0" tint="-4.9989318521683403E-2"/>
      </bottom>
      <diagonal/>
    </border>
    <border>
      <left style="thin">
        <color indexed="64"/>
      </left>
      <right/>
      <top/>
      <bottom style="thin">
        <color theme="0" tint="-4.9989318521683403E-2"/>
      </bottom>
      <diagonal/>
    </border>
    <border>
      <left/>
      <right style="thin">
        <color indexed="64"/>
      </right>
      <top/>
      <bottom style="thin">
        <color theme="0" tint="-4.9989318521683403E-2"/>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58">
    <xf numFmtId="0" fontId="0" fillId="0" borderId="0" xfId="0"/>
    <xf numFmtId="0" fontId="2" fillId="0" borderId="0" xfId="0" applyFont="1"/>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2" borderId="2" xfId="0" applyFont="1" applyFill="1" applyBorder="1" applyAlignment="1">
      <alignment horizontal="left"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6" fillId="0" borderId="0" xfId="0" applyFont="1" applyAlignment="1">
      <alignment horizontal="left" vertical="top"/>
    </xf>
    <xf numFmtId="0" fontId="8" fillId="0" borderId="0" xfId="2" applyFont="1"/>
    <xf numFmtId="0" fontId="5" fillId="0" borderId="0" xfId="0" applyFont="1"/>
    <xf numFmtId="0" fontId="5" fillId="0" borderId="0" xfId="0" applyFont="1" applyAlignment="1">
      <alignment horizontal="right" vertical="top"/>
    </xf>
    <xf numFmtId="49" fontId="3" fillId="0" borderId="1" xfId="0" applyNumberFormat="1" applyFont="1" applyBorder="1" applyAlignment="1" applyProtection="1">
      <alignment horizontal="center" vertical="top"/>
      <protection locked="0"/>
    </xf>
    <xf numFmtId="49" fontId="3" fillId="0" borderId="8" xfId="0" applyNumberFormat="1" applyFont="1" applyBorder="1" applyAlignment="1" applyProtection="1">
      <alignment horizontal="center" vertical="top"/>
      <protection locked="0"/>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18"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11" fillId="0" borderId="1" xfId="0" applyFont="1" applyBorder="1" applyAlignment="1">
      <alignment horizontal="center" vertical="top" wrapText="1"/>
    </xf>
    <xf numFmtId="0" fontId="2" fillId="0" borderId="0" xfId="0" applyFont="1" applyAlignment="1">
      <alignment horizontal="center" vertical="top"/>
    </xf>
    <xf numFmtId="0" fontId="3" fillId="0" borderId="1" xfId="1" applyNumberFormat="1" applyFont="1" applyBorder="1" applyAlignment="1" applyProtection="1">
      <alignment horizontal="center" vertical="top" wrapText="1"/>
    </xf>
    <xf numFmtId="0" fontId="5" fillId="0" borderId="8" xfId="0" applyFont="1" applyBorder="1" applyAlignment="1">
      <alignment horizontal="left" vertical="top"/>
    </xf>
    <xf numFmtId="0" fontId="3" fillId="0" borderId="1"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2" fillId="2" borderId="3" xfId="0" applyFont="1" applyFill="1" applyBorder="1" applyAlignment="1">
      <alignment horizontal="left" vertical="top"/>
    </xf>
    <xf numFmtId="0" fontId="3" fillId="0" borderId="8" xfId="0" applyFont="1" applyBorder="1" applyAlignment="1">
      <alignment horizontal="center" vertical="top" wrapText="1"/>
    </xf>
    <xf numFmtId="0" fontId="2" fillId="2" borderId="2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4" xfId="0" applyFont="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right" vertical="top"/>
    </xf>
    <xf numFmtId="0" fontId="5" fillId="2" borderId="2" xfId="0" applyFont="1" applyFill="1" applyBorder="1" applyAlignment="1">
      <alignment horizontal="center" vertical="top"/>
    </xf>
    <xf numFmtId="0" fontId="10" fillId="0" borderId="5" xfId="0" applyFont="1" applyBorder="1" applyAlignment="1">
      <alignment horizontal="center" vertical="top"/>
    </xf>
    <xf numFmtId="0" fontId="11" fillId="0" borderId="6" xfId="0" applyFont="1" applyBorder="1" applyAlignment="1">
      <alignment horizontal="center" vertical="top"/>
    </xf>
    <xf numFmtId="0" fontId="10" fillId="0" borderId="7" xfId="0" applyFont="1" applyBorder="1" applyAlignment="1">
      <alignment horizontal="center" vertical="top"/>
    </xf>
    <xf numFmtId="0" fontId="5" fillId="0" borderId="0" xfId="0" applyFont="1" applyAlignment="1">
      <alignment horizontal="left" vertical="top"/>
    </xf>
    <xf numFmtId="0" fontId="5" fillId="2" borderId="3" xfId="0" applyFont="1" applyFill="1" applyBorder="1" applyAlignment="1">
      <alignment horizontal="left" vertical="top" wrapText="1"/>
    </xf>
    <xf numFmtId="0" fontId="5" fillId="0" borderId="1" xfId="0" applyFont="1" applyBorder="1" applyAlignment="1">
      <alignment horizontal="left" vertical="top"/>
    </xf>
    <xf numFmtId="0" fontId="2" fillId="0" borderId="0" xfId="0" applyFont="1" applyAlignment="1">
      <alignment horizontal="center"/>
    </xf>
    <xf numFmtId="0" fontId="3" fillId="0" borderId="9" xfId="0" applyFont="1" applyBorder="1" applyAlignment="1" applyProtection="1">
      <alignment horizontal="center" vertical="top"/>
      <protection locked="0"/>
    </xf>
    <xf numFmtId="0" fontId="2" fillId="0" borderId="16" xfId="0" applyFont="1" applyBorder="1" applyAlignment="1">
      <alignment horizontal="center"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13" fillId="0" borderId="1" xfId="2" applyFont="1" applyBorder="1" applyAlignment="1">
      <alignment horizontal="center" vertical="top" wrapText="1"/>
    </xf>
    <xf numFmtId="0" fontId="13" fillId="0" borderId="8" xfId="2" applyFont="1" applyBorder="1" applyAlignment="1">
      <alignment horizontal="center" vertical="top" wrapText="1"/>
    </xf>
    <xf numFmtId="0" fontId="5" fillId="0" borderId="1" xfId="0" applyFont="1" applyBorder="1" applyAlignment="1">
      <alignment horizontal="center" vertical="top" wrapText="1"/>
    </xf>
    <xf numFmtId="0" fontId="5" fillId="0" borderId="8" xfId="0" applyFont="1" applyBorder="1" applyAlignment="1">
      <alignment horizontal="center" vertical="top" wrapText="1"/>
    </xf>
    <xf numFmtId="0" fontId="5" fillId="2" borderId="3" xfId="0" applyFont="1" applyFill="1" applyBorder="1" applyAlignment="1">
      <alignment horizontal="center" vertical="top" wrapText="1"/>
    </xf>
    <xf numFmtId="0" fontId="5" fillId="0" borderId="13" xfId="0" applyFont="1" applyBorder="1" applyAlignment="1">
      <alignment horizontal="center" vertical="top" wrapText="1"/>
    </xf>
    <xf numFmtId="0" fontId="3" fillId="0" borderId="1" xfId="0" applyFont="1" applyBorder="1" applyAlignment="1" applyProtection="1">
      <alignment horizontal="center" vertical="top" wrapText="1"/>
      <protection locked="0"/>
    </xf>
    <xf numFmtId="0" fontId="3" fillId="0" borderId="8" xfId="0" applyFont="1" applyBorder="1" applyAlignment="1" applyProtection="1">
      <alignment horizontal="center" vertical="top" wrapText="1"/>
      <protection locked="0"/>
    </xf>
    <xf numFmtId="0" fontId="14" fillId="0" borderId="1" xfId="0" applyFont="1" applyBorder="1" applyAlignment="1" applyProtection="1">
      <alignment horizontal="left" vertical="top" wrapText="1"/>
      <protection locked="0"/>
    </xf>
    <xf numFmtId="0" fontId="3" fillId="0" borderId="6" xfId="0" applyFont="1" applyBorder="1" applyAlignment="1" applyProtection="1">
      <alignment horizontal="center" vertical="top" wrapText="1"/>
      <protection locked="0"/>
    </xf>
    <xf numFmtId="0" fontId="14" fillId="0" borderId="13" xfId="0" applyFont="1" applyBorder="1" applyAlignment="1" applyProtection="1">
      <alignment horizontal="left" vertical="top" wrapText="1"/>
      <protection locked="0"/>
    </xf>
    <xf numFmtId="0" fontId="3" fillId="0" borderId="14" xfId="0" applyFont="1" applyBorder="1" applyAlignment="1" applyProtection="1">
      <alignment horizontal="center" vertical="top" wrapText="1"/>
      <protection locked="0"/>
    </xf>
    <xf numFmtId="0" fontId="14" fillId="0" borderId="8" xfId="0" applyFont="1" applyBorder="1" applyAlignment="1" applyProtection="1">
      <alignment horizontal="left" vertical="top" wrapText="1"/>
      <protection locked="0"/>
    </xf>
    <xf numFmtId="0" fontId="3" fillId="0" borderId="9" xfId="0" applyFont="1" applyBorder="1" applyAlignment="1" applyProtection="1">
      <alignment horizontal="center" vertical="top" wrapText="1"/>
      <protection locked="0"/>
    </xf>
    <xf numFmtId="0" fontId="3" fillId="0" borderId="6" xfId="0" applyFont="1" applyBorder="1" applyAlignment="1" applyProtection="1">
      <alignment horizontal="center" vertical="top"/>
      <protection locked="0"/>
    </xf>
    <xf numFmtId="0" fontId="10" fillId="0" borderId="0" xfId="0" applyFont="1" applyAlignment="1">
      <alignment horizontal="left" vertical="top"/>
    </xf>
    <xf numFmtId="0" fontId="3" fillId="0" borderId="0" xfId="0" applyFont="1" applyAlignment="1">
      <alignment horizontal="left" vertical="top"/>
    </xf>
    <xf numFmtId="0" fontId="2" fillId="2" borderId="3" xfId="0" applyFont="1" applyFill="1" applyBorder="1" applyAlignment="1">
      <alignment horizontal="center"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2" fillId="2" borderId="15" xfId="0" applyFont="1" applyFill="1" applyBorder="1" applyAlignment="1">
      <alignment horizontal="center" vertical="top"/>
    </xf>
    <xf numFmtId="0" fontId="2" fillId="2" borderId="23" xfId="0" applyFont="1" applyFill="1" applyBorder="1" applyAlignment="1">
      <alignment horizontal="right" vertical="top"/>
    </xf>
    <xf numFmtId="0" fontId="13" fillId="0" borderId="1" xfId="2" applyFont="1" applyBorder="1" applyAlignment="1" applyProtection="1">
      <alignment horizontal="center" vertical="top" wrapText="1"/>
    </xf>
    <xf numFmtId="0" fontId="13" fillId="0" borderId="8" xfId="2" applyFont="1" applyBorder="1" applyAlignment="1" applyProtection="1">
      <alignment horizontal="center" vertical="top" wrapText="1"/>
    </xf>
    <xf numFmtId="0" fontId="5" fillId="0" borderId="0" xfId="0" applyFont="1" applyAlignment="1">
      <alignment horizontal="center" vertical="top"/>
    </xf>
    <xf numFmtId="0" fontId="3" fillId="0" borderId="13" xfId="0" applyFont="1" applyBorder="1" applyAlignment="1">
      <alignment horizontal="center" vertical="top" wrapText="1"/>
    </xf>
    <xf numFmtId="0" fontId="2" fillId="2" borderId="2"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1"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1" xfId="0" applyFont="1" applyFill="1" applyBorder="1" applyAlignment="1">
      <alignment horizontal="left" vertical="top" wrapText="1"/>
    </xf>
    <xf numFmtId="0" fontId="2" fillId="2" borderId="12" xfId="0" applyFont="1" applyFill="1" applyBorder="1" applyAlignment="1">
      <alignment horizontal="center" vertical="top" wrapText="1"/>
    </xf>
    <xf numFmtId="0" fontId="2" fillId="0" borderId="7" xfId="0" applyFont="1" applyBorder="1" applyAlignment="1">
      <alignment horizontal="left" vertical="top"/>
    </xf>
    <xf numFmtId="0" fontId="2" fillId="0" borderId="8" xfId="0" applyFont="1" applyBorder="1" applyAlignment="1">
      <alignment horizontal="center" vertical="top"/>
    </xf>
    <xf numFmtId="0" fontId="5" fillId="0" borderId="8" xfId="0" applyFont="1" applyBorder="1" applyAlignment="1">
      <alignment horizontal="center" vertical="top"/>
    </xf>
    <xf numFmtId="0" fontId="4" fillId="0" borderId="0" xfId="0" applyFont="1" applyAlignment="1">
      <alignment horizontal="left" vertical="top"/>
    </xf>
    <xf numFmtId="0" fontId="2" fillId="2" borderId="4" xfId="0" applyFont="1" applyFill="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2" borderId="18" xfId="0" applyFont="1" applyFill="1" applyBorder="1" applyAlignment="1">
      <alignment horizontal="left" vertical="top"/>
    </xf>
    <xf numFmtId="0" fontId="2" fillId="2" borderId="14" xfId="0" applyFont="1" applyFill="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9"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2" fillId="0" borderId="8" xfId="0" applyFont="1" applyBorder="1" applyAlignment="1">
      <alignment horizontal="left" vertical="top" wrapText="1"/>
    </xf>
    <xf numFmtId="0" fontId="2" fillId="2" borderId="10" xfId="0" applyFont="1" applyFill="1" applyBorder="1" applyAlignment="1">
      <alignment horizontal="left" vertical="top"/>
    </xf>
    <xf numFmtId="0" fontId="2" fillId="0" borderId="13" xfId="0" applyFont="1" applyBorder="1" applyAlignment="1">
      <alignment horizontal="left" vertical="top"/>
    </xf>
    <xf numFmtId="0" fontId="5" fillId="0" borderId="13" xfId="0" applyFont="1" applyBorder="1" applyAlignment="1">
      <alignment horizontal="left" vertical="top"/>
    </xf>
    <xf numFmtId="0" fontId="2" fillId="0" borderId="14" xfId="0" applyFont="1" applyBorder="1" applyAlignment="1">
      <alignment horizontal="center" vertical="top"/>
    </xf>
    <xf numFmtId="0" fontId="2" fillId="2" borderId="4" xfId="0" applyFont="1" applyFill="1" applyBorder="1"/>
    <xf numFmtId="0" fontId="2" fillId="0" borderId="6" xfId="0" applyFont="1" applyBorder="1"/>
    <xf numFmtId="0" fontId="2" fillId="0" borderId="9" xfId="0" applyFont="1" applyBorder="1"/>
    <xf numFmtId="0" fontId="15" fillId="2" borderId="20" xfId="0" applyFont="1" applyFill="1" applyBorder="1" applyAlignment="1">
      <alignment horizontal="center" vertical="top" wrapText="1"/>
    </xf>
    <xf numFmtId="0" fontId="2" fillId="2" borderId="0" xfId="0" applyFont="1" applyFill="1"/>
    <xf numFmtId="0" fontId="2" fillId="3" borderId="0" xfId="0" applyFont="1" applyFill="1"/>
    <xf numFmtId="0" fontId="5" fillId="0" borderId="0" xfId="0" applyFont="1" applyAlignment="1">
      <alignment vertical="top" wrapText="1"/>
    </xf>
    <xf numFmtId="0" fontId="6" fillId="0" borderId="0" xfId="0" applyFont="1" applyAlignment="1">
      <alignment vertical="top"/>
    </xf>
    <xf numFmtId="0" fontId="2" fillId="0" borderId="0" xfId="0" applyFont="1" applyAlignment="1">
      <alignment vertical="top"/>
    </xf>
    <xf numFmtId="0" fontId="16" fillId="0" borderId="1" xfId="0" applyFont="1" applyBorder="1" applyAlignment="1">
      <alignment horizontal="center" vertical="top" wrapText="1"/>
    </xf>
    <xf numFmtId="0" fontId="17" fillId="0" borderId="6" xfId="0" applyFont="1" applyBorder="1" applyAlignment="1">
      <alignment horizontal="center" vertical="top" wrapText="1"/>
    </xf>
    <xf numFmtId="0" fontId="5" fillId="0" borderId="0" xfId="0" applyFont="1" applyAlignment="1">
      <alignment horizontal="left" vertical="top" wrapText="1"/>
    </xf>
    <xf numFmtId="0" fontId="5" fillId="0" borderId="17" xfId="0" applyFont="1" applyBorder="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3" fillId="0" borderId="5"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11" fillId="0" borderId="29" xfId="0" applyFont="1" applyBorder="1" applyAlignment="1">
      <alignment horizontal="left" vertical="top"/>
    </xf>
    <xf numFmtId="0" fontId="11" fillId="0" borderId="30" xfId="0" applyFont="1" applyBorder="1" applyAlignment="1">
      <alignment horizontal="left" vertical="top"/>
    </xf>
    <xf numFmtId="0" fontId="8" fillId="0" borderId="5" xfId="2" applyFont="1" applyBorder="1" applyAlignment="1" applyProtection="1">
      <alignment horizontal="left" vertical="top"/>
      <protection locked="0"/>
    </xf>
    <xf numFmtId="0" fontId="2" fillId="2" borderId="24" xfId="0" applyFont="1" applyFill="1" applyBorder="1" applyAlignment="1">
      <alignment horizontal="center" vertical="top"/>
    </xf>
    <xf numFmtId="0" fontId="2" fillId="2" borderId="22" xfId="0" applyFont="1" applyFill="1" applyBorder="1" applyAlignment="1">
      <alignment horizontal="center" vertical="top"/>
    </xf>
    <xf numFmtId="0" fontId="11" fillId="0" borderId="25" xfId="0" applyFont="1" applyBorder="1" applyAlignment="1">
      <alignment horizontal="left" vertical="top"/>
    </xf>
    <xf numFmtId="0" fontId="11" fillId="0" borderId="26" xfId="0" applyFont="1" applyBorder="1" applyAlignment="1">
      <alignment horizontal="left" vertical="top"/>
    </xf>
    <xf numFmtId="0" fontId="2" fillId="2" borderId="40" xfId="0" applyFont="1" applyFill="1" applyBorder="1" applyAlignment="1">
      <alignment horizontal="left" vertical="top" wrapText="1"/>
    </xf>
    <xf numFmtId="0" fontId="2" fillId="2" borderId="41" xfId="0" applyFont="1" applyFill="1" applyBorder="1" applyAlignment="1">
      <alignment horizontal="left" vertical="top" wrapText="1"/>
    </xf>
    <xf numFmtId="0" fontId="2" fillId="2" borderId="42" xfId="0" applyFont="1" applyFill="1" applyBorder="1" applyAlignment="1">
      <alignment horizontal="left" vertical="top" wrapText="1"/>
    </xf>
    <xf numFmtId="0" fontId="2" fillId="2" borderId="36" xfId="0" applyFont="1" applyFill="1" applyBorder="1" applyAlignment="1">
      <alignment horizontal="left" vertical="top" wrapText="1"/>
    </xf>
    <xf numFmtId="0" fontId="2" fillId="2" borderId="35" xfId="0" applyFont="1" applyFill="1" applyBorder="1" applyAlignment="1">
      <alignment horizontal="left" vertical="top" wrapText="1"/>
    </xf>
    <xf numFmtId="0" fontId="2" fillId="2" borderId="37" xfId="0" applyFont="1" applyFill="1" applyBorder="1" applyAlignment="1">
      <alignment horizontal="left" vertical="top" wrapText="1"/>
    </xf>
    <xf numFmtId="0" fontId="2" fillId="2" borderId="31" xfId="0" applyFont="1" applyFill="1" applyBorder="1" applyAlignment="1">
      <alignment horizontal="center" vertical="top" wrapText="1"/>
    </xf>
    <xf numFmtId="0" fontId="2" fillId="2" borderId="32" xfId="0" applyFont="1" applyFill="1" applyBorder="1" applyAlignment="1">
      <alignment horizontal="center" vertical="top" wrapText="1"/>
    </xf>
    <xf numFmtId="0" fontId="2" fillId="2" borderId="38" xfId="0" applyFont="1" applyFill="1" applyBorder="1" applyAlignment="1">
      <alignment horizontal="left" vertical="top" wrapText="1"/>
    </xf>
    <xf numFmtId="0" fontId="2" fillId="2" borderId="0" xfId="0" applyFont="1" applyFill="1" applyAlignment="1">
      <alignment horizontal="left" vertical="top" wrapText="1"/>
    </xf>
    <xf numFmtId="0" fontId="2" fillId="2" borderId="39" xfId="0" applyFont="1" applyFill="1" applyBorder="1" applyAlignment="1">
      <alignment horizontal="left" vertical="top" wrapText="1"/>
    </xf>
    <xf numFmtId="0" fontId="2" fillId="2" borderId="33" xfId="0" applyFont="1" applyFill="1" applyBorder="1" applyAlignment="1">
      <alignment horizontal="center" vertical="top" wrapText="1"/>
    </xf>
    <xf numFmtId="0" fontId="2" fillId="2" borderId="34" xfId="0" applyFont="1" applyFill="1" applyBorder="1" applyAlignment="1">
      <alignment horizontal="center"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4</xdr:col>
      <xdr:colOff>135549</xdr:colOff>
      <xdr:row>1</xdr:row>
      <xdr:rowOff>92767</xdr:rowOff>
    </xdr:from>
    <xdr:to>
      <xdr:col>4</xdr:col>
      <xdr:colOff>794972</xdr:colOff>
      <xdr:row>4</xdr:row>
      <xdr:rowOff>199574</xdr:rowOff>
    </xdr:to>
    <xdr:pic>
      <xdr:nvPicPr>
        <xdr:cNvPr id="3" name="Picture 2">
          <a:extLst>
            <a:ext uri="{FF2B5EF4-FFF2-40B4-BE49-F238E27FC236}">
              <a16:creationId xmlns:a16="http://schemas.microsoft.com/office/drawing/2014/main" id="{E7C2A33F-ED02-EF0C-7A3D-E7FFF50E2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3405" y="301585"/>
          <a:ext cx="659423" cy="7332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scargas\DAPC_ProyectoCADxxxxxx.xlsx" TargetMode="External"/><Relationship Id="rId1" Type="http://schemas.openxmlformats.org/officeDocument/2006/relationships/externalLinkPath" Target="file:///F:\Descargas\DAPC_ProyectoCADxxx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Técnicas"/>
      <sheetName val="2.Arquitectónica"/>
      <sheetName val="3.Eléctrica"/>
      <sheetName val="4.Bodegaje"/>
      <sheetName val="Files"/>
      <sheetName val="Metadata"/>
    </sheetNames>
    <sheetDataSet>
      <sheetData sheetId="0">
        <row r="32">
          <cell r="E32">
            <v>27</v>
          </cell>
        </row>
      </sheetData>
      <sheetData sheetId="1" refreshError="1"/>
      <sheetData sheetId="2" refreshError="1"/>
      <sheetData sheetId="3" refreshError="1"/>
      <sheetData sheetId="4" refreshError="1"/>
      <sheetData sheetId="5" refreshError="1"/>
    </sheetDataSet>
  </externalBook>
</externalLink>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6">
  <rv s="0">
    <v>5</v>
    <v>0</v>
  </rv>
  <rv s="0">
    <v>5</v>
    <v>1</v>
  </rv>
  <rv s="0">
    <v>5</v>
    <v>2</v>
  </rv>
  <rv s="0">
    <v>5</v>
    <v>3</v>
  </rv>
  <rv s="0">
    <v>5</v>
    <v>4</v>
  </rv>
  <rv s="0">
    <v>5</v>
    <v>5</v>
  </rv>
  <rv s="0">
    <v>5</v>
    <v>6</v>
  </rv>
  <rv s="0">
    <v>5</v>
    <v>7</v>
  </rv>
  <rv s="0">
    <v>5</v>
    <v>8</v>
  </rv>
  <rv s="0">
    <v>5</v>
    <v>9</v>
  </rv>
  <rv s="0">
    <v>5</v>
    <v>10</v>
  </rv>
  <rv s="0">
    <v>5</v>
    <v>11</v>
  </rv>
  <rv s="0">
    <v>5</v>
    <v>12</v>
  </rv>
  <rv s="0">
    <v>5</v>
    <v>13</v>
  </rv>
  <rv s="0">
    <v>5</v>
    <v>14</v>
  </rv>
  <rv s="0">
    <v>5</v>
    <v>15</v>
  </rv>
  <rv s="0">
    <v>5</v>
    <v>16</v>
  </rv>
  <rv s="0">
    <v>5</v>
    <v>17</v>
  </rv>
  <rv s="0">
    <v>5</v>
    <v>18</v>
  </rv>
  <rv s="0">
    <v>5</v>
    <v>19</v>
  </rv>
  <rv s="0">
    <v>5</v>
    <v>20</v>
  </rv>
  <rv s="0">
    <v>5</v>
    <v>21</v>
  </rv>
  <rv s="0">
    <v>5</v>
    <v>22</v>
  </rv>
  <rv s="0">
    <v>5</v>
    <v>23</v>
  </rv>
  <rv s="0">
    <v>5</v>
    <v>24</v>
  </rv>
  <rv s="0">
    <v>5</v>
    <v>25</v>
  </rv>
  <rv s="0">
    <v>5</v>
    <v>26</v>
  </rv>
  <rv s="0">
    <v>5</v>
    <v>27</v>
  </rv>
  <rv s="0">
    <v>5</v>
    <v>28</v>
  </rv>
  <rv s="0">
    <v>5</v>
    <v>29</v>
  </rv>
  <rv s="0">
    <v>5</v>
    <v>30</v>
  </rv>
  <rv s="0">
    <v>5</v>
    <v>31</v>
  </rv>
  <rv s="0">
    <v>5</v>
    <v>32</v>
  </rv>
  <rv s="0">
    <v>5</v>
    <v>33</v>
  </rv>
  <rv s="0">
    <v>5</v>
    <v>34</v>
  </rv>
  <rv s="0">
    <v>5</v>
    <v>35</v>
  </rv>
  <rv s="0">
    <v>5</v>
    <v>36</v>
  </rv>
  <rv s="0">
    <v>5</v>
    <v>37</v>
  </rv>
  <rv s="0">
    <v>5</v>
    <v>38</v>
  </rv>
  <rv s="0">
    <v>5</v>
    <v>39</v>
  </rv>
  <rv s="0">
    <v>5</v>
    <v>40</v>
  </rv>
  <rv s="0">
    <v>5</v>
    <v>41</v>
  </rv>
  <rv s="0">
    <v>5</v>
    <v>42</v>
  </rv>
  <rv s="0">
    <v>5</v>
    <v>43</v>
  </rv>
  <rv s="0">
    <v>5</v>
    <v>44</v>
  </rv>
  <rv s="0">
    <v>5</v>
    <v>45</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goo.su/Kby2SXy"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E41"/>
  <sheetViews>
    <sheetView showGridLines="0" zoomScale="130" zoomScaleNormal="130" workbookViewId="0">
      <pane ySplit="8" topLeftCell="A15" activePane="bottomLeft" state="frozen"/>
      <selection pane="bottomLeft" activeCell="H6" sqref="H6"/>
    </sheetView>
  </sheetViews>
  <sheetFormatPr defaultColWidth="9.109375" defaultRowHeight="16.8" x14ac:dyDescent="0.3"/>
  <cols>
    <col min="1" max="2" width="2.5546875" style="2" customWidth="1"/>
    <col min="3" max="3" width="50.77734375" style="2" customWidth="1"/>
    <col min="4" max="4" width="15.77734375" style="2" customWidth="1"/>
    <col min="5" max="5" width="12.77734375" style="2" customWidth="1"/>
    <col min="6" max="6" width="2.5546875" style="2" customWidth="1"/>
    <col min="7" max="16384" width="9.109375" style="2"/>
  </cols>
  <sheetData>
    <row r="1" spans="2:5" x14ac:dyDescent="0.3">
      <c r="E1" s="12" t="s">
        <v>514</v>
      </c>
    </row>
    <row r="2" spans="2:5" x14ac:dyDescent="0.3">
      <c r="B2" s="122" t="s">
        <v>474</v>
      </c>
      <c r="C2" s="122"/>
      <c r="D2" s="122"/>
      <c r="E2" s="117"/>
    </row>
    <row r="3" spans="2:5" x14ac:dyDescent="0.3">
      <c r="B3" s="123" t="s">
        <v>375</v>
      </c>
      <c r="C3" s="123"/>
      <c r="D3" s="123"/>
      <c r="E3" s="116"/>
    </row>
    <row r="4" spans="2:5" ht="16.5" customHeight="1" x14ac:dyDescent="0.3">
      <c r="B4" s="120" t="s">
        <v>25</v>
      </c>
      <c r="C4" s="120"/>
      <c r="D4" s="120"/>
      <c r="E4" s="115"/>
    </row>
    <row r="5" spans="2:5" x14ac:dyDescent="0.3">
      <c r="B5" s="120"/>
      <c r="C5" s="120"/>
      <c r="D5" s="120"/>
      <c r="E5" s="115"/>
    </row>
    <row r="6" spans="2:5" x14ac:dyDescent="0.3">
      <c r="B6" s="121"/>
      <c r="C6" s="121"/>
      <c r="D6" s="121"/>
      <c r="E6" s="115"/>
    </row>
    <row r="7" spans="2:5" x14ac:dyDescent="0.3">
      <c r="B7" s="133" t="s">
        <v>1</v>
      </c>
      <c r="C7" s="134"/>
      <c r="D7" s="134"/>
      <c r="E7" s="135"/>
    </row>
    <row r="8" spans="2:5" x14ac:dyDescent="0.3">
      <c r="B8" s="127">
        <v>3</v>
      </c>
      <c r="C8" s="128"/>
      <c r="D8" s="128"/>
      <c r="E8" s="129"/>
    </row>
    <row r="9" spans="2:5" x14ac:dyDescent="0.3">
      <c r="B9" s="124" t="s">
        <v>2</v>
      </c>
      <c r="C9" s="125"/>
      <c r="D9" s="125"/>
      <c r="E9" s="126"/>
    </row>
    <row r="10" spans="2:5" x14ac:dyDescent="0.3">
      <c r="B10" s="127" t="s">
        <v>503</v>
      </c>
      <c r="C10" s="128"/>
      <c r="D10" s="128"/>
      <c r="E10" s="129"/>
    </row>
    <row r="11" spans="2:5" x14ac:dyDescent="0.3">
      <c r="B11" s="130"/>
      <c r="C11" s="131"/>
      <c r="D11" s="131"/>
      <c r="E11" s="132"/>
    </row>
    <row r="12" spans="2:5" x14ac:dyDescent="0.3">
      <c r="B12" s="124" t="s">
        <v>10</v>
      </c>
      <c r="C12" s="125"/>
      <c r="D12" s="125"/>
      <c r="E12" s="126"/>
    </row>
    <row r="13" spans="2:5" x14ac:dyDescent="0.3">
      <c r="B13" s="140" t="s">
        <v>504</v>
      </c>
      <c r="C13" s="128"/>
      <c r="D13" s="128"/>
      <c r="E13" s="129"/>
    </row>
    <row r="14" spans="2:5" x14ac:dyDescent="0.3">
      <c r="B14" s="130"/>
      <c r="C14" s="131"/>
      <c r="D14" s="131"/>
      <c r="E14" s="132"/>
    </row>
    <row r="15" spans="2:5" x14ac:dyDescent="0.3">
      <c r="B15" s="71" t="s">
        <v>11</v>
      </c>
      <c r="C15" s="71"/>
      <c r="D15" s="71"/>
      <c r="E15" s="71"/>
    </row>
    <row r="16" spans="2:5" x14ac:dyDescent="0.3">
      <c r="B16" s="72"/>
      <c r="C16" s="72"/>
      <c r="D16" s="72"/>
      <c r="E16" s="72"/>
    </row>
    <row r="17" spans="2:5" x14ac:dyDescent="0.3">
      <c r="B17" s="122" t="s">
        <v>5</v>
      </c>
      <c r="C17" s="122"/>
      <c r="D17" s="122"/>
      <c r="E17" s="122"/>
    </row>
    <row r="18" spans="2:5" x14ac:dyDescent="0.3">
      <c r="B18" s="44" t="s">
        <v>4</v>
      </c>
      <c r="C18" s="36" t="s">
        <v>19</v>
      </c>
      <c r="D18" s="73" t="s">
        <v>18</v>
      </c>
      <c r="E18" s="7" t="s">
        <v>3</v>
      </c>
    </row>
    <row r="19" spans="2:5" x14ac:dyDescent="0.3">
      <c r="B19" s="74">
        <v>1</v>
      </c>
      <c r="C19" s="34" t="s">
        <v>497</v>
      </c>
      <c r="D19" s="13">
        <v>1000109473</v>
      </c>
      <c r="E19" s="8">
        <f t="shared" ref="E19:E28" si="0">IFERROR(RIGHT(D19,1)*1,0)</f>
        <v>3</v>
      </c>
    </row>
    <row r="20" spans="2:5" x14ac:dyDescent="0.3">
      <c r="B20" s="74">
        <v>2</v>
      </c>
      <c r="C20" s="34" t="s">
        <v>498</v>
      </c>
      <c r="D20" s="13">
        <v>1000110144</v>
      </c>
      <c r="E20" s="8">
        <f t="shared" si="0"/>
        <v>4</v>
      </c>
    </row>
    <row r="21" spans="2:5" x14ac:dyDescent="0.3">
      <c r="B21" s="74">
        <v>3</v>
      </c>
      <c r="C21" s="34" t="s">
        <v>499</v>
      </c>
      <c r="D21" s="13">
        <v>1000110121</v>
      </c>
      <c r="E21" s="8">
        <f t="shared" si="0"/>
        <v>1</v>
      </c>
    </row>
    <row r="22" spans="2:5" x14ac:dyDescent="0.3">
      <c r="B22" s="74">
        <v>4</v>
      </c>
      <c r="C22" s="34" t="s">
        <v>500</v>
      </c>
      <c r="D22" s="13">
        <v>1000107882</v>
      </c>
      <c r="E22" s="8">
        <f t="shared" si="0"/>
        <v>2</v>
      </c>
    </row>
    <row r="23" spans="2:5" x14ac:dyDescent="0.3">
      <c r="B23" s="74">
        <v>5</v>
      </c>
      <c r="C23" s="34" t="s">
        <v>501</v>
      </c>
      <c r="D23" s="13">
        <v>1000109159</v>
      </c>
      <c r="E23" s="8">
        <f t="shared" si="0"/>
        <v>9</v>
      </c>
    </row>
    <row r="24" spans="2:5" x14ac:dyDescent="0.3">
      <c r="B24" s="74">
        <v>6</v>
      </c>
      <c r="C24" s="34" t="s">
        <v>502</v>
      </c>
      <c r="D24" s="13">
        <v>1000107960</v>
      </c>
      <c r="E24" s="8">
        <f t="shared" si="0"/>
        <v>0</v>
      </c>
    </row>
    <row r="25" spans="2:5" x14ac:dyDescent="0.3">
      <c r="B25" s="74">
        <v>7</v>
      </c>
      <c r="C25" s="34"/>
      <c r="D25" s="13"/>
      <c r="E25" s="8">
        <f t="shared" si="0"/>
        <v>0</v>
      </c>
    </row>
    <row r="26" spans="2:5" x14ac:dyDescent="0.3">
      <c r="B26" s="74">
        <v>8</v>
      </c>
      <c r="C26" s="34"/>
      <c r="D26" s="13"/>
      <c r="E26" s="8">
        <f t="shared" si="0"/>
        <v>0</v>
      </c>
    </row>
    <row r="27" spans="2:5" x14ac:dyDescent="0.3">
      <c r="B27" s="74">
        <v>9</v>
      </c>
      <c r="C27" s="34"/>
      <c r="D27" s="13"/>
      <c r="E27" s="8">
        <f t="shared" si="0"/>
        <v>0</v>
      </c>
    </row>
    <row r="28" spans="2:5" x14ac:dyDescent="0.3">
      <c r="B28" s="75">
        <v>10</v>
      </c>
      <c r="C28" s="35"/>
      <c r="D28" s="14"/>
      <c r="E28" s="6">
        <f t="shared" si="0"/>
        <v>0</v>
      </c>
    </row>
    <row r="29" spans="2:5" x14ac:dyDescent="0.3">
      <c r="D29" s="76" t="s">
        <v>363</v>
      </c>
      <c r="E29" s="53">
        <f>SUM(E19:E28)</f>
        <v>19</v>
      </c>
    </row>
    <row r="31" spans="2:5" x14ac:dyDescent="0.3">
      <c r="B31" s="122" t="s">
        <v>241</v>
      </c>
      <c r="C31" s="122"/>
      <c r="D31" s="122"/>
      <c r="E31" s="122"/>
    </row>
    <row r="32" spans="2:5" x14ac:dyDescent="0.3">
      <c r="B32" s="44" t="s">
        <v>4</v>
      </c>
      <c r="C32" s="141" t="s">
        <v>26</v>
      </c>
      <c r="D32" s="142"/>
      <c r="E32" s="7" t="s">
        <v>17</v>
      </c>
    </row>
    <row r="33" spans="2:5" x14ac:dyDescent="0.3">
      <c r="B33" s="45">
        <v>1</v>
      </c>
      <c r="C33" s="143" t="s">
        <v>242</v>
      </c>
      <c r="D33" s="144"/>
      <c r="E33" s="46">
        <f>'1.Tecnica'!I19</f>
        <v>0</v>
      </c>
    </row>
    <row r="34" spans="2:5" x14ac:dyDescent="0.3">
      <c r="B34" s="45">
        <v>2</v>
      </c>
      <c r="C34" s="136" t="s">
        <v>280</v>
      </c>
      <c r="D34" s="137"/>
      <c r="E34" s="46">
        <f>'1.Tecnica'!I19</f>
        <v>0</v>
      </c>
    </row>
    <row r="35" spans="2:5" x14ac:dyDescent="0.3">
      <c r="B35" s="45">
        <v>3</v>
      </c>
      <c r="C35" s="136" t="s">
        <v>243</v>
      </c>
      <c r="D35" s="137"/>
      <c r="E35" s="46">
        <f>'3.Electrica'!I28</f>
        <v>0</v>
      </c>
    </row>
    <row r="36" spans="2:5" x14ac:dyDescent="0.3">
      <c r="B36" s="45">
        <v>4</v>
      </c>
      <c r="C36" s="54" t="s">
        <v>279</v>
      </c>
      <c r="D36" s="55"/>
      <c r="E36" s="46">
        <f>'4.Bodegaje'!I23</f>
        <v>0</v>
      </c>
    </row>
    <row r="37" spans="2:5" x14ac:dyDescent="0.3">
      <c r="B37" s="45">
        <v>4</v>
      </c>
      <c r="C37" s="136" t="s">
        <v>244</v>
      </c>
      <c r="D37" s="137"/>
      <c r="E37" s="46">
        <f>'5.Planos'!I17</f>
        <v>0</v>
      </c>
    </row>
    <row r="38" spans="2:5" x14ac:dyDescent="0.3">
      <c r="B38" s="45">
        <v>5</v>
      </c>
      <c r="C38" s="136" t="s">
        <v>245</v>
      </c>
      <c r="D38" s="137"/>
      <c r="E38" s="46">
        <f>'6.Archivos'!H18</f>
        <v>0</v>
      </c>
    </row>
    <row r="39" spans="2:5" x14ac:dyDescent="0.3">
      <c r="B39" s="45">
        <v>6</v>
      </c>
      <c r="C39" s="136" t="s">
        <v>269</v>
      </c>
      <c r="D39" s="137"/>
      <c r="E39" s="70">
        <v>5</v>
      </c>
    </row>
    <row r="40" spans="2:5" x14ac:dyDescent="0.3">
      <c r="B40" s="47">
        <v>7</v>
      </c>
      <c r="C40" s="138" t="s">
        <v>310</v>
      </c>
      <c r="D40" s="139"/>
      <c r="E40" s="52">
        <v>5</v>
      </c>
    </row>
    <row r="41" spans="2:5" x14ac:dyDescent="0.3">
      <c r="D41" s="77" t="s">
        <v>248</v>
      </c>
      <c r="E41" s="53">
        <f>AVERAGE(E33:E40)</f>
        <v>1.25</v>
      </c>
    </row>
  </sheetData>
  <mergeCells count="19">
    <mergeCell ref="C40:D40"/>
    <mergeCell ref="B13:E14"/>
    <mergeCell ref="B17:E17"/>
    <mergeCell ref="B31:E31"/>
    <mergeCell ref="C37:D37"/>
    <mergeCell ref="C32:D32"/>
    <mergeCell ref="C33:D33"/>
    <mergeCell ref="C34:D34"/>
    <mergeCell ref="C35:D35"/>
    <mergeCell ref="B12:E12"/>
    <mergeCell ref="B7:E7"/>
    <mergeCell ref="B8:E8"/>
    <mergeCell ref="C38:D38"/>
    <mergeCell ref="C39:D39"/>
    <mergeCell ref="B4:D6"/>
    <mergeCell ref="B2:D2"/>
    <mergeCell ref="B3:D3"/>
    <mergeCell ref="B9:E9"/>
    <mergeCell ref="B10:E11"/>
  </mergeCells>
  <hyperlinks>
    <hyperlink ref="B13" r:id="rId1" xr:uid="{483A41C9-7E48-49AD-8086-D82820AFEABB}"/>
  </hyperlinks>
  <pageMargins left="0.7" right="0.7" top="0.75" bottom="0.75" header="0.3" footer="0.3"/>
  <ignoredErrors>
    <ignoredError sqref="D25:D28"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BBA-AF80-4E1F-814D-4E818DFDC8C8}">
  <dimension ref="A2:H77"/>
  <sheetViews>
    <sheetView showGridLines="0" zoomScale="145" zoomScaleNormal="145" workbookViewId="0">
      <pane ySplit="6" topLeftCell="A14" activePane="bottomLeft" state="frozen"/>
      <selection pane="bottomLeft" activeCell="C23" sqref="C23"/>
    </sheetView>
  </sheetViews>
  <sheetFormatPr defaultColWidth="9.109375" defaultRowHeight="16.8" x14ac:dyDescent="0.3"/>
  <cols>
    <col min="1" max="1" width="2.5546875" style="80" customWidth="1"/>
    <col min="2" max="2" width="13.5546875" style="2" customWidth="1"/>
    <col min="3" max="3" width="70.5546875" style="2" customWidth="1"/>
    <col min="4" max="4" width="10.5546875" style="31" customWidth="1"/>
    <col min="5" max="5" width="7.5546875" style="31" customWidth="1"/>
    <col min="6" max="6" width="3.5546875" style="31" customWidth="1"/>
    <col min="7" max="7" width="10.5546875" style="80" customWidth="1"/>
    <col min="8" max="8" width="12.5546875" style="31" customWidth="1"/>
    <col min="9" max="16384" width="9.109375" style="2"/>
  </cols>
  <sheetData>
    <row r="2" spans="1:8" x14ac:dyDescent="0.3">
      <c r="B2" s="2" t="s">
        <v>12</v>
      </c>
    </row>
    <row r="3" spans="1:8" x14ac:dyDescent="0.3">
      <c r="B3" s="9" t="s">
        <v>374</v>
      </c>
    </row>
    <row r="4" spans="1:8" x14ac:dyDescent="0.3">
      <c r="B4" s="120" t="s">
        <v>449</v>
      </c>
      <c r="C4" s="120"/>
      <c r="D4" s="120"/>
      <c r="E4" s="120"/>
      <c r="F4" s="120"/>
      <c r="G4" s="120"/>
      <c r="H4" s="120"/>
    </row>
    <row r="5" spans="1:8" x14ac:dyDescent="0.3">
      <c r="B5" s="120"/>
      <c r="C5" s="120"/>
      <c r="D5" s="120"/>
      <c r="E5" s="120"/>
      <c r="F5" s="120"/>
      <c r="G5" s="120"/>
      <c r="H5" s="120"/>
    </row>
    <row r="6" spans="1:8" x14ac:dyDescent="0.3">
      <c r="B6" s="21" t="s">
        <v>366</v>
      </c>
      <c r="C6" s="22" t="s">
        <v>335</v>
      </c>
      <c r="D6" s="23" t="s">
        <v>367</v>
      </c>
      <c r="E6" s="151" t="s">
        <v>28</v>
      </c>
      <c r="F6" s="152"/>
      <c r="G6" s="112" t="s">
        <v>16</v>
      </c>
      <c r="H6" s="38" t="s">
        <v>17</v>
      </c>
    </row>
    <row r="7" spans="1:8" ht="16.5" customHeight="1" x14ac:dyDescent="0.3">
      <c r="B7" s="153" t="s">
        <v>451</v>
      </c>
      <c r="C7" s="154"/>
      <c r="D7" s="154"/>
      <c r="E7" s="154"/>
      <c r="F7" s="154"/>
      <c r="G7" s="154"/>
      <c r="H7" s="155"/>
    </row>
    <row r="8" spans="1:8" ht="16.5" customHeight="1" x14ac:dyDescent="0.3">
      <c r="B8" s="148"/>
      <c r="C8" s="149"/>
      <c r="D8" s="149"/>
      <c r="E8" s="149"/>
      <c r="F8" s="149"/>
      <c r="G8" s="149"/>
      <c r="H8" s="150"/>
    </row>
    <row r="9" spans="1:8" ht="34.200000000000003" x14ac:dyDescent="0.3">
      <c r="A9" s="80">
        <v>1</v>
      </c>
      <c r="B9" s="16" t="s">
        <v>368</v>
      </c>
      <c r="C9" s="19" t="s">
        <v>450</v>
      </c>
      <c r="D9" s="15" t="e" vm="1">
        <v>#VALUE!</v>
      </c>
      <c r="E9" s="58" t="s">
        <v>283</v>
      </c>
      <c r="F9" s="78" t="str">
        <f t="shared" ref="F9:F16" si="0">HYPERLINK(_xlfn.CONCAT("https://github.com/rcfdtools/R.DAPC/blob/main/activity/",E9,"/Readme.md#ejercicio-",B9),"Ver")</f>
        <v>Ver</v>
      </c>
      <c r="G9" s="118" t="s">
        <v>505</v>
      </c>
      <c r="H9" s="119">
        <v>4</v>
      </c>
    </row>
    <row r="10" spans="1:8" ht="45.6" x14ac:dyDescent="0.3">
      <c r="A10" s="80">
        <v>2</v>
      </c>
      <c r="B10" s="16" t="s">
        <v>447</v>
      </c>
      <c r="C10" s="19" t="s">
        <v>452</v>
      </c>
      <c r="D10" s="15" t="e" vm="2">
        <v>#VALUE!</v>
      </c>
      <c r="E10" s="58" t="s">
        <v>283</v>
      </c>
      <c r="F10" s="78" t="str">
        <f t="shared" si="0"/>
        <v>Ver</v>
      </c>
      <c r="G10" s="118" t="s">
        <v>508</v>
      </c>
      <c r="H10" s="119">
        <v>0</v>
      </c>
    </row>
    <row r="11" spans="1:8" ht="68.400000000000006" x14ac:dyDescent="0.3">
      <c r="A11" s="80">
        <v>3</v>
      </c>
      <c r="B11" s="16" t="s">
        <v>447</v>
      </c>
      <c r="C11" s="19" t="s">
        <v>453</v>
      </c>
      <c r="D11" s="15"/>
      <c r="E11" s="58" t="s">
        <v>283</v>
      </c>
      <c r="F11" s="78" t="str">
        <f t="shared" si="0"/>
        <v>Ver</v>
      </c>
      <c r="G11" s="118" t="s">
        <v>507</v>
      </c>
      <c r="H11" s="119">
        <v>2</v>
      </c>
    </row>
    <row r="12" spans="1:8" ht="45.6" x14ac:dyDescent="0.3">
      <c r="A12" s="80">
        <v>4</v>
      </c>
      <c r="B12" s="16" t="s">
        <v>369</v>
      </c>
      <c r="C12" s="19" t="s">
        <v>454</v>
      </c>
      <c r="D12" s="15" t="e" vm="3">
        <v>#VALUE!</v>
      </c>
      <c r="E12" s="58" t="s">
        <v>283</v>
      </c>
      <c r="F12" s="78" t="str">
        <f t="shared" si="0"/>
        <v>Ver</v>
      </c>
      <c r="G12" s="118" t="s">
        <v>509</v>
      </c>
      <c r="H12" s="119">
        <v>4.5</v>
      </c>
    </row>
    <row r="13" spans="1:8" ht="68.400000000000006" x14ac:dyDescent="0.3">
      <c r="A13" s="80">
        <v>5</v>
      </c>
      <c r="B13" s="27" t="s">
        <v>370</v>
      </c>
      <c r="C13" s="19" t="s">
        <v>455</v>
      </c>
      <c r="D13" s="15" t="e" vm="4">
        <v>#VALUE!</v>
      </c>
      <c r="E13" s="58" t="s">
        <v>283</v>
      </c>
      <c r="F13" s="78" t="str">
        <f t="shared" si="0"/>
        <v>Ver</v>
      </c>
      <c r="G13" s="118" t="s">
        <v>511</v>
      </c>
      <c r="H13" s="119">
        <v>4</v>
      </c>
    </row>
    <row r="14" spans="1:8" ht="68.400000000000006" x14ac:dyDescent="0.3">
      <c r="A14" s="80">
        <v>6</v>
      </c>
      <c r="B14" s="27" t="s">
        <v>371</v>
      </c>
      <c r="C14" s="19" t="s">
        <v>455</v>
      </c>
      <c r="D14" s="15" t="e" vm="5">
        <v>#VALUE!</v>
      </c>
      <c r="E14" s="58" t="s">
        <v>283</v>
      </c>
      <c r="F14" s="78" t="str">
        <f t="shared" si="0"/>
        <v>Ver</v>
      </c>
      <c r="G14" s="118" t="s">
        <v>512</v>
      </c>
      <c r="H14" s="119">
        <v>4</v>
      </c>
    </row>
    <row r="15" spans="1:8" ht="34.200000000000003" x14ac:dyDescent="0.3">
      <c r="A15" s="80">
        <v>7</v>
      </c>
      <c r="B15" s="16" t="s">
        <v>372</v>
      </c>
      <c r="C15" s="19" t="s">
        <v>455</v>
      </c>
      <c r="D15" s="15" t="e" vm="6">
        <v>#VALUE!</v>
      </c>
      <c r="E15" s="58" t="s">
        <v>283</v>
      </c>
      <c r="F15" s="78" t="str">
        <f t="shared" si="0"/>
        <v>Ver</v>
      </c>
      <c r="G15" s="118" t="s">
        <v>510</v>
      </c>
      <c r="H15" s="119">
        <v>4.5</v>
      </c>
    </row>
    <row r="16" spans="1:8" ht="34.200000000000003" x14ac:dyDescent="0.3">
      <c r="A16" s="80">
        <v>8</v>
      </c>
      <c r="B16" s="16" t="s">
        <v>373</v>
      </c>
      <c r="C16" s="19" t="s">
        <v>456</v>
      </c>
      <c r="D16" s="15" t="e" vm="7">
        <v>#VALUE!</v>
      </c>
      <c r="E16" s="58" t="s">
        <v>283</v>
      </c>
      <c r="F16" s="78" t="str">
        <f t="shared" si="0"/>
        <v>Ver</v>
      </c>
      <c r="G16" s="118" t="s">
        <v>506</v>
      </c>
      <c r="H16" s="119">
        <v>4.5</v>
      </c>
    </row>
    <row r="17" spans="1:8" x14ac:dyDescent="0.3">
      <c r="B17" s="24"/>
      <c r="C17" s="25"/>
      <c r="D17" s="26"/>
      <c r="E17" s="26"/>
      <c r="F17" s="26"/>
      <c r="G17" s="59"/>
      <c r="H17" s="42"/>
    </row>
    <row r="18" spans="1:8" x14ac:dyDescent="0.3">
      <c r="B18" s="5" t="s">
        <v>376</v>
      </c>
      <c r="C18" s="17"/>
      <c r="D18" s="18"/>
      <c r="E18" s="18"/>
      <c r="F18" s="18"/>
      <c r="G18" s="60"/>
      <c r="H18" s="39"/>
    </row>
    <row r="19" spans="1:8" ht="34.200000000000003" x14ac:dyDescent="0.3">
      <c r="A19" s="80">
        <v>9</v>
      </c>
      <c r="B19" s="27" t="s">
        <v>377</v>
      </c>
      <c r="C19" s="19" t="s">
        <v>378</v>
      </c>
      <c r="D19" s="15"/>
      <c r="E19" s="58" t="s">
        <v>284</v>
      </c>
      <c r="F19" s="78" t="str">
        <f>HYPERLINK(_xlfn.CONCAT("https://github.com/rcfdtools/R.DAPC/blob/main/activity/",E19,"/Readme.md#ejercicio-",B19),"Ver")</f>
        <v>Ver</v>
      </c>
      <c r="G19" s="61"/>
      <c r="H19" s="41"/>
    </row>
    <row r="20" spans="1:8" x14ac:dyDescent="0.3">
      <c r="B20" s="24"/>
      <c r="C20" s="25"/>
      <c r="D20" s="26"/>
      <c r="E20" s="26"/>
      <c r="F20" s="26"/>
      <c r="G20" s="59"/>
      <c r="H20" s="42"/>
    </row>
    <row r="21" spans="1:8" x14ac:dyDescent="0.3">
      <c r="B21" s="145" t="s">
        <v>457</v>
      </c>
      <c r="C21" s="146"/>
      <c r="D21" s="146"/>
      <c r="E21" s="146"/>
      <c r="F21" s="146"/>
      <c r="G21" s="146"/>
      <c r="H21" s="147"/>
    </row>
    <row r="22" spans="1:8" x14ac:dyDescent="0.3">
      <c r="B22" s="148"/>
      <c r="C22" s="149"/>
      <c r="D22" s="149"/>
      <c r="E22" s="149"/>
      <c r="F22" s="149"/>
      <c r="G22" s="149"/>
      <c r="H22" s="150"/>
    </row>
    <row r="23" spans="1:8" ht="40.049999999999997" customHeight="1" x14ac:dyDescent="0.3">
      <c r="A23" s="80">
        <v>10</v>
      </c>
      <c r="B23" s="27" t="s">
        <v>379</v>
      </c>
      <c r="C23" s="28" t="s">
        <v>513</v>
      </c>
      <c r="D23" s="29" t="e" vm="8">
        <v>#VALUE!</v>
      </c>
      <c r="E23" s="58" t="s">
        <v>305</v>
      </c>
      <c r="F23" s="78" t="str">
        <f t="shared" ref="F23:F31" si="1">HYPERLINK(_xlfn.CONCAT("https://github.com/rcfdtools/R.DAPC/blob/main/activity/",E23,"/Readme.md#ejercicio-",B23),"Ver")</f>
        <v>Ver</v>
      </c>
      <c r="G23" s="61"/>
      <c r="H23" s="41"/>
    </row>
    <row r="24" spans="1:8" ht="40.049999999999997" customHeight="1" x14ac:dyDescent="0.3">
      <c r="A24" s="80">
        <v>11</v>
      </c>
      <c r="B24" s="27" t="s">
        <v>380</v>
      </c>
      <c r="C24" s="28" t="s">
        <v>458</v>
      </c>
      <c r="D24" s="29" t="e" vm="9">
        <v>#VALUE!</v>
      </c>
      <c r="E24" s="58" t="s">
        <v>305</v>
      </c>
      <c r="F24" s="78" t="str">
        <f t="shared" si="1"/>
        <v>Ver</v>
      </c>
      <c r="G24" s="61"/>
      <c r="H24" s="41"/>
    </row>
    <row r="25" spans="1:8" ht="40.049999999999997" customHeight="1" x14ac:dyDescent="0.3">
      <c r="A25" s="80">
        <v>12</v>
      </c>
      <c r="B25" s="27" t="s">
        <v>381</v>
      </c>
      <c r="C25" s="28" t="s">
        <v>459</v>
      </c>
      <c r="D25" s="29" t="e" vm="10">
        <v>#VALUE!</v>
      </c>
      <c r="E25" s="58" t="s">
        <v>305</v>
      </c>
      <c r="F25" s="78" t="str">
        <f t="shared" si="1"/>
        <v>Ver</v>
      </c>
      <c r="G25" s="61"/>
      <c r="H25" s="41"/>
    </row>
    <row r="26" spans="1:8" ht="40.049999999999997" customHeight="1" x14ac:dyDescent="0.3">
      <c r="A26" s="80">
        <v>13</v>
      </c>
      <c r="B26" s="27" t="s">
        <v>382</v>
      </c>
      <c r="C26" s="28" t="s">
        <v>460</v>
      </c>
      <c r="D26" s="29" t="e" vm="11">
        <v>#VALUE!</v>
      </c>
      <c r="E26" s="58" t="s">
        <v>305</v>
      </c>
      <c r="F26" s="78" t="str">
        <f t="shared" si="1"/>
        <v>Ver</v>
      </c>
      <c r="G26" s="61"/>
      <c r="H26" s="41"/>
    </row>
    <row r="27" spans="1:8" ht="40.049999999999997" customHeight="1" x14ac:dyDescent="0.3">
      <c r="A27" s="80">
        <v>14</v>
      </c>
      <c r="B27" s="27" t="s">
        <v>383</v>
      </c>
      <c r="C27" s="28" t="s">
        <v>461</v>
      </c>
      <c r="D27" s="29" t="e" vm="12">
        <v>#VALUE!</v>
      </c>
      <c r="E27" s="58" t="s">
        <v>305</v>
      </c>
      <c r="F27" s="78" t="str">
        <f t="shared" si="1"/>
        <v>Ver</v>
      </c>
      <c r="G27" s="61"/>
      <c r="H27" s="41"/>
    </row>
    <row r="28" spans="1:8" ht="40.049999999999997" customHeight="1" x14ac:dyDescent="0.3">
      <c r="A28" s="80">
        <v>15</v>
      </c>
      <c r="B28" s="27" t="s">
        <v>384</v>
      </c>
      <c r="C28" s="28" t="s">
        <v>462</v>
      </c>
      <c r="D28" s="29" t="e" vm="13">
        <v>#VALUE!</v>
      </c>
      <c r="E28" s="58" t="s">
        <v>305</v>
      </c>
      <c r="F28" s="78" t="str">
        <f t="shared" si="1"/>
        <v>Ver</v>
      </c>
      <c r="G28" s="61"/>
      <c r="H28" s="41"/>
    </row>
    <row r="29" spans="1:8" ht="40.049999999999997" customHeight="1" x14ac:dyDescent="0.3">
      <c r="A29" s="80">
        <v>16</v>
      </c>
      <c r="B29" s="27" t="s">
        <v>385</v>
      </c>
      <c r="C29" s="28" t="s">
        <v>463</v>
      </c>
      <c r="D29" s="29" t="e" vm="14">
        <v>#VALUE!</v>
      </c>
      <c r="E29" s="58" t="s">
        <v>305</v>
      </c>
      <c r="F29" s="78" t="str">
        <f t="shared" si="1"/>
        <v>Ver</v>
      </c>
      <c r="G29" s="61"/>
      <c r="H29" s="41"/>
    </row>
    <row r="30" spans="1:8" ht="40.049999999999997" customHeight="1" x14ac:dyDescent="0.3">
      <c r="A30" s="80">
        <v>17</v>
      </c>
      <c r="B30" s="27" t="s">
        <v>386</v>
      </c>
      <c r="C30" s="28" t="s">
        <v>463</v>
      </c>
      <c r="D30" s="29" t="e" vm="15">
        <v>#VALUE!</v>
      </c>
      <c r="E30" s="58" t="s">
        <v>305</v>
      </c>
      <c r="F30" s="78" t="str">
        <f t="shared" si="1"/>
        <v>Ver</v>
      </c>
      <c r="G30" s="61"/>
      <c r="H30" s="41"/>
    </row>
    <row r="31" spans="1:8" ht="40.049999999999997" customHeight="1" x14ac:dyDescent="0.3">
      <c r="A31" s="80">
        <v>18</v>
      </c>
      <c r="B31" s="27" t="s">
        <v>387</v>
      </c>
      <c r="C31" s="28" t="s">
        <v>464</v>
      </c>
      <c r="D31" s="29" t="e" vm="16">
        <v>#VALUE!</v>
      </c>
      <c r="E31" s="58" t="s">
        <v>305</v>
      </c>
      <c r="F31" s="78" t="str">
        <f t="shared" si="1"/>
        <v>Ver</v>
      </c>
      <c r="G31" s="61"/>
      <c r="H31" s="41"/>
    </row>
    <row r="32" spans="1:8" x14ac:dyDescent="0.3">
      <c r="B32" s="24"/>
      <c r="C32" s="25"/>
      <c r="D32" s="26"/>
      <c r="E32" s="26"/>
      <c r="F32" s="26"/>
      <c r="G32" s="59"/>
      <c r="H32" s="42"/>
    </row>
    <row r="33" spans="1:8" x14ac:dyDescent="0.3">
      <c r="B33" s="5" t="s">
        <v>465</v>
      </c>
      <c r="C33" s="17"/>
      <c r="D33" s="18"/>
      <c r="E33" s="18"/>
      <c r="F33" s="18"/>
      <c r="G33" s="60"/>
      <c r="H33" s="39"/>
    </row>
    <row r="34" spans="1:8" ht="57" x14ac:dyDescent="0.3">
      <c r="A34" s="80">
        <v>19</v>
      </c>
      <c r="B34" s="27" t="s">
        <v>388</v>
      </c>
      <c r="C34" s="28" t="s">
        <v>466</v>
      </c>
      <c r="D34" s="29" t="e" vm="17">
        <v>#VALUE!</v>
      </c>
      <c r="E34" s="58" t="s">
        <v>306</v>
      </c>
      <c r="F34" s="78" t="str">
        <f t="shared" ref="F34:F41" si="2">HYPERLINK(_xlfn.CONCAT("https://github.com/rcfdtools/R.DAPC/blob/main/activity/",E34,"/Readme.md#ejercicio-",B34),"Ver")</f>
        <v>Ver</v>
      </c>
      <c r="G34" s="61"/>
      <c r="H34" s="41"/>
    </row>
    <row r="35" spans="1:8" ht="79.8" x14ac:dyDescent="0.3">
      <c r="A35" s="80">
        <v>20</v>
      </c>
      <c r="B35" s="27" t="s">
        <v>389</v>
      </c>
      <c r="C35" s="28" t="s">
        <v>467</v>
      </c>
      <c r="D35" s="29" t="e" vm="18">
        <v>#VALUE!</v>
      </c>
      <c r="E35" s="58" t="s">
        <v>306</v>
      </c>
      <c r="F35" s="78" t="str">
        <f t="shared" si="2"/>
        <v>Ver</v>
      </c>
      <c r="G35" s="61"/>
      <c r="H35" s="41"/>
    </row>
    <row r="36" spans="1:8" ht="79.8" x14ac:dyDescent="0.3">
      <c r="A36" s="80">
        <v>21</v>
      </c>
      <c r="B36" s="27" t="s">
        <v>390</v>
      </c>
      <c r="C36" s="28" t="s">
        <v>468</v>
      </c>
      <c r="D36" s="29" t="e" vm="19">
        <v>#VALUE!</v>
      </c>
      <c r="E36" s="58" t="s">
        <v>306</v>
      </c>
      <c r="F36" s="78" t="str">
        <f t="shared" si="2"/>
        <v>Ver</v>
      </c>
      <c r="G36" s="61"/>
      <c r="H36" s="41"/>
    </row>
    <row r="37" spans="1:8" ht="40.049999999999997" customHeight="1" x14ac:dyDescent="0.3">
      <c r="A37" s="80">
        <v>22</v>
      </c>
      <c r="B37" s="27" t="s">
        <v>448</v>
      </c>
      <c r="C37" s="28" t="s">
        <v>391</v>
      </c>
      <c r="D37" s="29" t="e" vm="20">
        <v>#VALUE!</v>
      </c>
      <c r="E37" s="58" t="s">
        <v>306</v>
      </c>
      <c r="F37" s="78" t="str">
        <f t="shared" si="2"/>
        <v>Ver</v>
      </c>
      <c r="G37" s="61"/>
      <c r="H37" s="41"/>
    </row>
    <row r="38" spans="1:8" ht="40.049999999999997" customHeight="1" x14ac:dyDescent="0.3">
      <c r="A38" s="80">
        <v>23</v>
      </c>
      <c r="B38" s="27" t="s">
        <v>448</v>
      </c>
      <c r="C38" s="28" t="s">
        <v>469</v>
      </c>
      <c r="D38" s="29"/>
      <c r="E38" s="58" t="s">
        <v>306</v>
      </c>
      <c r="F38" s="78" t="str">
        <f t="shared" si="2"/>
        <v>Ver</v>
      </c>
      <c r="G38" s="61"/>
      <c r="H38" s="41"/>
    </row>
    <row r="39" spans="1:8" ht="40.049999999999997" customHeight="1" x14ac:dyDescent="0.3">
      <c r="A39" s="80">
        <v>24</v>
      </c>
      <c r="B39" s="27" t="s">
        <v>392</v>
      </c>
      <c r="C39" s="28" t="s">
        <v>470</v>
      </c>
      <c r="D39" s="29" t="e" vm="21">
        <v>#VALUE!</v>
      </c>
      <c r="E39" s="58" t="s">
        <v>306</v>
      </c>
      <c r="F39" s="78" t="str">
        <f t="shared" si="2"/>
        <v>Ver</v>
      </c>
      <c r="G39" s="61"/>
      <c r="H39" s="41"/>
    </row>
    <row r="40" spans="1:8" ht="40.049999999999997" customHeight="1" x14ac:dyDescent="0.3">
      <c r="A40" s="80">
        <v>25</v>
      </c>
      <c r="B40" s="27" t="s">
        <v>393</v>
      </c>
      <c r="C40" s="28" t="s">
        <v>471</v>
      </c>
      <c r="D40" s="29" t="e" vm="22">
        <v>#VALUE!</v>
      </c>
      <c r="E40" s="58" t="s">
        <v>306</v>
      </c>
      <c r="F40" s="78" t="str">
        <f t="shared" si="2"/>
        <v>Ver</v>
      </c>
      <c r="G40" s="61"/>
      <c r="H40" s="41"/>
    </row>
    <row r="41" spans="1:8" ht="40.049999999999997" customHeight="1" x14ac:dyDescent="0.3">
      <c r="A41" s="80">
        <v>26</v>
      </c>
      <c r="B41" s="27" t="s">
        <v>394</v>
      </c>
      <c r="C41" s="28" t="s">
        <v>472</v>
      </c>
      <c r="D41" s="29" t="e" vm="23">
        <v>#VALUE!</v>
      </c>
      <c r="E41" s="58" t="s">
        <v>306</v>
      </c>
      <c r="F41" s="78" t="str">
        <f t="shared" si="2"/>
        <v>Ver</v>
      </c>
      <c r="G41" s="61"/>
      <c r="H41" s="41"/>
    </row>
    <row r="42" spans="1:8" x14ac:dyDescent="0.3">
      <c r="B42" s="27"/>
      <c r="C42" s="28"/>
      <c r="D42" s="29"/>
      <c r="E42" s="29"/>
      <c r="F42" s="29"/>
      <c r="G42" s="61"/>
      <c r="H42" s="41"/>
    </row>
    <row r="43" spans="1:8" ht="16.5" customHeight="1" x14ac:dyDescent="0.3">
      <c r="B43" s="145" t="s">
        <v>473</v>
      </c>
      <c r="C43" s="146"/>
      <c r="D43" s="146"/>
      <c r="E43" s="146"/>
      <c r="F43" s="146"/>
      <c r="G43" s="146"/>
      <c r="H43" s="147"/>
    </row>
    <row r="44" spans="1:8" x14ac:dyDescent="0.3">
      <c r="B44" s="148"/>
      <c r="C44" s="149"/>
      <c r="D44" s="149"/>
      <c r="E44" s="149"/>
      <c r="F44" s="149"/>
      <c r="G44" s="149"/>
      <c r="H44" s="150"/>
    </row>
    <row r="45" spans="1:8" ht="40.049999999999997" customHeight="1" x14ac:dyDescent="0.3">
      <c r="A45" s="80">
        <v>27</v>
      </c>
      <c r="B45" s="27" t="s">
        <v>395</v>
      </c>
      <c r="C45" s="28" t="s">
        <v>396</v>
      </c>
      <c r="D45" s="29" t="e" vm="24">
        <v>#VALUE!</v>
      </c>
      <c r="E45" s="58" t="s">
        <v>323</v>
      </c>
      <c r="F45" s="78" t="str">
        <f t="shared" ref="F45:F65" si="3">HYPERLINK(_xlfn.CONCAT("https://github.com/rcfdtools/R.DAPC/blob/main/activity/",E45,"/Readme.md#ejercicio-",B45),"Ver")</f>
        <v>Ver</v>
      </c>
      <c r="G45" s="61"/>
      <c r="H45" s="41"/>
    </row>
    <row r="46" spans="1:8" ht="40.049999999999997" customHeight="1" x14ac:dyDescent="0.3">
      <c r="A46" s="80">
        <v>28</v>
      </c>
      <c r="B46" s="27" t="s">
        <v>397</v>
      </c>
      <c r="C46" s="28" t="s">
        <v>398</v>
      </c>
      <c r="D46" s="29" t="e" vm="25">
        <v>#VALUE!</v>
      </c>
      <c r="E46" s="58" t="s">
        <v>323</v>
      </c>
      <c r="F46" s="78" t="str">
        <f t="shared" si="3"/>
        <v>Ver</v>
      </c>
      <c r="G46" s="61"/>
      <c r="H46" s="41"/>
    </row>
    <row r="47" spans="1:8" ht="40.049999999999997" customHeight="1" x14ac:dyDescent="0.3">
      <c r="A47" s="80">
        <v>29</v>
      </c>
      <c r="B47" s="27" t="s">
        <v>399</v>
      </c>
      <c r="C47" s="28" t="s">
        <v>400</v>
      </c>
      <c r="D47" s="29" t="e" vm="26">
        <v>#VALUE!</v>
      </c>
      <c r="E47" s="58" t="s">
        <v>323</v>
      </c>
      <c r="F47" s="78" t="str">
        <f t="shared" si="3"/>
        <v>Ver</v>
      </c>
      <c r="G47" s="61"/>
      <c r="H47" s="41"/>
    </row>
    <row r="48" spans="1:8" ht="40.049999999999997" customHeight="1" x14ac:dyDescent="0.3">
      <c r="A48" s="80">
        <v>30</v>
      </c>
      <c r="B48" s="27" t="s">
        <v>401</v>
      </c>
      <c r="C48" s="28" t="s">
        <v>402</v>
      </c>
      <c r="D48" s="29" t="e" vm="27">
        <v>#VALUE!</v>
      </c>
      <c r="E48" s="58" t="s">
        <v>323</v>
      </c>
      <c r="F48" s="78" t="str">
        <f t="shared" si="3"/>
        <v>Ver</v>
      </c>
      <c r="G48" s="61"/>
      <c r="H48" s="41"/>
    </row>
    <row r="49" spans="1:8" ht="40.049999999999997" customHeight="1" x14ac:dyDescent="0.3">
      <c r="A49" s="80">
        <v>31</v>
      </c>
      <c r="B49" s="27" t="s">
        <v>403</v>
      </c>
      <c r="C49" s="28" t="s">
        <v>404</v>
      </c>
      <c r="D49" s="29" t="e" vm="28">
        <v>#VALUE!</v>
      </c>
      <c r="E49" s="58" t="s">
        <v>323</v>
      </c>
      <c r="F49" s="78" t="str">
        <f t="shared" si="3"/>
        <v>Ver</v>
      </c>
      <c r="G49" s="61"/>
      <c r="H49" s="41"/>
    </row>
    <row r="50" spans="1:8" ht="40.049999999999997" customHeight="1" x14ac:dyDescent="0.3">
      <c r="A50" s="80">
        <v>32</v>
      </c>
      <c r="B50" s="27" t="s">
        <v>405</v>
      </c>
      <c r="C50" s="28" t="s">
        <v>406</v>
      </c>
      <c r="D50" s="29" t="e" vm="29">
        <v>#VALUE!</v>
      </c>
      <c r="E50" s="58" t="s">
        <v>323</v>
      </c>
      <c r="F50" s="78" t="str">
        <f t="shared" si="3"/>
        <v>Ver</v>
      </c>
      <c r="G50" s="61"/>
      <c r="H50" s="41"/>
    </row>
    <row r="51" spans="1:8" ht="40.049999999999997" customHeight="1" x14ac:dyDescent="0.3">
      <c r="A51" s="80">
        <v>33</v>
      </c>
      <c r="B51" s="27" t="s">
        <v>407</v>
      </c>
      <c r="C51" s="28" t="s">
        <v>408</v>
      </c>
      <c r="D51" s="29" t="e" vm="30">
        <v>#VALUE!</v>
      </c>
      <c r="E51" s="58" t="s">
        <v>323</v>
      </c>
      <c r="F51" s="78" t="str">
        <f t="shared" si="3"/>
        <v>Ver</v>
      </c>
      <c r="G51" s="61"/>
      <c r="H51" s="41"/>
    </row>
    <row r="52" spans="1:8" ht="40.049999999999997" customHeight="1" x14ac:dyDescent="0.3">
      <c r="A52" s="80">
        <v>34</v>
      </c>
      <c r="B52" s="27" t="s">
        <v>409</v>
      </c>
      <c r="C52" s="28" t="s">
        <v>410</v>
      </c>
      <c r="D52" s="29" t="e" vm="31">
        <v>#VALUE!</v>
      </c>
      <c r="E52" s="58" t="s">
        <v>323</v>
      </c>
      <c r="F52" s="78" t="str">
        <f t="shared" si="3"/>
        <v>Ver</v>
      </c>
      <c r="G52" s="61"/>
      <c r="H52" s="41"/>
    </row>
    <row r="53" spans="1:8" ht="40.049999999999997" customHeight="1" x14ac:dyDescent="0.3">
      <c r="A53" s="80">
        <v>35</v>
      </c>
      <c r="B53" s="27" t="s">
        <v>411</v>
      </c>
      <c r="C53" s="28" t="s">
        <v>412</v>
      </c>
      <c r="D53" s="29" t="e" vm="32">
        <v>#VALUE!</v>
      </c>
      <c r="E53" s="58" t="s">
        <v>323</v>
      </c>
      <c r="F53" s="78" t="str">
        <f t="shared" si="3"/>
        <v>Ver</v>
      </c>
      <c r="G53" s="61"/>
      <c r="H53" s="41"/>
    </row>
    <row r="54" spans="1:8" ht="40.049999999999997" customHeight="1" x14ac:dyDescent="0.3">
      <c r="A54" s="80">
        <v>36</v>
      </c>
      <c r="B54" s="27" t="s">
        <v>413</v>
      </c>
      <c r="C54" s="28" t="s">
        <v>414</v>
      </c>
      <c r="D54" s="29" t="e" vm="33">
        <v>#VALUE!</v>
      </c>
      <c r="E54" s="58" t="s">
        <v>323</v>
      </c>
      <c r="F54" s="78" t="str">
        <f t="shared" si="3"/>
        <v>Ver</v>
      </c>
      <c r="G54" s="61"/>
      <c r="H54" s="41"/>
    </row>
    <row r="55" spans="1:8" ht="40.049999999999997" customHeight="1" x14ac:dyDescent="0.3">
      <c r="A55" s="80">
        <v>37</v>
      </c>
      <c r="B55" s="27" t="s">
        <v>415</v>
      </c>
      <c r="C55" s="28" t="s">
        <v>416</v>
      </c>
      <c r="D55" s="29" t="e" vm="34">
        <v>#VALUE!</v>
      </c>
      <c r="E55" s="58" t="s">
        <v>323</v>
      </c>
      <c r="F55" s="78" t="str">
        <f t="shared" si="3"/>
        <v>Ver</v>
      </c>
      <c r="G55" s="61"/>
      <c r="H55" s="41"/>
    </row>
    <row r="56" spans="1:8" ht="40.049999999999997" customHeight="1" x14ac:dyDescent="0.3">
      <c r="A56" s="80">
        <v>38</v>
      </c>
      <c r="B56" s="27" t="s">
        <v>417</v>
      </c>
      <c r="C56" s="28" t="s">
        <v>418</v>
      </c>
      <c r="D56" s="29" t="e" vm="35">
        <v>#VALUE!</v>
      </c>
      <c r="E56" s="58" t="s">
        <v>323</v>
      </c>
      <c r="F56" s="78" t="str">
        <f t="shared" si="3"/>
        <v>Ver</v>
      </c>
      <c r="G56" s="61"/>
      <c r="H56" s="41"/>
    </row>
    <row r="57" spans="1:8" ht="40.049999999999997" customHeight="1" x14ac:dyDescent="0.3">
      <c r="A57" s="80">
        <v>39</v>
      </c>
      <c r="B57" s="27" t="s">
        <v>419</v>
      </c>
      <c r="C57" s="28" t="s">
        <v>420</v>
      </c>
      <c r="D57" s="29" t="e" vm="36">
        <v>#VALUE!</v>
      </c>
      <c r="E57" s="58" t="s">
        <v>323</v>
      </c>
      <c r="F57" s="78" t="str">
        <f t="shared" si="3"/>
        <v>Ver</v>
      </c>
      <c r="G57" s="61"/>
      <c r="H57" s="41"/>
    </row>
    <row r="58" spans="1:8" ht="40.049999999999997" customHeight="1" x14ac:dyDescent="0.3">
      <c r="A58" s="80">
        <v>40</v>
      </c>
      <c r="B58" s="27" t="s">
        <v>421</v>
      </c>
      <c r="C58" s="28" t="s">
        <v>422</v>
      </c>
      <c r="D58" s="29" t="e" vm="37">
        <v>#VALUE!</v>
      </c>
      <c r="E58" s="58" t="s">
        <v>323</v>
      </c>
      <c r="F58" s="78" t="str">
        <f t="shared" si="3"/>
        <v>Ver</v>
      </c>
      <c r="G58" s="61"/>
      <c r="H58" s="41"/>
    </row>
    <row r="59" spans="1:8" ht="40.049999999999997" customHeight="1" x14ac:dyDescent="0.3">
      <c r="A59" s="80">
        <v>41</v>
      </c>
      <c r="B59" s="27" t="s">
        <v>423</v>
      </c>
      <c r="C59" s="28" t="s">
        <v>424</v>
      </c>
      <c r="D59" s="29" t="e" vm="38">
        <v>#VALUE!</v>
      </c>
      <c r="E59" s="58" t="s">
        <v>323</v>
      </c>
      <c r="F59" s="78" t="str">
        <f t="shared" si="3"/>
        <v>Ver</v>
      </c>
      <c r="G59" s="61"/>
      <c r="H59" s="41"/>
    </row>
    <row r="60" spans="1:8" ht="40.049999999999997" customHeight="1" x14ac:dyDescent="0.3">
      <c r="A60" s="80">
        <v>42</v>
      </c>
      <c r="B60" s="27" t="s">
        <v>425</v>
      </c>
      <c r="C60" s="28" t="s">
        <v>426</v>
      </c>
      <c r="D60" s="29" t="e" vm="39">
        <v>#VALUE!</v>
      </c>
      <c r="E60" s="58" t="s">
        <v>323</v>
      </c>
      <c r="F60" s="78" t="str">
        <f t="shared" si="3"/>
        <v>Ver</v>
      </c>
      <c r="G60" s="61"/>
      <c r="H60" s="41"/>
    </row>
    <row r="61" spans="1:8" ht="40.049999999999997" customHeight="1" x14ac:dyDescent="0.3">
      <c r="A61" s="80">
        <v>43</v>
      </c>
      <c r="B61" s="27" t="s">
        <v>427</v>
      </c>
      <c r="C61" s="28" t="s">
        <v>398</v>
      </c>
      <c r="D61" s="29" t="e" vm="40">
        <v>#VALUE!</v>
      </c>
      <c r="E61" s="58" t="s">
        <v>323</v>
      </c>
      <c r="F61" s="78" t="str">
        <f t="shared" si="3"/>
        <v>Ver</v>
      </c>
      <c r="G61" s="61"/>
      <c r="H61" s="41"/>
    </row>
    <row r="62" spans="1:8" ht="40.049999999999997" customHeight="1" x14ac:dyDescent="0.3">
      <c r="A62" s="80">
        <v>44</v>
      </c>
      <c r="B62" s="27" t="s">
        <v>428</v>
      </c>
      <c r="C62" s="28" t="s">
        <v>429</v>
      </c>
      <c r="D62" s="29" t="e" vm="41">
        <v>#VALUE!</v>
      </c>
      <c r="E62" s="58" t="s">
        <v>323</v>
      </c>
      <c r="F62" s="78" t="str">
        <f t="shared" si="3"/>
        <v>Ver</v>
      </c>
      <c r="G62" s="61"/>
      <c r="H62" s="41"/>
    </row>
    <row r="63" spans="1:8" ht="40.049999999999997" customHeight="1" x14ac:dyDescent="0.3">
      <c r="A63" s="80">
        <v>45</v>
      </c>
      <c r="B63" s="27" t="s">
        <v>430</v>
      </c>
      <c r="C63" s="28" t="s">
        <v>431</v>
      </c>
      <c r="D63" s="29" t="e" vm="42">
        <v>#VALUE!</v>
      </c>
      <c r="E63" s="58" t="s">
        <v>323</v>
      </c>
      <c r="F63" s="78" t="str">
        <f t="shared" si="3"/>
        <v>Ver</v>
      </c>
      <c r="G63" s="61"/>
      <c r="H63" s="41"/>
    </row>
    <row r="64" spans="1:8" ht="40.049999999999997" customHeight="1" x14ac:dyDescent="0.3">
      <c r="A64" s="80">
        <v>46</v>
      </c>
      <c r="B64" s="27" t="s">
        <v>432</v>
      </c>
      <c r="C64" s="28" t="s">
        <v>433</v>
      </c>
      <c r="D64" s="29" t="e" vm="43">
        <v>#VALUE!</v>
      </c>
      <c r="E64" s="58" t="s">
        <v>323</v>
      </c>
      <c r="F64" s="78" t="str">
        <f t="shared" si="3"/>
        <v>Ver</v>
      </c>
      <c r="G64" s="61"/>
      <c r="H64" s="41"/>
    </row>
    <row r="65" spans="1:8" ht="40.049999999999997" customHeight="1" x14ac:dyDescent="0.3">
      <c r="A65" s="80">
        <v>47</v>
      </c>
      <c r="B65" s="27" t="s">
        <v>434</v>
      </c>
      <c r="C65" s="28" t="s">
        <v>435</v>
      </c>
      <c r="D65" s="29"/>
      <c r="E65" s="58" t="s">
        <v>323</v>
      </c>
      <c r="F65" s="78" t="str">
        <f t="shared" si="3"/>
        <v>Ver</v>
      </c>
      <c r="G65" s="61"/>
      <c r="H65" s="41"/>
    </row>
    <row r="66" spans="1:8" x14ac:dyDescent="0.3">
      <c r="B66" s="27"/>
      <c r="C66" s="28"/>
      <c r="D66" s="29"/>
      <c r="E66" s="29"/>
      <c r="F66" s="29"/>
      <c r="G66" s="61"/>
      <c r="H66" s="41"/>
    </row>
    <row r="67" spans="1:8" x14ac:dyDescent="0.3">
      <c r="B67" s="5" t="s">
        <v>436</v>
      </c>
      <c r="C67" s="17"/>
      <c r="D67" s="18"/>
      <c r="E67" s="18"/>
      <c r="F67" s="18"/>
      <c r="G67" s="60"/>
      <c r="H67" s="39"/>
    </row>
    <row r="68" spans="1:8" ht="40.049999999999997" customHeight="1" x14ac:dyDescent="0.3">
      <c r="A68" s="80">
        <v>48</v>
      </c>
      <c r="B68" s="27" t="s">
        <v>437</v>
      </c>
      <c r="C68" s="28" t="s">
        <v>438</v>
      </c>
      <c r="D68" s="29" t="e" vm="44">
        <v>#VALUE!</v>
      </c>
      <c r="E68" s="58" t="s">
        <v>286</v>
      </c>
      <c r="F68" s="78" t="str">
        <f>HYPERLINK(_xlfn.CONCAT("https://github.com/rcfdtools/R.DAPC/blob/main/activity/",E68,"/Readme.md#ejercicio-",B68),"Ver")</f>
        <v>Ver</v>
      </c>
      <c r="G68" s="61"/>
      <c r="H68" s="41"/>
    </row>
    <row r="69" spans="1:8" ht="40.049999999999997" customHeight="1" x14ac:dyDescent="0.3">
      <c r="A69" s="80">
        <v>49</v>
      </c>
      <c r="B69" s="27" t="s">
        <v>439</v>
      </c>
      <c r="C69" s="28" t="s">
        <v>440</v>
      </c>
      <c r="D69" s="29" t="e" vm="45">
        <v>#VALUE!</v>
      </c>
      <c r="E69" s="58" t="s">
        <v>286</v>
      </c>
      <c r="F69" s="78" t="str">
        <f>HYPERLINK(_xlfn.CONCAT("https://github.com/rcfdtools/R.DAPC/blob/main/activity/",E69,"/Readme.md#ejercicio-",B69),"Ver")</f>
        <v>Ver</v>
      </c>
      <c r="G69" s="61"/>
      <c r="H69" s="41"/>
    </row>
    <row r="70" spans="1:8" x14ac:dyDescent="0.3">
      <c r="B70" s="27"/>
      <c r="C70" s="28"/>
      <c r="D70" s="29"/>
      <c r="E70" s="29"/>
      <c r="F70" s="29"/>
      <c r="G70" s="61"/>
      <c r="H70" s="41"/>
    </row>
    <row r="71" spans="1:8" x14ac:dyDescent="0.3">
      <c r="B71" s="5" t="s">
        <v>441</v>
      </c>
      <c r="C71" s="17"/>
      <c r="D71" s="18"/>
      <c r="E71" s="18"/>
      <c r="F71" s="18"/>
      <c r="G71" s="60"/>
      <c r="H71" s="39"/>
    </row>
    <row r="72" spans="1:8" ht="40.049999999999997" customHeight="1" x14ac:dyDescent="0.3">
      <c r="A72" s="80">
        <v>50</v>
      </c>
      <c r="B72" s="27" t="s">
        <v>442</v>
      </c>
      <c r="C72" s="28" t="s">
        <v>443</v>
      </c>
      <c r="D72" s="29" t="e" vm="46">
        <v>#VALUE!</v>
      </c>
      <c r="E72" s="58" t="s">
        <v>285</v>
      </c>
      <c r="F72" s="78" t="str">
        <f>HYPERLINK(_xlfn.CONCAT("https://github.com/rcfdtools/R.DAPC/blob/main/activity/",E72,"/Readme.md#ejercicio-",B72),"Ver")</f>
        <v>Ver</v>
      </c>
      <c r="G72" s="61"/>
      <c r="H72" s="41"/>
    </row>
    <row r="73" spans="1:8" x14ac:dyDescent="0.3">
      <c r="B73" s="27"/>
      <c r="C73" s="28"/>
      <c r="D73" s="29"/>
      <c r="E73" s="29"/>
      <c r="F73" s="29"/>
      <c r="G73" s="61"/>
      <c r="H73" s="41"/>
    </row>
    <row r="74" spans="1:8" x14ac:dyDescent="0.3">
      <c r="B74" s="5" t="s">
        <v>444</v>
      </c>
      <c r="C74" s="17"/>
      <c r="D74" s="18"/>
      <c r="E74" s="18"/>
      <c r="F74" s="18"/>
      <c r="G74" s="60"/>
      <c r="H74" s="39"/>
    </row>
    <row r="75" spans="1:8" ht="22.8" x14ac:dyDescent="0.3">
      <c r="A75" s="80">
        <v>51</v>
      </c>
      <c r="B75" s="27" t="s">
        <v>445</v>
      </c>
      <c r="C75" s="28" t="s">
        <v>446</v>
      </c>
      <c r="D75" s="29"/>
      <c r="E75" s="58" t="s">
        <v>282</v>
      </c>
      <c r="F75" s="78" t="str">
        <f>HYPERLINK(_xlfn.CONCAT("https://github.com/rcfdtools/R.DAPC/blob/main/activity/",E75,"/Readme.md#ejercicio-",B75),"Ver")</f>
        <v>Ver</v>
      </c>
      <c r="G75" s="61"/>
      <c r="H75" s="41"/>
    </row>
    <row r="76" spans="1:8" x14ac:dyDescent="0.3">
      <c r="B76" s="24"/>
      <c r="C76" s="25"/>
      <c r="D76" s="26"/>
      <c r="E76" s="26"/>
      <c r="F76" s="26"/>
      <c r="G76" s="59"/>
      <c r="H76" s="42"/>
    </row>
    <row r="77" spans="1:8" x14ac:dyDescent="0.3">
      <c r="G77" s="12" t="s">
        <v>248</v>
      </c>
      <c r="H77" s="31">
        <f>AVERAGE(H7:H76)</f>
        <v>3.4375</v>
      </c>
    </row>
  </sheetData>
  <mergeCells count="5">
    <mergeCell ref="B43:H44"/>
    <mergeCell ref="B4:H5"/>
    <mergeCell ref="E6:F6"/>
    <mergeCell ref="B7:H8"/>
    <mergeCell ref="B21:H2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I19"/>
  <sheetViews>
    <sheetView showGridLines="0" zoomScale="130" zoomScaleNormal="130" workbookViewId="0">
      <pane ySplit="6" topLeftCell="A7" activePane="bottomLeft" state="frozen"/>
      <selection pane="bottomLeft" activeCell="I8" sqref="I8"/>
    </sheetView>
  </sheetViews>
  <sheetFormatPr defaultColWidth="9.109375" defaultRowHeight="16.8" x14ac:dyDescent="0.3"/>
  <cols>
    <col min="1" max="1" width="2.5546875" style="2" customWidth="1"/>
    <col min="2" max="2" width="30.77734375" style="2" customWidth="1"/>
    <col min="3" max="3" width="50.77734375" style="2" customWidth="1"/>
    <col min="4" max="5" width="10.77734375" style="2" customWidth="1"/>
    <col min="6" max="6" width="7.77734375" style="2" customWidth="1"/>
    <col min="7" max="7" width="3.77734375" style="2" customWidth="1"/>
    <col min="8" max="8" width="30.77734375" style="48" customWidth="1"/>
    <col min="9" max="9" width="12.77734375" style="31" customWidth="1"/>
    <col min="10" max="10" width="2.77734375" style="2" customWidth="1"/>
    <col min="11" max="16384" width="9.109375" style="2"/>
  </cols>
  <sheetData>
    <row r="1" spans="2:9" x14ac:dyDescent="0.3">
      <c r="E1" s="12"/>
    </row>
    <row r="2" spans="2:9" x14ac:dyDescent="0.3">
      <c r="B2" s="2" t="s">
        <v>12</v>
      </c>
    </row>
    <row r="3" spans="2:9" x14ac:dyDescent="0.3">
      <c r="B3" s="9" t="s">
        <v>0</v>
      </c>
    </row>
    <row r="4" spans="2:9" x14ac:dyDescent="0.3">
      <c r="B4" s="120" t="s">
        <v>246</v>
      </c>
      <c r="C4" s="120"/>
      <c r="D4" s="120"/>
      <c r="E4" s="120"/>
    </row>
    <row r="5" spans="2:9" x14ac:dyDescent="0.3">
      <c r="B5" s="120"/>
      <c r="C5" s="120"/>
      <c r="D5" s="120"/>
      <c r="E5" s="120"/>
    </row>
    <row r="6" spans="2:9" x14ac:dyDescent="0.3">
      <c r="B6" s="21" t="s">
        <v>26</v>
      </c>
      <c r="C6" s="22" t="s">
        <v>27</v>
      </c>
      <c r="D6" s="23" t="s">
        <v>38</v>
      </c>
      <c r="E6" s="23" t="s">
        <v>39</v>
      </c>
      <c r="F6" s="151" t="s">
        <v>28</v>
      </c>
      <c r="G6" s="152"/>
      <c r="H6" s="22" t="s">
        <v>16</v>
      </c>
      <c r="I6" s="38" t="s">
        <v>17</v>
      </c>
    </row>
    <row r="7" spans="2:9" ht="68.400000000000006" x14ac:dyDescent="0.3">
      <c r="B7" s="16" t="s">
        <v>247</v>
      </c>
      <c r="C7" s="19" t="s">
        <v>322</v>
      </c>
      <c r="D7" s="62">
        <v>1</v>
      </c>
      <c r="E7" s="15" t="s">
        <v>7</v>
      </c>
      <c r="F7" s="58" t="s">
        <v>306</v>
      </c>
      <c r="G7" s="78" t="str">
        <f>HYPERLINK(_xlfn.CONCAT("https://github.com/rcfdtools/R.DAPC/blob/main/activity/",F7,"/Readme.md"),"Ver")</f>
        <v>Ver</v>
      </c>
      <c r="H7" s="64"/>
      <c r="I7" s="65">
        <v>0</v>
      </c>
    </row>
    <row r="8" spans="2:9" ht="22.8" x14ac:dyDescent="0.3">
      <c r="B8" s="16" t="s">
        <v>251</v>
      </c>
      <c r="C8" s="19" t="s">
        <v>291</v>
      </c>
      <c r="D8" s="62">
        <v>1</v>
      </c>
      <c r="E8" s="15" t="s">
        <v>292</v>
      </c>
      <c r="F8" s="58" t="s">
        <v>281</v>
      </c>
      <c r="G8" s="78" t="str">
        <f t="shared" ref="G8:G18" si="0">HYPERLINK(_xlfn.CONCAT("https://github.com/rcfdtools/R.DAPC/blob/main/activity/",F8,"/Readme.md"),"Ver")</f>
        <v>Ver</v>
      </c>
      <c r="H8" s="64"/>
      <c r="I8" s="65"/>
    </row>
    <row r="9" spans="2:9" x14ac:dyDescent="0.3">
      <c r="B9" s="16" t="s">
        <v>249</v>
      </c>
      <c r="C9" s="19" t="s">
        <v>250</v>
      </c>
      <c r="D9" s="62" t="s">
        <v>293</v>
      </c>
      <c r="E9" s="15"/>
      <c r="F9" s="58" t="s">
        <v>281</v>
      </c>
      <c r="G9" s="78" t="str">
        <f t="shared" si="0"/>
        <v>Ver</v>
      </c>
      <c r="H9" s="64"/>
      <c r="I9" s="65"/>
    </row>
    <row r="10" spans="2:9" x14ac:dyDescent="0.3">
      <c r="B10" s="16" t="s">
        <v>253</v>
      </c>
      <c r="C10" s="19" t="s">
        <v>254</v>
      </c>
      <c r="D10" s="62">
        <v>1</v>
      </c>
      <c r="E10" s="15" t="s">
        <v>7</v>
      </c>
      <c r="F10" s="58" t="s">
        <v>282</v>
      </c>
      <c r="G10" s="78" t="str">
        <f t="shared" si="0"/>
        <v>Ver</v>
      </c>
      <c r="H10" s="64"/>
      <c r="I10" s="65"/>
    </row>
    <row r="11" spans="2:9" ht="33.6" x14ac:dyDescent="0.3">
      <c r="B11" s="16" t="s">
        <v>252</v>
      </c>
      <c r="C11" s="19" t="s">
        <v>255</v>
      </c>
      <c r="D11" s="62" t="s">
        <v>293</v>
      </c>
      <c r="E11" s="15"/>
      <c r="F11" s="58" t="s">
        <v>283</v>
      </c>
      <c r="G11" s="78" t="str">
        <f t="shared" si="0"/>
        <v>Ver</v>
      </c>
      <c r="H11" s="64"/>
      <c r="I11" s="65"/>
    </row>
    <row r="12" spans="2:9" ht="57" x14ac:dyDescent="0.3">
      <c r="B12" s="16" t="s">
        <v>261</v>
      </c>
      <c r="C12" s="19" t="s">
        <v>256</v>
      </c>
      <c r="D12" s="62" t="s">
        <v>293</v>
      </c>
      <c r="E12" s="15"/>
      <c r="F12" s="58" t="s">
        <v>284</v>
      </c>
      <c r="G12" s="78" t="str">
        <f t="shared" si="0"/>
        <v>Ver</v>
      </c>
      <c r="H12" s="64"/>
      <c r="I12" s="65"/>
    </row>
    <row r="13" spans="2:9" ht="22.8" x14ac:dyDescent="0.3">
      <c r="B13" s="16" t="s">
        <v>262</v>
      </c>
      <c r="C13" s="19" t="s">
        <v>257</v>
      </c>
      <c r="D13" s="62" t="s">
        <v>293</v>
      </c>
      <c r="E13" s="15"/>
      <c r="F13" s="58" t="s">
        <v>285</v>
      </c>
      <c r="G13" s="78" t="str">
        <f t="shared" si="0"/>
        <v>Ver</v>
      </c>
      <c r="H13" s="64"/>
      <c r="I13" s="65"/>
    </row>
    <row r="14" spans="2:9" ht="33.6" x14ac:dyDescent="0.3">
      <c r="B14" s="16" t="s">
        <v>263</v>
      </c>
      <c r="C14" s="19" t="s">
        <v>326</v>
      </c>
      <c r="D14" s="62" t="s">
        <v>293</v>
      </c>
      <c r="E14" s="15"/>
      <c r="F14" s="58" t="s">
        <v>282</v>
      </c>
      <c r="G14" s="78" t="str">
        <f t="shared" si="0"/>
        <v>Ver</v>
      </c>
      <c r="H14" s="64"/>
      <c r="I14" s="65"/>
    </row>
    <row r="15" spans="2:9" ht="34.200000000000003" x14ac:dyDescent="0.3">
      <c r="B15" s="16" t="s">
        <v>258</v>
      </c>
      <c r="C15" s="19" t="s">
        <v>264</v>
      </c>
      <c r="D15" s="62">
        <v>1</v>
      </c>
      <c r="E15" s="15" t="s">
        <v>7</v>
      </c>
      <c r="F15" s="58" t="s">
        <v>286</v>
      </c>
      <c r="G15" s="78" t="str">
        <f t="shared" si="0"/>
        <v>Ver</v>
      </c>
      <c r="H15" s="64"/>
      <c r="I15" s="65"/>
    </row>
    <row r="16" spans="2:9" ht="52.2" customHeight="1" x14ac:dyDescent="0.3">
      <c r="B16" s="16" t="s">
        <v>259</v>
      </c>
      <c r="C16" s="19" t="s">
        <v>265</v>
      </c>
      <c r="D16" s="62">
        <v>1</v>
      </c>
      <c r="E16" s="15" t="s">
        <v>7</v>
      </c>
      <c r="F16" s="58" t="s">
        <v>286</v>
      </c>
      <c r="G16" s="78" t="str">
        <f t="shared" si="0"/>
        <v>Ver</v>
      </c>
      <c r="H16" s="64"/>
      <c r="I16" s="65"/>
    </row>
    <row r="17" spans="2:9" ht="35.700000000000003" customHeight="1" x14ac:dyDescent="0.3">
      <c r="B17" s="27" t="s">
        <v>260</v>
      </c>
      <c r="C17" s="28" t="s">
        <v>266</v>
      </c>
      <c r="D17" s="62">
        <v>1</v>
      </c>
      <c r="E17" s="15" t="s">
        <v>7</v>
      </c>
      <c r="F17" s="58" t="s">
        <v>286</v>
      </c>
      <c r="G17" s="78" t="str">
        <f t="shared" si="0"/>
        <v>Ver</v>
      </c>
      <c r="H17" s="66"/>
      <c r="I17" s="67"/>
    </row>
    <row r="18" spans="2:9" x14ac:dyDescent="0.3">
      <c r="B18" s="24"/>
      <c r="C18" s="25"/>
      <c r="D18" s="63"/>
      <c r="E18" s="26"/>
      <c r="F18" s="59"/>
      <c r="G18" s="79" t="str">
        <f t="shared" si="0"/>
        <v>Ver</v>
      </c>
      <c r="H18" s="68"/>
      <c r="I18" s="69"/>
    </row>
    <row r="19" spans="2:9" x14ac:dyDescent="0.3">
      <c r="H19" s="43" t="s">
        <v>248</v>
      </c>
      <c r="I19" s="31">
        <f>AVERAGE(I7:I18)</f>
        <v>0</v>
      </c>
    </row>
  </sheetData>
  <autoFilter ref="B6:I19" xr:uid="{0659C4DD-D653-4634-8C4F-29057F021A54}">
    <filterColumn colId="4" showButton="0"/>
  </autoFilter>
  <mergeCells count="2">
    <mergeCell ref="B4:E5"/>
    <mergeCell ref="F6:G6"/>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I105"/>
  <sheetViews>
    <sheetView showGridLines="0" zoomScale="130" zoomScaleNormal="130" workbookViewId="0">
      <pane ySplit="6" topLeftCell="A32" activePane="bottomLeft" state="frozen"/>
      <selection pane="bottomLeft" activeCell="D37" sqref="D37:D38"/>
    </sheetView>
  </sheetViews>
  <sheetFormatPr defaultColWidth="9.109375" defaultRowHeight="16.8" x14ac:dyDescent="0.3"/>
  <cols>
    <col min="1" max="1" width="2.5546875" style="2" customWidth="1"/>
    <col min="2" max="2" width="30.77734375" style="2" customWidth="1"/>
    <col min="3" max="3" width="50.77734375" style="2" customWidth="1"/>
    <col min="4" max="5" width="10.77734375" style="31" customWidth="1"/>
    <col min="6" max="6" width="7.77734375" style="80" customWidth="1"/>
    <col min="7" max="7" width="3.77734375" style="31" customWidth="1"/>
    <col min="8" max="8" width="30.77734375" style="48" customWidth="1"/>
    <col min="9" max="9" width="12.77734375" style="31" customWidth="1"/>
    <col min="10" max="10" width="2.5546875" style="2" customWidth="1"/>
    <col min="11" max="16384" width="9.109375" style="2"/>
  </cols>
  <sheetData>
    <row r="2" spans="2:9" x14ac:dyDescent="0.3">
      <c r="B2" s="2" t="s">
        <v>12</v>
      </c>
    </row>
    <row r="3" spans="2:9" x14ac:dyDescent="0.3">
      <c r="B3" s="9" t="s">
        <v>141</v>
      </c>
    </row>
    <row r="4" spans="2:9" x14ac:dyDescent="0.3">
      <c r="B4" s="120" t="s">
        <v>200</v>
      </c>
      <c r="C4" s="120"/>
      <c r="D4" s="120"/>
      <c r="E4" s="120"/>
      <c r="F4" s="120"/>
      <c r="G4" s="120"/>
      <c r="H4" s="120"/>
      <c r="I4" s="120"/>
    </row>
    <row r="5" spans="2:9" x14ac:dyDescent="0.3">
      <c r="B5" s="121"/>
      <c r="C5" s="121"/>
      <c r="D5" s="121"/>
      <c r="E5" s="121"/>
      <c r="F5" s="121"/>
      <c r="G5" s="121"/>
      <c r="H5" s="121"/>
      <c r="I5" s="121"/>
    </row>
    <row r="6" spans="2:9" x14ac:dyDescent="0.3">
      <c r="B6" s="21" t="s">
        <v>26</v>
      </c>
      <c r="C6" s="22" t="s">
        <v>27</v>
      </c>
      <c r="D6" s="23" t="s">
        <v>38</v>
      </c>
      <c r="E6" s="23" t="s">
        <v>39</v>
      </c>
      <c r="F6" s="156" t="s">
        <v>28</v>
      </c>
      <c r="G6" s="157"/>
      <c r="H6" s="22" t="s">
        <v>16</v>
      </c>
      <c r="I6" s="38" t="s">
        <v>17</v>
      </c>
    </row>
    <row r="7" spans="2:9" x14ac:dyDescent="0.3">
      <c r="B7" s="5" t="s">
        <v>295</v>
      </c>
      <c r="C7" s="17"/>
      <c r="D7" s="18"/>
      <c r="E7" s="18"/>
      <c r="F7" s="60"/>
      <c r="G7" s="18"/>
      <c r="H7" s="49"/>
      <c r="I7" s="39"/>
    </row>
    <row r="8" spans="2:9" x14ac:dyDescent="0.3">
      <c r="B8" s="16" t="s">
        <v>142</v>
      </c>
      <c r="C8" s="19" t="s">
        <v>143</v>
      </c>
      <c r="D8" s="20">
        <v>8</v>
      </c>
      <c r="E8" s="15" t="s">
        <v>43</v>
      </c>
      <c r="F8" s="58" t="s">
        <v>283</v>
      </c>
      <c r="G8" s="78" t="str">
        <f>HYPERLINK(_xlfn.CONCAT("https://github.com/rcfdtools/R.DAPC/blob/main/activity/",F8,"/Readme.md"),"Ver")</f>
        <v>Ver</v>
      </c>
      <c r="H8" s="19" t="s">
        <v>268</v>
      </c>
      <c r="I8" s="40">
        <v>0</v>
      </c>
    </row>
    <row r="9" spans="2:9" x14ac:dyDescent="0.3">
      <c r="B9" s="16" t="s">
        <v>477</v>
      </c>
      <c r="C9" s="19" t="s">
        <v>144</v>
      </c>
      <c r="D9" s="20">
        <v>10</v>
      </c>
      <c r="E9" s="15" t="s">
        <v>43</v>
      </c>
      <c r="F9" s="58" t="s">
        <v>283</v>
      </c>
      <c r="G9" s="78" t="str">
        <f t="shared" ref="G9:G77" si="0">HYPERLINK(_xlfn.CONCAT("https://github.com/rcfdtools/R.DAPC/blob/main/activity/",F9,"/Readme.md"),"Ver")</f>
        <v>Ver</v>
      </c>
      <c r="H9" s="19" t="s">
        <v>268</v>
      </c>
      <c r="I9" s="40"/>
    </row>
    <row r="10" spans="2:9" ht="22.8" x14ac:dyDescent="0.3">
      <c r="B10" s="16" t="s">
        <v>147</v>
      </c>
      <c r="C10" s="19" t="s">
        <v>145</v>
      </c>
      <c r="D10" s="15">
        <f>D8+SumUDig</f>
        <v>27</v>
      </c>
      <c r="E10" s="15" t="s">
        <v>43</v>
      </c>
      <c r="F10" s="58" t="s">
        <v>283</v>
      </c>
      <c r="G10" s="78" t="str">
        <f t="shared" si="0"/>
        <v>Ver</v>
      </c>
      <c r="H10" s="19"/>
      <c r="I10" s="40"/>
    </row>
    <row r="11" spans="2:9" x14ac:dyDescent="0.3">
      <c r="B11" s="16" t="s">
        <v>148</v>
      </c>
      <c r="C11" s="19" t="s">
        <v>146</v>
      </c>
      <c r="D11" s="15" cm="1">
        <f t="array" ref="D11">D9+SumUDig</f>
        <v>29</v>
      </c>
      <c r="E11" s="15" t="s">
        <v>43</v>
      </c>
      <c r="F11" s="58" t="s">
        <v>283</v>
      </c>
      <c r="G11" s="78" t="str">
        <f t="shared" si="0"/>
        <v>Ver</v>
      </c>
      <c r="H11" s="19"/>
      <c r="I11" s="40"/>
    </row>
    <row r="12" spans="2:9" x14ac:dyDescent="0.3">
      <c r="B12" s="16" t="s">
        <v>29</v>
      </c>
      <c r="C12" s="19" t="s">
        <v>156</v>
      </c>
      <c r="D12" s="20">
        <v>12</v>
      </c>
      <c r="E12" s="15" t="s">
        <v>43</v>
      </c>
      <c r="F12" s="58" t="s">
        <v>283</v>
      </c>
      <c r="G12" s="78" t="str">
        <f t="shared" si="0"/>
        <v>Ver</v>
      </c>
      <c r="H12" s="19" t="s">
        <v>268</v>
      </c>
      <c r="I12" s="40"/>
    </row>
    <row r="13" spans="2:9" x14ac:dyDescent="0.3">
      <c r="B13" s="16" t="s">
        <v>50</v>
      </c>
      <c r="C13" s="19" t="s">
        <v>55</v>
      </c>
      <c r="D13" s="20">
        <v>6</v>
      </c>
      <c r="E13" s="15" t="s">
        <v>43</v>
      </c>
      <c r="F13" s="58" t="s">
        <v>283</v>
      </c>
      <c r="G13" s="78" t="str">
        <f t="shared" si="0"/>
        <v>Ver</v>
      </c>
      <c r="H13" s="19" t="s">
        <v>268</v>
      </c>
      <c r="I13" s="40"/>
    </row>
    <row r="14" spans="2:9" x14ac:dyDescent="0.3">
      <c r="B14" s="16" t="s">
        <v>30</v>
      </c>
      <c r="C14" s="19" t="s">
        <v>54</v>
      </c>
      <c r="D14" s="20">
        <v>12</v>
      </c>
      <c r="E14" s="15" t="s">
        <v>43</v>
      </c>
      <c r="F14" s="58" t="s">
        <v>283</v>
      </c>
      <c r="G14" s="78" t="str">
        <f t="shared" si="0"/>
        <v>Ver</v>
      </c>
      <c r="H14" s="19" t="s">
        <v>268</v>
      </c>
      <c r="I14" s="40"/>
    </row>
    <row r="15" spans="2:9" ht="22.8" x14ac:dyDescent="0.3">
      <c r="B15" s="16" t="s">
        <v>42</v>
      </c>
      <c r="C15" s="19" t="s">
        <v>51</v>
      </c>
      <c r="D15" s="15">
        <f>D10</f>
        <v>27</v>
      </c>
      <c r="E15" s="15" t="s">
        <v>43</v>
      </c>
      <c r="F15" s="58" t="s">
        <v>283</v>
      </c>
      <c r="G15" s="78" t="str">
        <f t="shared" si="0"/>
        <v>Ver</v>
      </c>
      <c r="H15" s="19"/>
      <c r="I15" s="40"/>
    </row>
    <row r="16" spans="2:9" x14ac:dyDescent="0.3">
      <c r="B16" s="16" t="s">
        <v>41</v>
      </c>
      <c r="C16" s="19" t="s">
        <v>49</v>
      </c>
      <c r="D16" s="15">
        <f>D11+D14+D13</f>
        <v>47</v>
      </c>
      <c r="E16" s="15" t="s">
        <v>43</v>
      </c>
      <c r="F16" s="58" t="s">
        <v>283</v>
      </c>
      <c r="G16" s="78" t="str">
        <f t="shared" si="0"/>
        <v>Ver</v>
      </c>
      <c r="H16" s="19"/>
      <c r="I16" s="40"/>
    </row>
    <row r="17" spans="2:9" ht="22.8" x14ac:dyDescent="0.3">
      <c r="B17" s="16" t="s">
        <v>40</v>
      </c>
      <c r="C17" s="19" t="s">
        <v>117</v>
      </c>
      <c r="D17" s="15">
        <f>D16*D15</f>
        <v>1269</v>
      </c>
      <c r="E17" s="15" t="s">
        <v>44</v>
      </c>
      <c r="F17" s="58" t="s">
        <v>283</v>
      </c>
      <c r="G17" s="78" t="str">
        <f t="shared" si="0"/>
        <v>Ver</v>
      </c>
      <c r="H17" s="19"/>
      <c r="I17" s="40"/>
    </row>
    <row r="18" spans="2:9" x14ac:dyDescent="0.3">
      <c r="B18" s="27" t="s">
        <v>87</v>
      </c>
      <c r="C18" s="28" t="s">
        <v>88</v>
      </c>
      <c r="D18" s="29">
        <f>D32+D30</f>
        <v>891</v>
      </c>
      <c r="E18" s="15" t="s">
        <v>44</v>
      </c>
      <c r="F18" s="58" t="s">
        <v>283</v>
      </c>
      <c r="G18" s="78" t="str">
        <f t="shared" si="0"/>
        <v>Ver</v>
      </c>
      <c r="H18" s="28"/>
      <c r="I18" s="41"/>
    </row>
    <row r="19" spans="2:9" x14ac:dyDescent="0.3">
      <c r="B19" s="27" t="s">
        <v>85</v>
      </c>
      <c r="C19" s="28" t="s">
        <v>118</v>
      </c>
      <c r="D19" s="29">
        <f>D32+D30+D51</f>
        <v>951</v>
      </c>
      <c r="E19" s="15" t="s">
        <v>44</v>
      </c>
      <c r="F19" s="58" t="s">
        <v>283</v>
      </c>
      <c r="G19" s="78" t="str">
        <f t="shared" si="0"/>
        <v>Ver</v>
      </c>
      <c r="H19" s="28"/>
      <c r="I19" s="41"/>
    </row>
    <row r="20" spans="2:9" ht="34.200000000000003" x14ac:dyDescent="0.3">
      <c r="B20" s="27" t="s">
        <v>56</v>
      </c>
      <c r="C20" s="28" t="s">
        <v>119</v>
      </c>
      <c r="D20" s="29">
        <f>D18/D17</f>
        <v>0.7021276595744681</v>
      </c>
      <c r="E20" s="29" t="s">
        <v>57</v>
      </c>
      <c r="F20" s="58" t="s">
        <v>283</v>
      </c>
      <c r="G20" s="78" t="str">
        <f t="shared" si="0"/>
        <v>Ver</v>
      </c>
      <c r="H20" s="28"/>
      <c r="I20" s="41"/>
    </row>
    <row r="21" spans="2:9" ht="22.8" x14ac:dyDescent="0.3">
      <c r="B21" s="27" t="s">
        <v>86</v>
      </c>
      <c r="C21" s="28" t="s">
        <v>120</v>
      </c>
      <c r="D21" s="29">
        <f>D19/D17</f>
        <v>0.74940898345153661</v>
      </c>
      <c r="E21" s="29" t="s">
        <v>57</v>
      </c>
      <c r="F21" s="58" t="s">
        <v>283</v>
      </c>
      <c r="G21" s="78" t="str">
        <f t="shared" si="0"/>
        <v>Ver</v>
      </c>
      <c r="H21" s="28"/>
      <c r="I21" s="41"/>
    </row>
    <row r="22" spans="2:9" x14ac:dyDescent="0.3">
      <c r="B22" s="24"/>
      <c r="C22" s="25"/>
      <c r="D22" s="26"/>
      <c r="E22" s="26"/>
      <c r="F22" s="59"/>
      <c r="G22" s="79" t="str">
        <f t="shared" si="0"/>
        <v>Ver</v>
      </c>
      <c r="H22" s="25"/>
      <c r="I22" s="42"/>
    </row>
    <row r="23" spans="2:9" x14ac:dyDescent="0.3">
      <c r="B23" s="5" t="s">
        <v>296</v>
      </c>
      <c r="C23" s="17"/>
      <c r="D23" s="18"/>
      <c r="E23" s="18"/>
      <c r="F23" s="60"/>
      <c r="G23" s="18"/>
      <c r="H23" s="49"/>
      <c r="I23" s="39"/>
    </row>
    <row r="24" spans="2:9" ht="34.200000000000003" x14ac:dyDescent="0.3">
      <c r="B24" s="16" t="s">
        <v>61</v>
      </c>
      <c r="C24" s="19" t="s">
        <v>121</v>
      </c>
      <c r="D24" s="20">
        <v>2</v>
      </c>
      <c r="E24" s="15" t="s">
        <v>43</v>
      </c>
      <c r="F24" s="58" t="s">
        <v>283</v>
      </c>
      <c r="G24" s="78" t="str">
        <f t="shared" si="0"/>
        <v>Ver</v>
      </c>
      <c r="H24" s="19" t="s">
        <v>268</v>
      </c>
      <c r="I24" s="40"/>
    </row>
    <row r="25" spans="2:9" ht="57" x14ac:dyDescent="0.3">
      <c r="B25" s="16" t="s">
        <v>62</v>
      </c>
      <c r="C25" s="19" t="s">
        <v>69</v>
      </c>
      <c r="D25" s="32">
        <v>5</v>
      </c>
      <c r="E25" s="15" t="s">
        <v>58</v>
      </c>
      <c r="F25" s="58" t="s">
        <v>283</v>
      </c>
      <c r="G25" s="78" t="str">
        <f t="shared" si="0"/>
        <v>Ver</v>
      </c>
      <c r="H25" s="19"/>
      <c r="I25" s="40"/>
    </row>
    <row r="26" spans="2:9" ht="45.6" x14ac:dyDescent="0.3">
      <c r="B26" s="16" t="s">
        <v>63</v>
      </c>
      <c r="C26" s="19" t="s">
        <v>60</v>
      </c>
      <c r="D26" s="15">
        <f>ROUND(ATAN(D25/100)*180/PI(),0)</f>
        <v>3</v>
      </c>
      <c r="E26" s="15" t="s">
        <v>59</v>
      </c>
      <c r="F26" s="58" t="s">
        <v>283</v>
      </c>
      <c r="G26" s="78" t="str">
        <f t="shared" si="0"/>
        <v>Ver</v>
      </c>
      <c r="H26" s="19"/>
      <c r="I26" s="40"/>
    </row>
    <row r="27" spans="2:9" ht="22.8" x14ac:dyDescent="0.3">
      <c r="B27" s="27" t="s">
        <v>65</v>
      </c>
      <c r="C27" s="28" t="s">
        <v>294</v>
      </c>
      <c r="D27" s="81">
        <v>0.6</v>
      </c>
      <c r="E27" s="29" t="s">
        <v>43</v>
      </c>
      <c r="F27" s="58" t="s">
        <v>283</v>
      </c>
      <c r="G27" s="78" t="str">
        <f t="shared" si="0"/>
        <v>Ver</v>
      </c>
      <c r="H27" s="28"/>
      <c r="I27" s="41"/>
    </row>
    <row r="28" spans="2:9" ht="33.6" x14ac:dyDescent="0.3">
      <c r="B28" s="16" t="s">
        <v>64</v>
      </c>
      <c r="C28" s="19" t="s">
        <v>122</v>
      </c>
      <c r="D28" s="20">
        <v>0.2</v>
      </c>
      <c r="E28" s="15" t="s">
        <v>43</v>
      </c>
      <c r="F28" s="58" t="s">
        <v>283</v>
      </c>
      <c r="G28" s="78" t="str">
        <f t="shared" si="0"/>
        <v>Ver</v>
      </c>
      <c r="H28" s="19"/>
      <c r="I28" s="40"/>
    </row>
    <row r="29" spans="2:9" x14ac:dyDescent="0.3">
      <c r="B29" s="16" t="s">
        <v>123</v>
      </c>
      <c r="C29" s="19" t="s">
        <v>125</v>
      </c>
      <c r="D29" s="20">
        <v>2</v>
      </c>
      <c r="E29" s="15" t="s">
        <v>57</v>
      </c>
      <c r="F29" s="58" t="s">
        <v>283</v>
      </c>
      <c r="G29" s="78" t="str">
        <f t="shared" si="0"/>
        <v>Ver</v>
      </c>
      <c r="H29" s="19"/>
      <c r="I29" s="40"/>
    </row>
    <row r="30" spans="2:9" ht="22.8" x14ac:dyDescent="0.3">
      <c r="B30" s="27" t="s">
        <v>66</v>
      </c>
      <c r="C30" s="28" t="s">
        <v>124</v>
      </c>
      <c r="D30" s="29">
        <f>(D27-D28)*(D11+D24+D24)*D29</f>
        <v>26.4</v>
      </c>
      <c r="E30" s="15" t="s">
        <v>44</v>
      </c>
      <c r="F30" s="58" t="s">
        <v>283</v>
      </c>
      <c r="G30" s="78" t="str">
        <f t="shared" si="0"/>
        <v>Ver</v>
      </c>
      <c r="H30" s="28"/>
      <c r="I30" s="41"/>
    </row>
    <row r="31" spans="2:9" ht="34.200000000000003" x14ac:dyDescent="0.3">
      <c r="B31" s="16" t="s">
        <v>483</v>
      </c>
      <c r="C31" s="19" t="s">
        <v>126</v>
      </c>
      <c r="D31" s="15">
        <f>(D10*D11)-D30</f>
        <v>756.6</v>
      </c>
      <c r="E31" s="15" t="s">
        <v>44</v>
      </c>
      <c r="F31" s="58" t="s">
        <v>283</v>
      </c>
      <c r="G31" s="78" t="str">
        <f t="shared" si="0"/>
        <v>Ver</v>
      </c>
      <c r="H31" s="19"/>
      <c r="I31" s="40"/>
    </row>
    <row r="32" spans="2:9" ht="45.6" x14ac:dyDescent="0.3">
      <c r="B32" s="16" t="s">
        <v>484</v>
      </c>
      <c r="C32" s="19" t="s">
        <v>127</v>
      </c>
      <c r="D32" s="15">
        <f>((D10*D11)+D10*(D24+D24))-D30</f>
        <v>864.6</v>
      </c>
      <c r="E32" s="15" t="s">
        <v>44</v>
      </c>
      <c r="F32" s="58" t="s">
        <v>283</v>
      </c>
      <c r="G32" s="78" t="str">
        <f t="shared" si="0"/>
        <v>Ver</v>
      </c>
      <c r="H32" s="19"/>
      <c r="I32" s="40"/>
    </row>
    <row r="33" spans="2:9" ht="33.6" x14ac:dyDescent="0.3">
      <c r="B33" s="16" t="s">
        <v>485</v>
      </c>
      <c r="C33" s="19" t="s">
        <v>110</v>
      </c>
      <c r="D33" s="20">
        <v>8</v>
      </c>
      <c r="E33" s="15" t="s">
        <v>43</v>
      </c>
      <c r="F33" s="58" t="s">
        <v>305</v>
      </c>
      <c r="G33" s="78" t="str">
        <f t="shared" si="0"/>
        <v>Ver</v>
      </c>
      <c r="H33" s="19"/>
      <c r="I33" s="40"/>
    </row>
    <row r="34" spans="2:9" ht="45.6" x14ac:dyDescent="0.3">
      <c r="B34" s="16" t="s">
        <v>489</v>
      </c>
      <c r="C34" s="19" t="s">
        <v>128</v>
      </c>
      <c r="D34" s="15">
        <f>EVEN(D31/(D33*D33))</f>
        <v>12</v>
      </c>
      <c r="E34" s="15" t="s">
        <v>102</v>
      </c>
      <c r="F34" s="58" t="s">
        <v>305</v>
      </c>
      <c r="G34" s="78" t="str">
        <f t="shared" si="0"/>
        <v>Ver</v>
      </c>
      <c r="H34" s="19"/>
      <c r="I34" s="40"/>
    </row>
    <row r="35" spans="2:9" x14ac:dyDescent="0.3">
      <c r="B35" s="16" t="s">
        <v>490</v>
      </c>
      <c r="C35" s="19" t="s">
        <v>493</v>
      </c>
      <c r="D35" s="15">
        <f>(INT(D10/D33))</f>
        <v>3</v>
      </c>
      <c r="E35" s="15"/>
      <c r="F35" s="58"/>
      <c r="G35" s="78"/>
      <c r="H35" s="19"/>
      <c r="I35" s="40"/>
    </row>
    <row r="36" spans="2:9" ht="22.8" x14ac:dyDescent="0.3">
      <c r="B36" s="16" t="s">
        <v>492</v>
      </c>
      <c r="C36" s="19" t="s">
        <v>494</v>
      </c>
      <c r="D36" s="15">
        <f>D34/D35</f>
        <v>4</v>
      </c>
      <c r="E36" s="15"/>
      <c r="F36" s="58"/>
      <c r="G36" s="78"/>
      <c r="H36" s="19" t="s">
        <v>491</v>
      </c>
      <c r="I36" s="40"/>
    </row>
    <row r="37" spans="2:9" ht="33.6" x14ac:dyDescent="0.3">
      <c r="B37" s="16" t="s">
        <v>488</v>
      </c>
      <c r="C37" s="19" t="s">
        <v>495</v>
      </c>
      <c r="D37" s="15">
        <f>D10/(D35+1)</f>
        <v>6.75</v>
      </c>
      <c r="E37" s="15" t="s">
        <v>43</v>
      </c>
      <c r="F37" s="58" t="s">
        <v>305</v>
      </c>
      <c r="G37" s="78" t="str">
        <f>HYPERLINK(_xlfn.CONCAT("https://github.com/rcfdtools/R.DAPC/blob/main/activity/",F37,"/Readme.md"),"Ver")</f>
        <v>Ver</v>
      </c>
      <c r="H37" s="19"/>
      <c r="I37" s="40"/>
    </row>
    <row r="38" spans="2:9" ht="33.6" x14ac:dyDescent="0.3">
      <c r="B38" s="16" t="s">
        <v>487</v>
      </c>
      <c r="C38" s="19" t="s">
        <v>496</v>
      </c>
      <c r="D38" s="15">
        <f>D11/(D36+1)</f>
        <v>5.8</v>
      </c>
      <c r="E38" s="15" t="s">
        <v>43</v>
      </c>
      <c r="F38" s="58" t="s">
        <v>305</v>
      </c>
      <c r="G38" s="78" t="str">
        <f t="shared" si="0"/>
        <v>Ver</v>
      </c>
      <c r="H38" s="19"/>
      <c r="I38" s="40"/>
    </row>
    <row r="39" spans="2:9" ht="22.8" x14ac:dyDescent="0.3">
      <c r="B39" s="16" t="s">
        <v>486</v>
      </c>
      <c r="C39" s="19" t="s">
        <v>52</v>
      </c>
      <c r="D39" s="20">
        <v>1200</v>
      </c>
      <c r="E39" s="15" t="s">
        <v>53</v>
      </c>
      <c r="F39" s="58" t="s">
        <v>305</v>
      </c>
      <c r="G39" s="78" t="str">
        <f t="shared" si="0"/>
        <v>Ver</v>
      </c>
      <c r="H39" s="19"/>
      <c r="I39" s="40"/>
    </row>
    <row r="40" spans="2:9" ht="34.200000000000003" x14ac:dyDescent="0.3">
      <c r="B40" s="16" t="s">
        <v>67</v>
      </c>
      <c r="C40" s="19" t="s">
        <v>312</v>
      </c>
      <c r="D40" s="15">
        <f>D39*D39/(1000*1000)</f>
        <v>1.44</v>
      </c>
      <c r="E40" s="15" t="s">
        <v>44</v>
      </c>
      <c r="F40" s="58" t="s">
        <v>305</v>
      </c>
      <c r="G40" s="78" t="str">
        <f t="shared" si="0"/>
        <v>Ver</v>
      </c>
      <c r="H40" s="19"/>
      <c r="I40" s="40"/>
    </row>
    <row r="41" spans="2:9" ht="33.6" x14ac:dyDescent="0.3">
      <c r="B41" s="16" t="s">
        <v>68</v>
      </c>
      <c r="C41" s="19" t="s">
        <v>129</v>
      </c>
      <c r="D41" s="15">
        <f>D34*D40</f>
        <v>17.28</v>
      </c>
      <c r="E41" s="15" t="s">
        <v>44</v>
      </c>
      <c r="F41" s="58" t="s">
        <v>305</v>
      </c>
      <c r="G41" s="78" t="str">
        <f t="shared" si="0"/>
        <v>Ver</v>
      </c>
      <c r="H41" s="19"/>
      <c r="I41" s="40"/>
    </row>
    <row r="42" spans="2:9" x14ac:dyDescent="0.3">
      <c r="B42" s="24"/>
      <c r="C42" s="25"/>
      <c r="D42" s="26"/>
      <c r="E42" s="26"/>
      <c r="F42" s="59"/>
      <c r="G42" s="79" t="str">
        <f t="shared" si="0"/>
        <v>Ver</v>
      </c>
      <c r="H42" s="25"/>
      <c r="I42" s="42"/>
    </row>
    <row r="43" spans="2:9" x14ac:dyDescent="0.3">
      <c r="B43" s="82" t="s">
        <v>313</v>
      </c>
      <c r="C43" s="17"/>
      <c r="D43" s="18"/>
      <c r="E43" s="18"/>
      <c r="F43" s="60"/>
      <c r="G43" s="18"/>
      <c r="H43" s="49"/>
      <c r="I43" s="39"/>
    </row>
    <row r="44" spans="2:9" x14ac:dyDescent="0.3">
      <c r="B44" s="16" t="s">
        <v>314</v>
      </c>
      <c r="C44" s="19" t="s">
        <v>73</v>
      </c>
      <c r="D44" s="20">
        <v>1</v>
      </c>
      <c r="E44" s="15" t="s">
        <v>43</v>
      </c>
      <c r="F44" s="58" t="s">
        <v>283</v>
      </c>
      <c r="G44" s="78" t="str">
        <f t="shared" si="0"/>
        <v>Ver</v>
      </c>
      <c r="H44" s="19"/>
      <c r="I44" s="40"/>
    </row>
    <row r="45" spans="2:9" ht="22.8" x14ac:dyDescent="0.3">
      <c r="B45" s="16" t="s">
        <v>70</v>
      </c>
      <c r="C45" s="19" t="s">
        <v>74</v>
      </c>
      <c r="D45" s="20">
        <v>15</v>
      </c>
      <c r="E45" s="15" t="s">
        <v>43</v>
      </c>
      <c r="F45" s="58" t="s">
        <v>283</v>
      </c>
      <c r="G45" s="78" t="str">
        <f t="shared" si="0"/>
        <v>Ver</v>
      </c>
      <c r="H45" s="19"/>
      <c r="I45" s="40"/>
    </row>
    <row r="46" spans="2:9" ht="22.8" x14ac:dyDescent="0.3">
      <c r="B46" s="16" t="s">
        <v>71</v>
      </c>
      <c r="C46" s="19" t="s">
        <v>315</v>
      </c>
      <c r="D46" s="15">
        <f>D11+(INT(D11/D45)*D10)</f>
        <v>56</v>
      </c>
      <c r="E46" s="15" t="s">
        <v>43</v>
      </c>
      <c r="F46" s="58" t="s">
        <v>283</v>
      </c>
      <c r="G46" s="78" t="str">
        <f t="shared" si="0"/>
        <v>Ver</v>
      </c>
      <c r="H46" s="19"/>
      <c r="I46" s="40"/>
    </row>
    <row r="47" spans="2:9" x14ac:dyDescent="0.3">
      <c r="B47" s="16" t="s">
        <v>72</v>
      </c>
      <c r="C47" s="19" t="s">
        <v>75</v>
      </c>
      <c r="D47" s="15">
        <f>D46*D44</f>
        <v>56</v>
      </c>
      <c r="E47" s="15" t="s">
        <v>44</v>
      </c>
      <c r="F47" s="58" t="s">
        <v>283</v>
      </c>
      <c r="G47" s="78" t="str">
        <f t="shared" si="0"/>
        <v>Ver</v>
      </c>
      <c r="H47" s="19"/>
      <c r="I47" s="40"/>
    </row>
    <row r="48" spans="2:9" x14ac:dyDescent="0.3">
      <c r="B48" s="24"/>
      <c r="C48" s="25"/>
      <c r="D48" s="26"/>
      <c r="E48" s="26"/>
      <c r="F48" s="59"/>
      <c r="G48" s="79" t="str">
        <f t="shared" si="0"/>
        <v>Ver</v>
      </c>
      <c r="H48" s="25"/>
      <c r="I48" s="42"/>
    </row>
    <row r="49" spans="2:9" x14ac:dyDescent="0.3">
      <c r="B49" s="5" t="s">
        <v>297</v>
      </c>
      <c r="C49" s="17"/>
      <c r="D49" s="18"/>
      <c r="E49" s="18"/>
      <c r="F49" s="60"/>
      <c r="G49" s="18"/>
      <c r="H49" s="49"/>
      <c r="I49" s="39"/>
    </row>
    <row r="50" spans="2:9" x14ac:dyDescent="0.3">
      <c r="B50" s="16" t="s">
        <v>481</v>
      </c>
      <c r="C50" s="19" t="s">
        <v>482</v>
      </c>
      <c r="D50" s="20">
        <v>0.15</v>
      </c>
      <c r="E50" s="15" t="s">
        <v>43</v>
      </c>
      <c r="F50" s="58" t="s">
        <v>283</v>
      </c>
      <c r="G50" s="78" t="str">
        <f t="shared" ref="G50" si="1">HYPERLINK(_xlfn.CONCAT("https://github.com/rcfdtools/R.DAPC/blob/main/activity/",F50,"/Readme.md"),"Ver")</f>
        <v>Ver</v>
      </c>
      <c r="H50" s="19"/>
      <c r="I50" s="40"/>
    </row>
    <row r="51" spans="2:9" ht="34.200000000000003" x14ac:dyDescent="0.3">
      <c r="B51" s="16" t="s">
        <v>31</v>
      </c>
      <c r="C51" s="19" t="s">
        <v>298</v>
      </c>
      <c r="D51" s="20">
        <v>60</v>
      </c>
      <c r="E51" s="15" t="s">
        <v>44</v>
      </c>
      <c r="F51" s="58" t="s">
        <v>283</v>
      </c>
      <c r="G51" s="78" t="str">
        <f t="shared" si="0"/>
        <v>Ver</v>
      </c>
      <c r="H51" s="19"/>
      <c r="I51" s="40"/>
    </row>
    <row r="52" spans="2:9" ht="34.200000000000003" x14ac:dyDescent="0.3">
      <c r="B52" s="16" t="s">
        <v>32</v>
      </c>
      <c r="C52" s="19" t="s">
        <v>33</v>
      </c>
      <c r="D52" s="20">
        <v>24</v>
      </c>
      <c r="E52" s="15" t="s">
        <v>44</v>
      </c>
      <c r="F52" s="58" t="s">
        <v>283</v>
      </c>
      <c r="G52" s="78" t="str">
        <f t="shared" si="0"/>
        <v>Ver</v>
      </c>
      <c r="H52" s="19"/>
      <c r="I52" s="40"/>
    </row>
    <row r="53" spans="2:9" ht="22.8" x14ac:dyDescent="0.3">
      <c r="B53" s="16" t="s">
        <v>76</v>
      </c>
      <c r="C53" s="19" t="s">
        <v>111</v>
      </c>
      <c r="D53" s="20">
        <v>3.9900000000000007</v>
      </c>
      <c r="E53" s="15" t="s">
        <v>43</v>
      </c>
      <c r="F53" s="58" t="s">
        <v>283</v>
      </c>
      <c r="G53" s="78" t="str">
        <f t="shared" si="0"/>
        <v>Ver</v>
      </c>
      <c r="H53" s="19"/>
      <c r="I53" s="40"/>
    </row>
    <row r="54" spans="2:9" ht="22.8" x14ac:dyDescent="0.3">
      <c r="B54" s="16" t="s">
        <v>77</v>
      </c>
      <c r="C54" s="19" t="s">
        <v>130</v>
      </c>
      <c r="D54" s="15">
        <f>D51-D59</f>
        <v>52.943999999999996</v>
      </c>
      <c r="E54" s="15" t="s">
        <v>44</v>
      </c>
      <c r="F54" s="58" t="s">
        <v>283</v>
      </c>
      <c r="G54" s="78" t="str">
        <f t="shared" si="0"/>
        <v>Ver</v>
      </c>
      <c r="H54" s="19"/>
      <c r="I54" s="40"/>
    </row>
    <row r="55" spans="2:9" ht="22.8" x14ac:dyDescent="0.3">
      <c r="B55" s="16" t="s">
        <v>47</v>
      </c>
      <c r="C55" s="19" t="s">
        <v>46</v>
      </c>
      <c r="D55" s="20">
        <v>28</v>
      </c>
      <c r="E55" s="15" t="s">
        <v>45</v>
      </c>
      <c r="F55" s="58" t="s">
        <v>283</v>
      </c>
      <c r="G55" s="78" t="str">
        <f t="shared" si="0"/>
        <v>Ver</v>
      </c>
      <c r="H55" s="19"/>
      <c r="I55" s="40"/>
    </row>
    <row r="56" spans="2:9" ht="22.8" x14ac:dyDescent="0.3">
      <c r="B56" s="16" t="s">
        <v>80</v>
      </c>
      <c r="C56" s="19" t="s">
        <v>48</v>
      </c>
      <c r="D56" s="20">
        <v>19</v>
      </c>
      <c r="E56" s="15" t="s">
        <v>45</v>
      </c>
      <c r="F56" s="58" t="s">
        <v>283</v>
      </c>
      <c r="G56" s="78" t="str">
        <f t="shared" si="0"/>
        <v>Ver</v>
      </c>
      <c r="H56" s="19"/>
      <c r="I56" s="40"/>
    </row>
    <row r="57" spans="2:9" x14ac:dyDescent="0.3">
      <c r="B57" s="16" t="s">
        <v>78</v>
      </c>
      <c r="C57" s="19" t="s">
        <v>79</v>
      </c>
      <c r="D57" s="15">
        <f>D53/(D56/100)</f>
        <v>21.000000000000004</v>
      </c>
      <c r="E57" s="15" t="s">
        <v>39</v>
      </c>
      <c r="F57" s="58" t="s">
        <v>283</v>
      </c>
      <c r="G57" s="78" t="str">
        <f t="shared" si="0"/>
        <v>Ver</v>
      </c>
      <c r="H57" s="19"/>
      <c r="I57" s="40"/>
    </row>
    <row r="58" spans="2:9" x14ac:dyDescent="0.3">
      <c r="B58" s="16" t="s">
        <v>81</v>
      </c>
      <c r="C58" s="19" t="s">
        <v>82</v>
      </c>
      <c r="D58" s="20">
        <v>1.2</v>
      </c>
      <c r="E58" s="15" t="s">
        <v>43</v>
      </c>
      <c r="F58" s="58" t="s">
        <v>283</v>
      </c>
      <c r="G58" s="78" t="str">
        <f t="shared" si="0"/>
        <v>Ver</v>
      </c>
      <c r="H58" s="19"/>
      <c r="I58" s="40"/>
    </row>
    <row r="59" spans="2:9" ht="22.8" x14ac:dyDescent="0.3">
      <c r="B59" s="16" t="s">
        <v>83</v>
      </c>
      <c r="C59" s="19" t="s">
        <v>84</v>
      </c>
      <c r="D59" s="30">
        <f>D58*D57*(D55/100)</f>
        <v>7.0560000000000018</v>
      </c>
      <c r="E59" s="15" t="s">
        <v>44</v>
      </c>
      <c r="F59" s="58" t="s">
        <v>283</v>
      </c>
      <c r="G59" s="78" t="str">
        <f t="shared" si="0"/>
        <v>Ver</v>
      </c>
      <c r="H59" s="19"/>
      <c r="I59" s="40"/>
    </row>
    <row r="60" spans="2:9" ht="68.400000000000006" x14ac:dyDescent="0.3">
      <c r="B60" s="16" t="s">
        <v>112</v>
      </c>
      <c r="C60" s="19" t="s">
        <v>168</v>
      </c>
      <c r="D60" s="20">
        <v>6</v>
      </c>
      <c r="E60" s="15" t="s">
        <v>43</v>
      </c>
      <c r="F60" s="58" t="s">
        <v>286</v>
      </c>
      <c r="G60" s="78" t="str">
        <f t="shared" si="0"/>
        <v>Ver</v>
      </c>
      <c r="H60" s="19"/>
      <c r="I60" s="40"/>
    </row>
    <row r="61" spans="2:9" ht="68.400000000000006" x14ac:dyDescent="0.3">
      <c r="B61" s="16" t="s">
        <v>113</v>
      </c>
      <c r="C61" s="19" t="s">
        <v>169</v>
      </c>
      <c r="D61" s="20">
        <v>4.5</v>
      </c>
      <c r="E61" s="15" t="s">
        <v>43</v>
      </c>
      <c r="F61" s="58" t="s">
        <v>286</v>
      </c>
      <c r="G61" s="78" t="str">
        <f t="shared" si="0"/>
        <v>Ver</v>
      </c>
      <c r="H61" s="19"/>
      <c r="I61" s="40"/>
    </row>
    <row r="62" spans="2:9" x14ac:dyDescent="0.3">
      <c r="B62" s="16" t="s">
        <v>115</v>
      </c>
      <c r="C62" s="19" t="s">
        <v>114</v>
      </c>
      <c r="D62" s="20">
        <v>1.2</v>
      </c>
      <c r="E62" s="15" t="s">
        <v>43</v>
      </c>
      <c r="F62" s="58" t="s">
        <v>286</v>
      </c>
      <c r="G62" s="78" t="str">
        <f t="shared" si="0"/>
        <v>Ver</v>
      </c>
      <c r="H62" s="19"/>
      <c r="I62" s="40"/>
    </row>
    <row r="63" spans="2:9" x14ac:dyDescent="0.3">
      <c r="B63" s="16" t="s">
        <v>166</v>
      </c>
      <c r="C63" s="19" t="s">
        <v>167</v>
      </c>
      <c r="D63" s="20">
        <v>2.2999999999999998</v>
      </c>
      <c r="E63" s="15" t="s">
        <v>43</v>
      </c>
      <c r="F63" s="58" t="s">
        <v>286</v>
      </c>
      <c r="G63" s="78" t="str">
        <f t="shared" si="0"/>
        <v>Ver</v>
      </c>
      <c r="H63" s="19"/>
      <c r="I63" s="40"/>
    </row>
    <row r="64" spans="2:9" ht="22.8" x14ac:dyDescent="0.3">
      <c r="B64" s="16" t="s">
        <v>116</v>
      </c>
      <c r="C64" s="19" t="s">
        <v>170</v>
      </c>
      <c r="D64" s="20">
        <v>3</v>
      </c>
      <c r="E64" s="15" t="s">
        <v>43</v>
      </c>
      <c r="F64" s="58" t="s">
        <v>286</v>
      </c>
      <c r="G64" s="78" t="str">
        <f t="shared" si="0"/>
        <v>Ver</v>
      </c>
      <c r="H64" s="19"/>
      <c r="I64" s="40"/>
    </row>
    <row r="65" spans="2:9" ht="22.8" x14ac:dyDescent="0.3">
      <c r="B65" s="16" t="s">
        <v>165</v>
      </c>
      <c r="C65" s="19" t="s">
        <v>171</v>
      </c>
      <c r="D65" s="20">
        <v>2</v>
      </c>
      <c r="E65" s="15" t="s">
        <v>43</v>
      </c>
      <c r="F65" s="58" t="s">
        <v>286</v>
      </c>
      <c r="G65" s="78" t="str">
        <f t="shared" si="0"/>
        <v>Ver</v>
      </c>
      <c r="H65" s="19"/>
      <c r="I65" s="40"/>
    </row>
    <row r="66" spans="2:9" x14ac:dyDescent="0.3">
      <c r="B66" s="24"/>
      <c r="C66" s="25"/>
      <c r="D66" s="26"/>
      <c r="E66" s="26"/>
      <c r="F66" s="59"/>
      <c r="G66" s="79" t="str">
        <f t="shared" si="0"/>
        <v>Ver</v>
      </c>
      <c r="H66" s="25"/>
      <c r="I66" s="42"/>
    </row>
    <row r="67" spans="2:9" x14ac:dyDescent="0.3">
      <c r="B67" s="83" t="s">
        <v>299</v>
      </c>
      <c r="C67" s="84"/>
      <c r="D67" s="85"/>
      <c r="E67" s="85"/>
      <c r="F67" s="86"/>
      <c r="G67" s="85"/>
      <c r="H67" s="87"/>
      <c r="I67" s="88"/>
    </row>
    <row r="68" spans="2:9" ht="22.8" x14ac:dyDescent="0.3">
      <c r="B68" s="16" t="s">
        <v>149</v>
      </c>
      <c r="C68" s="19" t="s">
        <v>90</v>
      </c>
      <c r="D68" s="20">
        <v>40</v>
      </c>
      <c r="E68" s="15" t="s">
        <v>45</v>
      </c>
      <c r="F68" s="58" t="s">
        <v>305</v>
      </c>
      <c r="G68" s="78" t="str">
        <f t="shared" si="0"/>
        <v>Ver</v>
      </c>
      <c r="H68" s="19"/>
      <c r="I68" s="40"/>
    </row>
    <row r="69" spans="2:9" x14ac:dyDescent="0.3">
      <c r="B69" s="16" t="s">
        <v>319</v>
      </c>
      <c r="C69" s="19" t="s">
        <v>150</v>
      </c>
      <c r="D69" s="30">
        <f>D18</f>
        <v>891</v>
      </c>
      <c r="E69" s="15" t="s">
        <v>44</v>
      </c>
      <c r="F69" s="58" t="s">
        <v>305</v>
      </c>
      <c r="G69" s="78" t="str">
        <f t="shared" si="0"/>
        <v>Ver</v>
      </c>
      <c r="H69" s="19"/>
      <c r="I69" s="40"/>
    </row>
    <row r="70" spans="2:9" ht="22.8" x14ac:dyDescent="0.3">
      <c r="B70" s="16" t="s">
        <v>89</v>
      </c>
      <c r="C70" s="19" t="s">
        <v>91</v>
      </c>
      <c r="D70" s="20">
        <v>20</v>
      </c>
      <c r="E70" s="15" t="s">
        <v>45</v>
      </c>
      <c r="F70" s="58" t="s">
        <v>305</v>
      </c>
      <c r="G70" s="78" t="str">
        <f t="shared" si="0"/>
        <v>Ver</v>
      </c>
      <c r="H70" s="19"/>
      <c r="I70" s="40"/>
    </row>
    <row r="71" spans="2:9" ht="33.6" x14ac:dyDescent="0.3">
      <c r="B71" s="16" t="s">
        <v>100</v>
      </c>
      <c r="C71" s="19" t="s">
        <v>93</v>
      </c>
      <c r="D71" s="20">
        <v>6</v>
      </c>
      <c r="E71" s="15" t="s">
        <v>43</v>
      </c>
      <c r="F71" s="58" t="s">
        <v>305</v>
      </c>
      <c r="G71" s="78" t="str">
        <f t="shared" si="0"/>
        <v>Ver</v>
      </c>
      <c r="H71" s="19"/>
      <c r="I71" s="40"/>
    </row>
    <row r="72" spans="2:9" ht="33.6" x14ac:dyDescent="0.3">
      <c r="B72" s="16" t="s">
        <v>101</v>
      </c>
      <c r="C72" s="19" t="s">
        <v>131</v>
      </c>
      <c r="D72" s="30">
        <f>ROUND(D10/D71,0)</f>
        <v>5</v>
      </c>
      <c r="E72" s="15" t="s">
        <v>102</v>
      </c>
      <c r="F72" s="58" t="s">
        <v>305</v>
      </c>
      <c r="G72" s="78" t="str">
        <f t="shared" si="0"/>
        <v>Ver</v>
      </c>
      <c r="H72" s="19"/>
      <c r="I72" s="40"/>
    </row>
    <row r="73" spans="2:9" ht="33.6" x14ac:dyDescent="0.3">
      <c r="B73" s="16" t="s">
        <v>103</v>
      </c>
      <c r="C73" s="19" t="s">
        <v>132</v>
      </c>
      <c r="D73" s="30">
        <f>ROUND(D11/D71,0)</f>
        <v>5</v>
      </c>
      <c r="E73" s="15" t="s">
        <v>102</v>
      </c>
      <c r="F73" s="58" t="s">
        <v>305</v>
      </c>
      <c r="G73" s="78" t="str">
        <f t="shared" si="0"/>
        <v>Ver</v>
      </c>
      <c r="H73" s="19"/>
      <c r="I73" s="40"/>
    </row>
    <row r="74" spans="2:9" x14ac:dyDescent="0.3">
      <c r="B74" s="16" t="s">
        <v>104</v>
      </c>
      <c r="C74" s="19" t="s">
        <v>105</v>
      </c>
      <c r="D74" s="30">
        <f>D73*D72</f>
        <v>25</v>
      </c>
      <c r="E74" s="15" t="s">
        <v>102</v>
      </c>
      <c r="F74" s="58" t="s">
        <v>305</v>
      </c>
      <c r="G74" s="78" t="str">
        <f t="shared" si="0"/>
        <v>Ver</v>
      </c>
      <c r="H74" s="19"/>
      <c r="I74" s="40"/>
    </row>
    <row r="75" spans="2:9" ht="34.200000000000003" x14ac:dyDescent="0.3">
      <c r="B75" s="16" t="s">
        <v>92</v>
      </c>
      <c r="C75" s="19" t="s">
        <v>311</v>
      </c>
      <c r="D75" s="20">
        <v>0.25</v>
      </c>
      <c r="E75" s="15" t="s">
        <v>43</v>
      </c>
      <c r="F75" s="58" t="s">
        <v>305</v>
      </c>
      <c r="G75" s="78" t="str">
        <f t="shared" si="0"/>
        <v>Ver</v>
      </c>
      <c r="H75" s="19"/>
      <c r="I75" s="40"/>
    </row>
    <row r="76" spans="2:9" ht="34.200000000000003" x14ac:dyDescent="0.3">
      <c r="B76" s="16" t="s">
        <v>94</v>
      </c>
      <c r="C76" s="19" t="s">
        <v>133</v>
      </c>
      <c r="D76" s="20">
        <v>0.4</v>
      </c>
      <c r="E76" s="15" t="s">
        <v>43</v>
      </c>
      <c r="F76" s="58" t="s">
        <v>305</v>
      </c>
      <c r="G76" s="78" t="str">
        <f t="shared" si="0"/>
        <v>Ver</v>
      </c>
      <c r="H76" s="19"/>
      <c r="I76" s="40"/>
    </row>
    <row r="77" spans="2:9" ht="34.200000000000003" x14ac:dyDescent="0.3">
      <c r="B77" s="16" t="s">
        <v>96</v>
      </c>
      <c r="C77" s="19" t="s">
        <v>98</v>
      </c>
      <c r="D77" s="20">
        <v>0.15</v>
      </c>
      <c r="E77" s="15" t="s">
        <v>43</v>
      </c>
      <c r="F77" s="58" t="s">
        <v>305</v>
      </c>
      <c r="G77" s="78" t="str">
        <f t="shared" si="0"/>
        <v>Ver</v>
      </c>
      <c r="H77" s="19"/>
      <c r="I77" s="40"/>
    </row>
    <row r="78" spans="2:9" ht="34.200000000000003" x14ac:dyDescent="0.3">
      <c r="B78" s="16" t="s">
        <v>97</v>
      </c>
      <c r="C78" s="19" t="s">
        <v>99</v>
      </c>
      <c r="D78" s="20">
        <v>0.4</v>
      </c>
      <c r="E78" s="15" t="s">
        <v>43</v>
      </c>
      <c r="F78" s="58" t="s">
        <v>305</v>
      </c>
      <c r="G78" s="78" t="str">
        <f t="shared" ref="G78:G81" si="2">HYPERLINK(_xlfn.CONCAT("https://github.com/rcfdtools/R.DAPC/blob/main/activity/",F78,"/Readme.md"),"Ver")</f>
        <v>Ver</v>
      </c>
      <c r="H78" s="19"/>
      <c r="I78" s="40"/>
    </row>
    <row r="79" spans="2:9" ht="34.200000000000003" x14ac:dyDescent="0.3">
      <c r="B79" s="16" t="s">
        <v>106</v>
      </c>
      <c r="C79" s="19" t="s">
        <v>108</v>
      </c>
      <c r="D79" s="30">
        <f>(D10-D75)/D72</f>
        <v>5.35</v>
      </c>
      <c r="E79" s="15" t="s">
        <v>43</v>
      </c>
      <c r="F79" s="58" t="s">
        <v>305</v>
      </c>
      <c r="G79" s="78" t="str">
        <f t="shared" si="2"/>
        <v>Ver</v>
      </c>
      <c r="H79" s="19"/>
      <c r="I79" s="40"/>
    </row>
    <row r="80" spans="2:9" ht="34.200000000000003" x14ac:dyDescent="0.3">
      <c r="B80" s="16" t="s">
        <v>107</v>
      </c>
      <c r="C80" s="19" t="s">
        <v>109</v>
      </c>
      <c r="D80" s="30">
        <f>(D11-D76)/D73</f>
        <v>5.7200000000000006</v>
      </c>
      <c r="E80" s="15" t="s">
        <v>43</v>
      </c>
      <c r="F80" s="58" t="s">
        <v>305</v>
      </c>
      <c r="G80" s="78" t="str">
        <f t="shared" si="2"/>
        <v>Ver</v>
      </c>
      <c r="H80" s="19"/>
      <c r="I80" s="40"/>
    </row>
    <row r="81" spans="2:9" x14ac:dyDescent="0.3">
      <c r="B81" s="89"/>
      <c r="C81" s="33"/>
      <c r="D81" s="90"/>
      <c r="E81" s="90"/>
      <c r="F81" s="91"/>
      <c r="G81" s="79" t="str">
        <f t="shared" si="2"/>
        <v>Ver</v>
      </c>
      <c r="H81" s="33"/>
      <c r="I81" s="6"/>
    </row>
    <row r="82" spans="2:9" x14ac:dyDescent="0.3">
      <c r="B82" s="105" t="s">
        <v>300</v>
      </c>
      <c r="C82" s="84"/>
      <c r="D82" s="85"/>
      <c r="E82" s="85"/>
      <c r="F82" s="86"/>
      <c r="G82" s="85"/>
      <c r="H82" s="87"/>
      <c r="I82" s="88"/>
    </row>
    <row r="83" spans="2:9" x14ac:dyDescent="0.3">
      <c r="B83" s="16" t="s">
        <v>152</v>
      </c>
      <c r="C83" s="101" t="s">
        <v>151</v>
      </c>
      <c r="D83" s="102">
        <f>D69</f>
        <v>891</v>
      </c>
      <c r="E83" s="102" t="s">
        <v>44</v>
      </c>
      <c r="F83" s="58" t="s">
        <v>305</v>
      </c>
      <c r="G83" s="78" t="str">
        <f t="shared" ref="G83:G93" si="3">HYPERLINK(_xlfn.CONCAT("https://github.com/rcfdtools/R.DAPC/blob/main/activity/",F83,"/Readme.md"),"Ver")</f>
        <v>Ver</v>
      </c>
      <c r="H83" s="19"/>
      <c r="I83" s="40"/>
    </row>
    <row r="84" spans="2:9" ht="33.6" x14ac:dyDescent="0.3">
      <c r="B84" s="16" t="s">
        <v>153</v>
      </c>
      <c r="C84" s="101" t="s">
        <v>154</v>
      </c>
      <c r="D84" s="102">
        <f>D83*D68</f>
        <v>35640</v>
      </c>
      <c r="E84" s="102" t="s">
        <v>155</v>
      </c>
      <c r="F84" s="58" t="s">
        <v>305</v>
      </c>
      <c r="G84" s="78" t="str">
        <f t="shared" si="3"/>
        <v>Ver</v>
      </c>
      <c r="H84" s="19"/>
      <c r="I84" s="40"/>
    </row>
    <row r="85" spans="2:9" x14ac:dyDescent="0.3">
      <c r="B85" s="16" t="s">
        <v>164</v>
      </c>
      <c r="C85" s="101" t="s">
        <v>163</v>
      </c>
      <c r="D85" s="102">
        <f>D54</f>
        <v>52.943999999999996</v>
      </c>
      <c r="E85" s="102" t="s">
        <v>44</v>
      </c>
      <c r="F85" s="58" t="s">
        <v>305</v>
      </c>
      <c r="G85" s="78" t="str">
        <f t="shared" si="3"/>
        <v>Ver</v>
      </c>
      <c r="H85" s="50"/>
      <c r="I85" s="8"/>
    </row>
    <row r="86" spans="2:9" x14ac:dyDescent="0.3">
      <c r="B86" s="16" t="s">
        <v>157</v>
      </c>
      <c r="C86" s="101" t="s">
        <v>158</v>
      </c>
      <c r="D86" s="102">
        <f>D74</f>
        <v>25</v>
      </c>
      <c r="E86" s="102" t="s">
        <v>102</v>
      </c>
      <c r="F86" s="58" t="s">
        <v>305</v>
      </c>
      <c r="G86" s="78" t="str">
        <f t="shared" si="3"/>
        <v>Ver</v>
      </c>
      <c r="H86" s="50"/>
      <c r="I86" s="8"/>
    </row>
    <row r="87" spans="2:9" ht="33.6" x14ac:dyDescent="0.3">
      <c r="B87" s="16" t="s">
        <v>159</v>
      </c>
      <c r="C87" s="101" t="s">
        <v>160</v>
      </c>
      <c r="D87" s="102">
        <f>D86*D12</f>
        <v>300</v>
      </c>
      <c r="E87" s="102" t="s">
        <v>43</v>
      </c>
      <c r="F87" s="58" t="s">
        <v>305</v>
      </c>
      <c r="G87" s="78" t="str">
        <f t="shared" si="3"/>
        <v>Ver</v>
      </c>
      <c r="H87" s="50"/>
      <c r="I87" s="8"/>
    </row>
    <row r="88" spans="2:9" ht="33.6" x14ac:dyDescent="0.3">
      <c r="B88" s="16" t="s">
        <v>161</v>
      </c>
      <c r="C88" s="101" t="s">
        <v>162</v>
      </c>
      <c r="D88" s="102">
        <f>((D72*D9)+(D73*D8))*INT(D12/D53)</f>
        <v>270</v>
      </c>
      <c r="E88" s="102" t="s">
        <v>43</v>
      </c>
      <c r="F88" s="58" t="s">
        <v>305</v>
      </c>
      <c r="G88" s="78" t="str">
        <f t="shared" si="3"/>
        <v>Ver</v>
      </c>
      <c r="H88" s="50"/>
      <c r="I88" s="8"/>
    </row>
    <row r="89" spans="2:9" ht="33.6" x14ac:dyDescent="0.3">
      <c r="B89" s="16" t="s">
        <v>172</v>
      </c>
      <c r="C89" s="101" t="s">
        <v>175</v>
      </c>
      <c r="D89" s="103" t="s">
        <v>174</v>
      </c>
      <c r="E89" s="102" t="s">
        <v>44</v>
      </c>
      <c r="F89" s="58" t="s">
        <v>305</v>
      </c>
      <c r="G89" s="78" t="str">
        <f t="shared" si="3"/>
        <v>Ver</v>
      </c>
      <c r="H89" s="50"/>
      <c r="I89" s="8"/>
    </row>
    <row r="90" spans="2:9" x14ac:dyDescent="0.3">
      <c r="B90" s="16" t="s">
        <v>173</v>
      </c>
      <c r="C90" s="101" t="s">
        <v>176</v>
      </c>
      <c r="D90" s="103">
        <v>2</v>
      </c>
      <c r="E90" s="102" t="s">
        <v>102</v>
      </c>
      <c r="F90" s="58" t="s">
        <v>305</v>
      </c>
      <c r="G90" s="78" t="str">
        <f t="shared" si="3"/>
        <v>Ver</v>
      </c>
      <c r="H90" s="50"/>
      <c r="I90" s="8"/>
    </row>
    <row r="91" spans="2:9" ht="50.4" x14ac:dyDescent="0.3">
      <c r="B91" s="16" t="s">
        <v>36</v>
      </c>
      <c r="C91" s="101" t="s">
        <v>177</v>
      </c>
      <c r="D91" s="103" t="s">
        <v>174</v>
      </c>
      <c r="E91" s="102" t="s">
        <v>102</v>
      </c>
      <c r="F91" s="58" t="s">
        <v>305</v>
      </c>
      <c r="G91" s="78" t="str">
        <f t="shared" si="3"/>
        <v>Ver</v>
      </c>
      <c r="H91" s="50"/>
      <c r="I91" s="8"/>
    </row>
    <row r="92" spans="2:9" ht="33.6" x14ac:dyDescent="0.3">
      <c r="B92" s="16" t="s">
        <v>37</v>
      </c>
      <c r="C92" s="101" t="s">
        <v>178</v>
      </c>
      <c r="D92" s="103" t="s">
        <v>174</v>
      </c>
      <c r="E92" s="102" t="s">
        <v>102</v>
      </c>
      <c r="F92" s="58" t="s">
        <v>305</v>
      </c>
      <c r="G92" s="78" t="str">
        <f t="shared" si="3"/>
        <v>Ver</v>
      </c>
      <c r="H92" s="50"/>
      <c r="I92" s="8"/>
    </row>
    <row r="93" spans="2:9" x14ac:dyDescent="0.3">
      <c r="B93" s="24"/>
      <c r="C93" s="104"/>
      <c r="D93" s="90"/>
      <c r="E93" s="90"/>
      <c r="F93" s="91"/>
      <c r="G93" s="79" t="str">
        <f t="shared" si="3"/>
        <v>Ver</v>
      </c>
      <c r="H93" s="33"/>
      <c r="I93" s="6"/>
    </row>
    <row r="94" spans="2:9" x14ac:dyDescent="0.3">
      <c r="B94" s="92" t="s">
        <v>95</v>
      </c>
    </row>
    <row r="95" spans="2:9" x14ac:dyDescent="0.3">
      <c r="H95" s="43" t="s">
        <v>248</v>
      </c>
      <c r="I95" s="31">
        <f>AVERAGE(I7:I93)</f>
        <v>0</v>
      </c>
    </row>
    <row r="96" spans="2:9" x14ac:dyDescent="0.3">
      <c r="B96" s="2" t="s">
        <v>309</v>
      </c>
    </row>
    <row r="97" spans="2:3" x14ac:dyDescent="0.3">
      <c r="B97" s="5" t="s">
        <v>134</v>
      </c>
      <c r="C97" s="93" t="s">
        <v>135</v>
      </c>
    </row>
    <row r="98" spans="2:3" x14ac:dyDescent="0.3">
      <c r="B98" s="94" t="s">
        <v>136</v>
      </c>
      <c r="C98" s="95">
        <f>D17</f>
        <v>1269</v>
      </c>
    </row>
    <row r="99" spans="2:3" x14ac:dyDescent="0.3">
      <c r="B99" s="94" t="s">
        <v>139</v>
      </c>
      <c r="C99" s="95">
        <f>D18</f>
        <v>891</v>
      </c>
    </row>
    <row r="100" spans="2:3" x14ac:dyDescent="0.3">
      <c r="B100" s="94" t="s">
        <v>138</v>
      </c>
      <c r="C100" s="95">
        <f>D51</f>
        <v>60</v>
      </c>
    </row>
    <row r="101" spans="2:3" x14ac:dyDescent="0.3">
      <c r="B101" s="94" t="s">
        <v>35</v>
      </c>
      <c r="C101" s="95">
        <f>D59</f>
        <v>7.0560000000000018</v>
      </c>
    </row>
    <row r="102" spans="2:3" x14ac:dyDescent="0.3">
      <c r="B102" s="94" t="s">
        <v>34</v>
      </c>
      <c r="C102" s="95">
        <f>D54</f>
        <v>52.943999999999996</v>
      </c>
    </row>
    <row r="103" spans="2:3" x14ac:dyDescent="0.3">
      <c r="B103" s="96" t="s">
        <v>137</v>
      </c>
      <c r="C103" s="97">
        <f>D19</f>
        <v>951</v>
      </c>
    </row>
    <row r="104" spans="2:3" x14ac:dyDescent="0.3">
      <c r="B104" s="98" t="s">
        <v>56</v>
      </c>
      <c r="C104" s="99">
        <f>D20</f>
        <v>0.7021276595744681</v>
      </c>
    </row>
    <row r="105" spans="2:3" x14ac:dyDescent="0.3">
      <c r="B105" s="89" t="s">
        <v>86</v>
      </c>
      <c r="C105" s="100">
        <f>D21</f>
        <v>0.74940898345153661</v>
      </c>
    </row>
  </sheetData>
  <autoFilter ref="B6:I105" xr:uid="{D1EE59D4-4937-4491-BD3F-7DBC007EDF85}">
    <filterColumn colId="4" showButton="0"/>
  </autoFilter>
  <mergeCells count="2">
    <mergeCell ref="B4:I5"/>
    <mergeCell ref="F6:G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CCDC-4764-4F83-B616-E933FFE8EBF4}">
  <dimension ref="B2:D11"/>
  <sheetViews>
    <sheetView showGridLines="0" zoomScale="130" zoomScaleNormal="130" workbookViewId="0"/>
  </sheetViews>
  <sheetFormatPr defaultColWidth="9.109375" defaultRowHeight="16.8" x14ac:dyDescent="0.4"/>
  <cols>
    <col min="1" max="1" width="2.5546875" style="1" customWidth="1"/>
    <col min="2" max="2" width="10.33203125" style="1" customWidth="1"/>
    <col min="3" max="16384" width="9.109375" style="1"/>
  </cols>
  <sheetData>
    <row r="2" spans="2:4" x14ac:dyDescent="0.4">
      <c r="B2" s="1" t="s">
        <v>475</v>
      </c>
    </row>
    <row r="3" spans="2:4" x14ac:dyDescent="0.4">
      <c r="B3" s="1" t="s">
        <v>480</v>
      </c>
    </row>
    <row r="4" spans="2:4" x14ac:dyDescent="0.4">
      <c r="B4" s="114" t="s">
        <v>136</v>
      </c>
      <c r="C4" s="114" t="s">
        <v>478</v>
      </c>
      <c r="D4" s="114" t="s">
        <v>479</v>
      </c>
    </row>
    <row r="5" spans="2:4" x14ac:dyDescent="0.4">
      <c r="B5" s="113" t="s">
        <v>476</v>
      </c>
      <c r="C5" s="113" t="s">
        <v>476</v>
      </c>
      <c r="D5" s="113" t="s">
        <v>476</v>
      </c>
    </row>
    <row r="6" spans="2:4" x14ac:dyDescent="0.4">
      <c r="B6" s="113" t="str">
        <f>_xlfn.CONCAT(SumUDig,",",SumUDig)</f>
        <v>19,19</v>
      </c>
      <c r="C6" s="113" t="str">
        <f>_xlfn.CONCAT(SumUDig,",",SumUDig+'2.ArquitectonicaEstructural'!D13)</f>
        <v>19,25</v>
      </c>
      <c r="D6" s="113" t="str">
        <f>_xlfn.CONCAT(SumUDig,",",SumUDig+'2.ArquitectonicaEstructural'!D13-'2.ArquitectonicaEstructural'!D24)</f>
        <v>19,23</v>
      </c>
    </row>
    <row r="7" spans="2:4" x14ac:dyDescent="0.4">
      <c r="B7" s="113" t="str">
        <f>_xlfn.CONCAT("@",'2.ArquitectonicaEstructural'!D15,",",0)</f>
        <v>@27,0</v>
      </c>
      <c r="C7" s="113" t="str">
        <f>_xlfn.CONCAT("@",'2.ArquitectonicaEstructural'!D10,",",0)</f>
        <v>@27,0</v>
      </c>
      <c r="D7" s="113" t="str">
        <f>_xlfn.CONCAT("@",'2.ArquitectonicaEstructural'!D10,",",0)</f>
        <v>@27,0</v>
      </c>
    </row>
    <row r="8" spans="2:4" x14ac:dyDescent="0.4">
      <c r="B8" s="113" t="str">
        <f>_xlfn.CONCAT("@0,",'2.ArquitectonicaEstructural'!D16)</f>
        <v>@0,47</v>
      </c>
      <c r="C8" s="113" t="str">
        <f>_xlfn.CONCAT("@0,",'2.ArquitectonicaEstructural'!D11)</f>
        <v>@0,29</v>
      </c>
      <c r="D8" s="113" t="str">
        <f>_xlfn.CONCAT("@0,",'2.ArquitectonicaEstructural'!D11+2*'2.ArquitectonicaEstructural'!D24)</f>
        <v>@0,33</v>
      </c>
    </row>
    <row r="9" spans="2:4" x14ac:dyDescent="0.4">
      <c r="B9" s="113" t="str">
        <f>_xlfn.CONCAT("@",-'2.ArquitectonicaEstructural'!D15,",",0)</f>
        <v>@-27,0</v>
      </c>
      <c r="C9" s="113" t="str">
        <f>_xlfn.CONCAT("@",-'2.ArquitectonicaEstructural'!D10,",",0)</f>
        <v>@-27,0</v>
      </c>
      <c r="D9" s="113" t="str">
        <f>_xlfn.CONCAT("@",-'2.ArquitectonicaEstructural'!D10,",",0)</f>
        <v>@-27,0</v>
      </c>
    </row>
    <row r="10" spans="2:4" x14ac:dyDescent="0.4">
      <c r="B10" s="113" t="str">
        <f>_xlfn.CONCAT("@0,",-'2.ArquitectonicaEstructural'!D16)</f>
        <v>@0,-47</v>
      </c>
      <c r="C10" s="113" t="str">
        <f>_xlfn.CONCAT("@0,",-'2.ArquitectonicaEstructural'!D11)</f>
        <v>@0,-29</v>
      </c>
      <c r="D10" s="113" t="str">
        <f>_xlfn.CONCAT("@0,",-('2.ArquitectonicaEstructural'!D11+2*'2.ArquitectonicaEstructural'!D24))</f>
        <v>@0,-33</v>
      </c>
    </row>
    <row r="11" spans="2:4" x14ac:dyDescent="0.4">
      <c r="B11" s="113"/>
      <c r="C11" s="113"/>
      <c r="D11" s="1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I46"/>
  <sheetViews>
    <sheetView showGridLines="0" tabSelected="1" zoomScale="130" zoomScaleNormal="130" workbookViewId="0">
      <pane ySplit="6" topLeftCell="A7" activePane="bottomLeft" state="frozen"/>
      <selection pane="bottomLeft" activeCell="F8" sqref="F8:F20"/>
    </sheetView>
  </sheetViews>
  <sheetFormatPr defaultColWidth="8.88671875" defaultRowHeight="16.8" x14ac:dyDescent="0.4"/>
  <cols>
    <col min="1" max="1" width="2.5546875" style="1" customWidth="1"/>
    <col min="2" max="2" width="30.77734375" style="1" customWidth="1"/>
    <col min="3" max="3" width="50.77734375" style="1" customWidth="1"/>
    <col min="4" max="5" width="10.77734375" style="1" customWidth="1"/>
    <col min="6" max="6" width="7.77734375" style="11" customWidth="1"/>
    <col min="7" max="7" width="3.77734375" style="1" customWidth="1"/>
    <col min="8" max="8" width="30.77734375" style="11" customWidth="1"/>
    <col min="9" max="9" width="12.77734375" style="51" customWidth="1"/>
    <col min="10" max="10" width="2.77734375" style="1" customWidth="1"/>
    <col min="11" max="16384" width="8.88671875" style="1"/>
  </cols>
  <sheetData>
    <row r="2" spans="2:9" x14ac:dyDescent="0.4">
      <c r="B2" s="2" t="s">
        <v>12</v>
      </c>
    </row>
    <row r="3" spans="2:9" x14ac:dyDescent="0.4">
      <c r="B3" s="9" t="s">
        <v>140</v>
      </c>
    </row>
    <row r="4" spans="2:9" ht="16.5" customHeight="1" x14ac:dyDescent="0.4">
      <c r="B4" s="120" t="s">
        <v>201</v>
      </c>
      <c r="C4" s="120"/>
      <c r="D4" s="120"/>
      <c r="E4" s="120"/>
      <c r="F4" s="120"/>
      <c r="G4" s="120"/>
      <c r="H4" s="120"/>
      <c r="I4" s="120"/>
    </row>
    <row r="5" spans="2:9" ht="16.5" customHeight="1" x14ac:dyDescent="0.4">
      <c r="B5" s="121"/>
      <c r="C5" s="121"/>
      <c r="D5" s="121"/>
      <c r="E5" s="121"/>
      <c r="F5" s="121"/>
      <c r="G5" s="121"/>
      <c r="H5" s="121"/>
      <c r="I5" s="121"/>
    </row>
    <row r="6" spans="2:9" x14ac:dyDescent="0.4">
      <c r="B6" s="21" t="s">
        <v>26</v>
      </c>
      <c r="C6" s="22" t="s">
        <v>27</v>
      </c>
      <c r="D6" s="23" t="s">
        <v>38</v>
      </c>
      <c r="E6" s="23" t="s">
        <v>39</v>
      </c>
      <c r="F6" s="156" t="s">
        <v>28</v>
      </c>
      <c r="G6" s="157"/>
      <c r="H6" s="22" t="s">
        <v>16</v>
      </c>
      <c r="I6" s="38" t="s">
        <v>17</v>
      </c>
    </row>
    <row r="7" spans="2:9" x14ac:dyDescent="0.4">
      <c r="B7" s="5" t="s">
        <v>325</v>
      </c>
      <c r="C7" s="17"/>
      <c r="D7" s="18"/>
      <c r="E7" s="18"/>
      <c r="F7" s="60"/>
      <c r="G7" s="18"/>
      <c r="H7" s="49"/>
      <c r="I7" s="39"/>
    </row>
    <row r="8" spans="2:9" ht="57" x14ac:dyDescent="0.4">
      <c r="B8" s="16" t="s">
        <v>193</v>
      </c>
      <c r="C8" s="19" t="s">
        <v>270</v>
      </c>
      <c r="D8" s="15">
        <v>1</v>
      </c>
      <c r="E8" s="15" t="s">
        <v>102</v>
      </c>
      <c r="F8" s="58" t="s">
        <v>286</v>
      </c>
      <c r="G8" s="56" t="str">
        <f t="shared" ref="G8:G21" si="0">HYPERLINK(_xlfn.CONCAT("https://github.com/rcfdtools/R.DAPC/blob/main/activity/",F8,"/Readme.md"),"Ver")</f>
        <v>Ver</v>
      </c>
      <c r="H8" s="19"/>
      <c r="I8" s="40">
        <v>0</v>
      </c>
    </row>
    <row r="9" spans="2:9" x14ac:dyDescent="0.4">
      <c r="B9" s="16" t="s">
        <v>329</v>
      </c>
      <c r="C9" s="19" t="s">
        <v>194</v>
      </c>
      <c r="D9" s="15">
        <v>1</v>
      </c>
      <c r="E9" s="15" t="s">
        <v>102</v>
      </c>
      <c r="F9" s="58" t="s">
        <v>286</v>
      </c>
      <c r="G9" s="56" t="str">
        <f t="shared" si="0"/>
        <v>Ver</v>
      </c>
      <c r="H9" s="19"/>
      <c r="I9" s="40"/>
    </row>
    <row r="10" spans="2:9" x14ac:dyDescent="0.4">
      <c r="B10" s="16" t="s">
        <v>330</v>
      </c>
      <c r="C10" s="19" t="s">
        <v>194</v>
      </c>
      <c r="D10" s="15">
        <v>1</v>
      </c>
      <c r="E10" s="15" t="s">
        <v>102</v>
      </c>
      <c r="F10" s="58" t="s">
        <v>286</v>
      </c>
      <c r="G10" s="56" t="str">
        <f t="shared" si="0"/>
        <v>Ver</v>
      </c>
      <c r="H10" s="19"/>
      <c r="I10" s="40"/>
    </row>
    <row r="11" spans="2:9" ht="22.8" x14ac:dyDescent="0.4">
      <c r="B11" s="16" t="s">
        <v>331</v>
      </c>
      <c r="C11" s="19" t="s">
        <v>197</v>
      </c>
      <c r="D11" s="15">
        <v>1</v>
      </c>
      <c r="E11" s="15" t="s">
        <v>102</v>
      </c>
      <c r="F11" s="58" t="s">
        <v>286</v>
      </c>
      <c r="G11" s="56" t="str">
        <f t="shared" si="0"/>
        <v>Ver</v>
      </c>
      <c r="H11" s="19"/>
      <c r="I11" s="40"/>
    </row>
    <row r="12" spans="2:9" ht="22.8" x14ac:dyDescent="0.4">
      <c r="B12" s="27" t="s">
        <v>332</v>
      </c>
      <c r="C12" s="19" t="s">
        <v>195</v>
      </c>
      <c r="D12" s="15">
        <v>1</v>
      </c>
      <c r="E12" s="15" t="s">
        <v>102</v>
      </c>
      <c r="F12" s="58" t="s">
        <v>286</v>
      </c>
      <c r="G12" s="56" t="str">
        <f t="shared" si="0"/>
        <v>Ver</v>
      </c>
      <c r="H12" s="28"/>
      <c r="I12" s="41"/>
    </row>
    <row r="13" spans="2:9" x14ac:dyDescent="0.4">
      <c r="B13" s="27" t="s">
        <v>333</v>
      </c>
      <c r="C13" s="19" t="s">
        <v>196</v>
      </c>
      <c r="D13" s="15">
        <v>1</v>
      </c>
      <c r="E13" s="15" t="s">
        <v>102</v>
      </c>
      <c r="F13" s="58" t="s">
        <v>286</v>
      </c>
      <c r="G13" s="56" t="str">
        <f t="shared" si="0"/>
        <v>Ver</v>
      </c>
      <c r="H13" s="28"/>
      <c r="I13" s="41"/>
    </row>
    <row r="14" spans="2:9" x14ac:dyDescent="0.4">
      <c r="B14" s="16" t="s">
        <v>179</v>
      </c>
      <c r="C14" s="19" t="s">
        <v>183</v>
      </c>
      <c r="D14" s="15">
        <v>1</v>
      </c>
      <c r="E14" s="15" t="s">
        <v>102</v>
      </c>
      <c r="F14" s="58" t="s">
        <v>286</v>
      </c>
      <c r="G14" s="56" t="str">
        <f t="shared" si="0"/>
        <v>Ver</v>
      </c>
      <c r="H14" s="19"/>
      <c r="I14" s="40"/>
    </row>
    <row r="15" spans="2:9" x14ac:dyDescent="0.4">
      <c r="B15" s="16" t="s">
        <v>180</v>
      </c>
      <c r="C15" s="19" t="s">
        <v>183</v>
      </c>
      <c r="D15" s="15">
        <v>1</v>
      </c>
      <c r="E15" s="15" t="s">
        <v>102</v>
      </c>
      <c r="F15" s="58" t="s">
        <v>286</v>
      </c>
      <c r="G15" s="56" t="str">
        <f t="shared" si="0"/>
        <v>Ver</v>
      </c>
      <c r="H15" s="19"/>
      <c r="I15" s="40"/>
    </row>
    <row r="16" spans="2:9" x14ac:dyDescent="0.4">
      <c r="B16" s="27" t="s">
        <v>181</v>
      </c>
      <c r="C16" s="19" t="s">
        <v>183</v>
      </c>
      <c r="D16" s="15">
        <v>1</v>
      </c>
      <c r="E16" s="15" t="s">
        <v>102</v>
      </c>
      <c r="F16" s="58" t="s">
        <v>286</v>
      </c>
      <c r="G16" s="56" t="str">
        <f t="shared" si="0"/>
        <v>Ver</v>
      </c>
      <c r="H16" s="28"/>
      <c r="I16" s="41"/>
    </row>
    <row r="17" spans="2:9" x14ac:dyDescent="0.4">
      <c r="B17" s="27" t="s">
        <v>237</v>
      </c>
      <c r="C17" s="19" t="s">
        <v>183</v>
      </c>
      <c r="D17" s="15">
        <v>1</v>
      </c>
      <c r="E17" s="15" t="s">
        <v>102</v>
      </c>
      <c r="F17" s="58" t="s">
        <v>286</v>
      </c>
      <c r="G17" s="56" t="str">
        <f t="shared" si="0"/>
        <v>Ver</v>
      </c>
      <c r="H17" s="28"/>
      <c r="I17" s="41"/>
    </row>
    <row r="18" spans="2:9" x14ac:dyDescent="0.4">
      <c r="B18" s="27" t="s">
        <v>182</v>
      </c>
      <c r="C18" s="19" t="s">
        <v>183</v>
      </c>
      <c r="D18" s="15">
        <v>1</v>
      </c>
      <c r="E18" s="15" t="s">
        <v>102</v>
      </c>
      <c r="F18" s="58" t="s">
        <v>286</v>
      </c>
      <c r="G18" s="56" t="str">
        <f t="shared" si="0"/>
        <v>Ver</v>
      </c>
      <c r="H18" s="28"/>
      <c r="I18" s="41"/>
    </row>
    <row r="19" spans="2:9" ht="34.200000000000003" x14ac:dyDescent="0.4">
      <c r="B19" s="27" t="s">
        <v>316</v>
      </c>
      <c r="C19" s="19" t="s">
        <v>324</v>
      </c>
      <c r="D19" s="29">
        <v>1</v>
      </c>
      <c r="E19" s="15" t="s">
        <v>102</v>
      </c>
      <c r="F19" s="58" t="s">
        <v>323</v>
      </c>
      <c r="G19" s="56" t="str">
        <f t="shared" si="0"/>
        <v>Ver</v>
      </c>
      <c r="H19" s="28"/>
      <c r="I19" s="41"/>
    </row>
    <row r="20" spans="2:9" x14ac:dyDescent="0.4">
      <c r="B20" s="27" t="s">
        <v>192</v>
      </c>
      <c r="C20" s="19" t="s">
        <v>183</v>
      </c>
      <c r="D20" s="29">
        <v>1</v>
      </c>
      <c r="E20" s="15" t="s">
        <v>102</v>
      </c>
      <c r="F20" s="58" t="s">
        <v>286</v>
      </c>
      <c r="G20" s="56" t="str">
        <f t="shared" si="0"/>
        <v>Ver</v>
      </c>
      <c r="H20" s="28"/>
      <c r="I20" s="41"/>
    </row>
    <row r="21" spans="2:9" x14ac:dyDescent="0.4">
      <c r="B21" s="27"/>
      <c r="C21" s="28"/>
      <c r="D21" s="29"/>
      <c r="E21" s="29"/>
      <c r="F21" s="61"/>
      <c r="G21" s="57" t="str">
        <f t="shared" si="0"/>
        <v>Ver</v>
      </c>
      <c r="H21" s="28"/>
      <c r="I21" s="41"/>
    </row>
    <row r="22" spans="2:9" x14ac:dyDescent="0.4">
      <c r="B22" s="5" t="s">
        <v>301</v>
      </c>
      <c r="C22" s="17"/>
      <c r="D22" s="18"/>
      <c r="E22" s="18"/>
      <c r="F22" s="60"/>
      <c r="G22" s="18"/>
      <c r="H22" s="49"/>
      <c r="I22" s="39"/>
    </row>
    <row r="23" spans="2:9" ht="34.200000000000003" x14ac:dyDescent="0.4">
      <c r="B23" s="16" t="s">
        <v>184</v>
      </c>
      <c r="C23" s="19" t="s">
        <v>187</v>
      </c>
      <c r="D23" s="30">
        <f>'2.ArquitectonicaEstructural'!D31-'2.ArquitectonicaEstructural'!D41-'2.ArquitectonicaEstructural'!D47</f>
        <v>683.32</v>
      </c>
      <c r="E23" s="15" t="s">
        <v>44</v>
      </c>
      <c r="F23" s="58" t="s">
        <v>283</v>
      </c>
      <c r="G23" s="56" t="str">
        <f>HYPERLINK(_xlfn.CONCAT("https://github.com/rcfdtools/R.DAPC/blob/main/activity/",F23,"/Readme.md"),"Ver")</f>
        <v>Ver</v>
      </c>
      <c r="H23" s="19"/>
      <c r="I23" s="40"/>
    </row>
    <row r="24" spans="2:9" x14ac:dyDescent="0.4">
      <c r="B24" s="16" t="s">
        <v>186</v>
      </c>
      <c r="C24" s="19" t="s">
        <v>189</v>
      </c>
      <c r="D24" s="20">
        <v>992</v>
      </c>
      <c r="E24" s="15" t="s">
        <v>53</v>
      </c>
      <c r="F24" s="58" t="s">
        <v>283</v>
      </c>
      <c r="G24" s="56" t="str">
        <f t="shared" ref="G24:G27" si="1">HYPERLINK(_xlfn.CONCAT("https://github.com/rcfdtools/R.DAPC/blob/main/activity/",F24,"/Readme.md"),"Ver")</f>
        <v>Ver</v>
      </c>
      <c r="H24" s="19"/>
      <c r="I24" s="40"/>
    </row>
    <row r="25" spans="2:9" x14ac:dyDescent="0.4">
      <c r="B25" s="16" t="s">
        <v>185</v>
      </c>
      <c r="C25" s="19" t="s">
        <v>190</v>
      </c>
      <c r="D25" s="20">
        <v>1950</v>
      </c>
      <c r="E25" s="15" t="s">
        <v>53</v>
      </c>
      <c r="F25" s="58" t="s">
        <v>283</v>
      </c>
      <c r="G25" s="56" t="str">
        <f t="shared" si="1"/>
        <v>Ver</v>
      </c>
      <c r="H25" s="19"/>
      <c r="I25" s="40"/>
    </row>
    <row r="26" spans="2:9" ht="45.6" x14ac:dyDescent="0.4">
      <c r="B26" s="16" t="s">
        <v>188</v>
      </c>
      <c r="C26" s="19" t="s">
        <v>191</v>
      </c>
      <c r="D26" s="15">
        <f>INT(D23/(D24/1000*D25/1000))</f>
        <v>353</v>
      </c>
      <c r="E26" s="15" t="s">
        <v>102</v>
      </c>
      <c r="F26" s="58" t="s">
        <v>283</v>
      </c>
      <c r="G26" s="56" t="str">
        <f t="shared" si="1"/>
        <v>Ver</v>
      </c>
      <c r="H26" s="19"/>
      <c r="I26" s="40"/>
    </row>
    <row r="27" spans="2:9" x14ac:dyDescent="0.4">
      <c r="B27" s="24"/>
      <c r="C27" s="25"/>
      <c r="D27" s="26"/>
      <c r="E27" s="26"/>
      <c r="F27" s="59"/>
      <c r="G27" s="57" t="str">
        <f t="shared" si="1"/>
        <v>Ver</v>
      </c>
      <c r="H27" s="25"/>
      <c r="I27" s="42"/>
    </row>
    <row r="28" spans="2:9" x14ac:dyDescent="0.4">
      <c r="H28" s="43" t="s">
        <v>248</v>
      </c>
      <c r="I28" s="51">
        <f>AVERAGE(I7:I27)</f>
        <v>0</v>
      </c>
    </row>
    <row r="29" spans="2:9" x14ac:dyDescent="0.4">
      <c r="B29" s="2" t="s">
        <v>334</v>
      </c>
    </row>
    <row r="30" spans="2:9" x14ac:dyDescent="0.4">
      <c r="B30" s="5" t="s">
        <v>352</v>
      </c>
      <c r="C30" s="109" t="s">
        <v>335</v>
      </c>
    </row>
    <row r="31" spans="2:9" x14ac:dyDescent="0.4">
      <c r="B31" s="94" t="s">
        <v>355</v>
      </c>
      <c r="C31" s="110" t="s">
        <v>353</v>
      </c>
    </row>
    <row r="32" spans="2:9" x14ac:dyDescent="0.4">
      <c r="B32" s="94" t="s">
        <v>356</v>
      </c>
      <c r="C32" s="110" t="s">
        <v>354</v>
      </c>
    </row>
    <row r="33" spans="2:3" x14ac:dyDescent="0.4">
      <c r="B33" s="94" t="s">
        <v>357</v>
      </c>
      <c r="C33" s="110" t="s">
        <v>360</v>
      </c>
    </row>
    <row r="34" spans="2:3" x14ac:dyDescent="0.4">
      <c r="B34" s="94" t="s">
        <v>358</v>
      </c>
      <c r="C34" s="110" t="s">
        <v>359</v>
      </c>
    </row>
    <row r="35" spans="2:3" x14ac:dyDescent="0.4">
      <c r="B35" s="89" t="s">
        <v>362</v>
      </c>
      <c r="C35" s="111" t="s">
        <v>361</v>
      </c>
    </row>
    <row r="37" spans="2:3" x14ac:dyDescent="0.4">
      <c r="B37" s="1" t="s">
        <v>349</v>
      </c>
    </row>
    <row r="38" spans="2:3" x14ac:dyDescent="0.4">
      <c r="B38" s="5" t="s">
        <v>350</v>
      </c>
      <c r="C38" s="109" t="s">
        <v>335</v>
      </c>
    </row>
    <row r="39" spans="2:3" x14ac:dyDescent="0.4">
      <c r="B39" s="94" t="s">
        <v>336</v>
      </c>
      <c r="C39" s="110" t="s">
        <v>339</v>
      </c>
    </row>
    <row r="40" spans="2:3" x14ac:dyDescent="0.4">
      <c r="B40" s="94" t="s">
        <v>340</v>
      </c>
      <c r="C40" s="110" t="s">
        <v>348</v>
      </c>
    </row>
    <row r="41" spans="2:3" x14ac:dyDescent="0.4">
      <c r="B41" s="94" t="s">
        <v>364</v>
      </c>
      <c r="C41" s="110" t="s">
        <v>365</v>
      </c>
    </row>
    <row r="42" spans="2:3" x14ac:dyDescent="0.4">
      <c r="B42" s="94" t="s">
        <v>341</v>
      </c>
      <c r="C42" s="110" t="s">
        <v>342</v>
      </c>
    </row>
    <row r="43" spans="2:3" x14ac:dyDescent="0.4">
      <c r="B43" s="94" t="s">
        <v>343</v>
      </c>
      <c r="C43" s="110" t="s">
        <v>346</v>
      </c>
    </row>
    <row r="44" spans="2:3" x14ac:dyDescent="0.4">
      <c r="B44" s="94" t="s">
        <v>344</v>
      </c>
      <c r="C44" s="110" t="s">
        <v>347</v>
      </c>
    </row>
    <row r="45" spans="2:3" x14ac:dyDescent="0.4">
      <c r="B45" s="94" t="s">
        <v>345</v>
      </c>
      <c r="C45" s="110" t="s">
        <v>351</v>
      </c>
    </row>
    <row r="46" spans="2:3" x14ac:dyDescent="0.4">
      <c r="B46" s="89" t="s">
        <v>337</v>
      </c>
      <c r="C46" s="111" t="s">
        <v>338</v>
      </c>
    </row>
  </sheetData>
  <autoFilter ref="B6:I27" xr:uid="{CDC0663E-105D-42EA-893B-DB8B7FE41FC2}">
    <filterColumn colId="4" showButton="0"/>
  </autoFilter>
  <mergeCells count="2">
    <mergeCell ref="B4:I5"/>
    <mergeCell ref="F6:G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0B4-938E-4D04-BE03-979DB3A57126}">
  <dimension ref="B2:I23"/>
  <sheetViews>
    <sheetView showGridLines="0" zoomScale="130" zoomScaleNormal="130" workbookViewId="0">
      <pane ySplit="6" topLeftCell="A7" activePane="bottomLeft" state="frozen"/>
      <selection pane="bottomLeft" activeCell="F8" sqref="F8:F21"/>
    </sheetView>
  </sheetViews>
  <sheetFormatPr defaultColWidth="9.109375" defaultRowHeight="16.8" x14ac:dyDescent="0.4"/>
  <cols>
    <col min="1" max="1" width="2.5546875" style="1" customWidth="1"/>
    <col min="2" max="2" width="30.77734375" style="1" customWidth="1"/>
    <col min="3" max="3" width="50.77734375" style="1" customWidth="1"/>
    <col min="4" max="5" width="10.77734375" style="1" customWidth="1"/>
    <col min="6" max="6" width="7.77734375" style="11" customWidth="1"/>
    <col min="7" max="7" width="3.77734375" style="1" customWidth="1"/>
    <col min="8" max="8" width="30.77734375" style="11" customWidth="1"/>
    <col min="9" max="9" width="12.77734375" style="51" customWidth="1"/>
    <col min="10" max="10" width="2.77734375" style="1" customWidth="1"/>
    <col min="11" max="16384" width="9.109375" style="1"/>
  </cols>
  <sheetData>
    <row r="2" spans="2:9" x14ac:dyDescent="0.4">
      <c r="B2" s="2" t="s">
        <v>12</v>
      </c>
    </row>
    <row r="3" spans="2:9" x14ac:dyDescent="0.4">
      <c r="B3" s="9" t="s">
        <v>199</v>
      </c>
    </row>
    <row r="4" spans="2:9" ht="14.25" customHeight="1" x14ac:dyDescent="0.4">
      <c r="B4" s="120" t="s">
        <v>198</v>
      </c>
      <c r="C4" s="120"/>
      <c r="D4" s="120"/>
      <c r="E4" s="120"/>
      <c r="F4" s="120"/>
      <c r="G4" s="120"/>
      <c r="H4" s="120"/>
      <c r="I4" s="120"/>
    </row>
    <row r="5" spans="2:9" x14ac:dyDescent="0.4">
      <c r="B5" s="121"/>
      <c r="C5" s="121"/>
      <c r="D5" s="121"/>
      <c r="E5" s="121"/>
      <c r="F5" s="121"/>
      <c r="G5" s="121"/>
      <c r="H5" s="121"/>
      <c r="I5" s="121"/>
    </row>
    <row r="6" spans="2:9" x14ac:dyDescent="0.4">
      <c r="B6" s="21" t="s">
        <v>26</v>
      </c>
      <c r="C6" s="22" t="s">
        <v>27</v>
      </c>
      <c r="D6" s="23" t="s">
        <v>38</v>
      </c>
      <c r="E6" s="23" t="s">
        <v>39</v>
      </c>
      <c r="F6" s="156" t="s">
        <v>28</v>
      </c>
      <c r="G6" s="157"/>
      <c r="H6" s="22" t="s">
        <v>16</v>
      </c>
      <c r="I6" s="38" t="s">
        <v>17</v>
      </c>
    </row>
    <row r="7" spans="2:9" x14ac:dyDescent="0.4">
      <c r="B7" s="5" t="s">
        <v>321</v>
      </c>
      <c r="C7" s="17"/>
      <c r="D7" s="18"/>
      <c r="E7" s="18"/>
      <c r="F7" s="60"/>
      <c r="G7" s="18"/>
      <c r="H7" s="49"/>
      <c r="I7" s="39"/>
    </row>
    <row r="8" spans="2:9" ht="22.8" x14ac:dyDescent="0.4">
      <c r="B8" s="16" t="s">
        <v>202</v>
      </c>
      <c r="C8" s="19" t="s">
        <v>208</v>
      </c>
      <c r="D8" s="20">
        <v>3</v>
      </c>
      <c r="E8" s="15" t="s">
        <v>43</v>
      </c>
      <c r="F8" s="58" t="s">
        <v>286</v>
      </c>
      <c r="G8" s="56" t="str">
        <f t="shared" ref="G8:G21" si="0">HYPERLINK(_xlfn.CONCAT("https://github.com/rcfdtools/R.DAPC/blob/main/activity/",F8,"/Readme.md"),"Ver")</f>
        <v>Ver</v>
      </c>
      <c r="H8" s="19"/>
      <c r="I8" s="40">
        <v>0</v>
      </c>
    </row>
    <row r="9" spans="2:9" ht="22.8" x14ac:dyDescent="0.4">
      <c r="B9" s="16" t="s">
        <v>206</v>
      </c>
      <c r="C9" s="19" t="s">
        <v>209</v>
      </c>
      <c r="D9" s="20">
        <v>2.5</v>
      </c>
      <c r="E9" s="15" t="s">
        <v>43</v>
      </c>
      <c r="F9" s="58" t="s">
        <v>286</v>
      </c>
      <c r="G9" s="56" t="str">
        <f t="shared" si="0"/>
        <v>Ver</v>
      </c>
      <c r="H9" s="19"/>
      <c r="I9" s="40"/>
    </row>
    <row r="10" spans="2:9" ht="22.8" x14ac:dyDescent="0.4">
      <c r="B10" s="16" t="s">
        <v>204</v>
      </c>
      <c r="C10" s="19" t="s">
        <v>215</v>
      </c>
      <c r="D10" s="20">
        <v>4</v>
      </c>
      <c r="E10" s="15" t="s">
        <v>205</v>
      </c>
      <c r="F10" s="58" t="s">
        <v>286</v>
      </c>
      <c r="G10" s="56" t="str">
        <f t="shared" si="0"/>
        <v>Ver</v>
      </c>
      <c r="H10" s="19"/>
      <c r="I10" s="40"/>
    </row>
    <row r="11" spans="2:9" x14ac:dyDescent="0.4">
      <c r="B11" s="16" t="s">
        <v>207</v>
      </c>
      <c r="C11" s="19" t="s">
        <v>210</v>
      </c>
      <c r="D11" s="20">
        <v>2</v>
      </c>
      <c r="E11" s="15" t="s">
        <v>43</v>
      </c>
      <c r="F11" s="58" t="s">
        <v>286</v>
      </c>
      <c r="G11" s="56" t="str">
        <f t="shared" si="0"/>
        <v>Ver</v>
      </c>
      <c r="H11" s="19"/>
      <c r="I11" s="40"/>
    </row>
    <row r="12" spans="2:9" ht="33.6" x14ac:dyDescent="0.4">
      <c r="B12" s="16" t="s">
        <v>212</v>
      </c>
      <c r="C12" s="19" t="s">
        <v>216</v>
      </c>
      <c r="D12" s="15">
        <f>D10*D11</f>
        <v>8</v>
      </c>
      <c r="E12" s="15" t="s">
        <v>43</v>
      </c>
      <c r="F12" s="58" t="s">
        <v>286</v>
      </c>
      <c r="G12" s="56" t="str">
        <f t="shared" si="0"/>
        <v>Ver</v>
      </c>
      <c r="H12" s="19"/>
      <c r="I12" s="40"/>
    </row>
    <row r="13" spans="2:9" ht="22.8" x14ac:dyDescent="0.4">
      <c r="B13" s="16" t="s">
        <v>203</v>
      </c>
      <c r="C13" s="19" t="s">
        <v>211</v>
      </c>
      <c r="D13" s="20">
        <v>8</v>
      </c>
      <c r="E13" s="15" t="s">
        <v>43</v>
      </c>
      <c r="F13" s="58" t="s">
        <v>286</v>
      </c>
      <c r="G13" s="56" t="str">
        <f t="shared" si="0"/>
        <v>Ver</v>
      </c>
      <c r="H13" s="19"/>
      <c r="I13" s="40"/>
    </row>
    <row r="14" spans="2:9" x14ac:dyDescent="0.4">
      <c r="B14" s="16" t="s">
        <v>217</v>
      </c>
      <c r="C14" s="19" t="s">
        <v>219</v>
      </c>
      <c r="D14" s="15" t="str">
        <f>IF(D12&lt;=D13, "Cumple","No cumple")</f>
        <v>Cumple</v>
      </c>
      <c r="E14" s="15" t="s">
        <v>218</v>
      </c>
      <c r="F14" s="58" t="s">
        <v>286</v>
      </c>
      <c r="G14" s="56" t="str">
        <f t="shared" si="0"/>
        <v>Ver</v>
      </c>
      <c r="H14" s="19"/>
      <c r="I14" s="40"/>
    </row>
    <row r="15" spans="2:9" ht="33.6" x14ac:dyDescent="0.4">
      <c r="B15" s="16" t="s">
        <v>220</v>
      </c>
      <c r="C15" s="19" t="s">
        <v>221</v>
      </c>
      <c r="D15" s="20">
        <v>60</v>
      </c>
      <c r="E15" s="15" t="s">
        <v>43</v>
      </c>
      <c r="F15" s="58" t="s">
        <v>286</v>
      </c>
      <c r="G15" s="56" t="str">
        <f t="shared" si="0"/>
        <v>Ver</v>
      </c>
      <c r="H15" s="19"/>
      <c r="I15" s="40"/>
    </row>
    <row r="16" spans="2:9" ht="33.6" x14ac:dyDescent="0.4">
      <c r="B16" s="16" t="s">
        <v>222</v>
      </c>
      <c r="C16" s="19" t="s">
        <v>223</v>
      </c>
      <c r="D16" s="15">
        <f>D15*D10</f>
        <v>240</v>
      </c>
      <c r="E16" s="15" t="s">
        <v>43</v>
      </c>
      <c r="F16" s="58" t="s">
        <v>286</v>
      </c>
      <c r="G16" s="56" t="str">
        <f t="shared" si="0"/>
        <v>Ver</v>
      </c>
      <c r="H16" s="19"/>
      <c r="I16" s="40"/>
    </row>
    <row r="17" spans="2:9" x14ac:dyDescent="0.4">
      <c r="B17" s="16"/>
      <c r="C17" s="19"/>
      <c r="D17" s="15"/>
      <c r="E17" s="15"/>
      <c r="F17" s="58"/>
      <c r="G17" s="57" t="str">
        <f t="shared" si="0"/>
        <v>Ver</v>
      </c>
      <c r="H17" s="19"/>
      <c r="I17" s="40"/>
    </row>
    <row r="18" spans="2:9" x14ac:dyDescent="0.4">
      <c r="B18" s="5" t="s">
        <v>320</v>
      </c>
      <c r="C18" s="17"/>
      <c r="D18" s="18"/>
      <c r="E18" s="18"/>
      <c r="F18" s="60"/>
      <c r="G18" s="18"/>
      <c r="H18" s="49"/>
      <c r="I18" s="39"/>
    </row>
    <row r="19" spans="2:9" ht="45.6" x14ac:dyDescent="0.4">
      <c r="B19" s="16" t="s">
        <v>224</v>
      </c>
      <c r="C19" s="19" t="s">
        <v>213</v>
      </c>
      <c r="D19" s="20" t="s">
        <v>214</v>
      </c>
      <c r="E19" s="15" t="s">
        <v>102</v>
      </c>
      <c r="F19" s="58" t="s">
        <v>286</v>
      </c>
      <c r="G19" s="56" t="str">
        <f t="shared" si="0"/>
        <v>Ver</v>
      </c>
      <c r="H19" s="19"/>
      <c r="I19" s="40"/>
    </row>
    <row r="20" spans="2:9" ht="45.6" x14ac:dyDescent="0.4">
      <c r="B20" s="16" t="s">
        <v>225</v>
      </c>
      <c r="C20" s="19" t="s">
        <v>213</v>
      </c>
      <c r="D20" s="20" t="s">
        <v>214</v>
      </c>
      <c r="E20" s="15" t="s">
        <v>102</v>
      </c>
      <c r="F20" s="58" t="s">
        <v>286</v>
      </c>
      <c r="G20" s="56" t="str">
        <f t="shared" si="0"/>
        <v>Ver</v>
      </c>
      <c r="H20" s="19"/>
      <c r="I20" s="40"/>
    </row>
    <row r="21" spans="2:9" ht="45.6" x14ac:dyDescent="0.4">
      <c r="B21" s="16" t="s">
        <v>226</v>
      </c>
      <c r="C21" s="19" t="s">
        <v>213</v>
      </c>
      <c r="D21" s="20" t="s">
        <v>214</v>
      </c>
      <c r="E21" s="15" t="s">
        <v>102</v>
      </c>
      <c r="F21" s="58" t="s">
        <v>286</v>
      </c>
      <c r="G21" s="56" t="str">
        <f t="shared" si="0"/>
        <v>Ver</v>
      </c>
      <c r="H21" s="19"/>
      <c r="I21" s="40"/>
    </row>
    <row r="22" spans="2:9" x14ac:dyDescent="0.4">
      <c r="B22" s="24"/>
      <c r="C22" s="25"/>
      <c r="D22" s="26"/>
      <c r="E22" s="26"/>
      <c r="F22" s="59"/>
      <c r="G22" s="26"/>
      <c r="H22" s="25"/>
      <c r="I22" s="42"/>
    </row>
    <row r="23" spans="2:9" x14ac:dyDescent="0.4">
      <c r="H23" s="43" t="s">
        <v>248</v>
      </c>
      <c r="I23" s="51">
        <f>AVERAGE(I7:I22)</f>
        <v>0</v>
      </c>
    </row>
  </sheetData>
  <mergeCells count="2">
    <mergeCell ref="B4:I5"/>
    <mergeCell ref="F6:G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33-B656-46A0-B3DE-6C1E8F28F7E1}">
  <dimension ref="B2:I17"/>
  <sheetViews>
    <sheetView showGridLines="0" zoomScale="130" zoomScaleNormal="130" workbookViewId="0">
      <pane ySplit="6" topLeftCell="A7" activePane="bottomLeft" state="frozen"/>
      <selection pane="bottomLeft" activeCell="I8" sqref="I8"/>
    </sheetView>
  </sheetViews>
  <sheetFormatPr defaultColWidth="9.109375" defaultRowHeight="16.8" x14ac:dyDescent="0.4"/>
  <cols>
    <col min="1" max="1" width="2.5546875" style="1" customWidth="1"/>
    <col min="2" max="2" width="30.77734375" style="1" customWidth="1"/>
    <col min="3" max="3" width="50.77734375" style="1" customWidth="1"/>
    <col min="4" max="5" width="10.77734375" style="1" customWidth="1"/>
    <col min="6" max="6" width="7.77734375" style="11" customWidth="1"/>
    <col min="7" max="7" width="3.77734375" style="1" customWidth="1"/>
    <col min="8" max="8" width="30.77734375" style="11" customWidth="1"/>
    <col min="9" max="9" width="12.77734375" style="51" customWidth="1"/>
    <col min="10" max="10" width="2.77734375" style="1" customWidth="1"/>
    <col min="11" max="16384" width="9.109375" style="1"/>
  </cols>
  <sheetData>
    <row r="2" spans="2:9" x14ac:dyDescent="0.4">
      <c r="B2" s="2" t="s">
        <v>12</v>
      </c>
    </row>
    <row r="3" spans="2:9" x14ac:dyDescent="0.4">
      <c r="B3" s="9" t="s">
        <v>302</v>
      </c>
    </row>
    <row r="4" spans="2:9" x14ac:dyDescent="0.4">
      <c r="B4" s="120" t="s">
        <v>232</v>
      </c>
      <c r="C4" s="120"/>
      <c r="D4" s="120"/>
      <c r="E4" s="120"/>
      <c r="F4" s="120"/>
      <c r="G4" s="120"/>
      <c r="H4" s="120"/>
      <c r="I4" s="120"/>
    </row>
    <row r="5" spans="2:9" x14ac:dyDescent="0.4">
      <c r="B5" s="121"/>
      <c r="C5" s="121"/>
      <c r="D5" s="121"/>
      <c r="E5" s="121"/>
      <c r="F5" s="121"/>
      <c r="G5" s="121"/>
      <c r="H5" s="121"/>
      <c r="I5" s="121"/>
    </row>
    <row r="6" spans="2:9" x14ac:dyDescent="0.4">
      <c r="B6" s="21" t="s">
        <v>26</v>
      </c>
      <c r="C6" s="22" t="s">
        <v>27</v>
      </c>
      <c r="D6" s="23" t="s">
        <v>38</v>
      </c>
      <c r="E6" s="23" t="s">
        <v>39</v>
      </c>
      <c r="F6" s="151" t="s">
        <v>28</v>
      </c>
      <c r="G6" s="152"/>
      <c r="H6" s="22" t="s">
        <v>16</v>
      </c>
      <c r="I6" s="38" t="s">
        <v>17</v>
      </c>
    </row>
    <row r="7" spans="2:9" ht="22.8" x14ac:dyDescent="0.4">
      <c r="B7" s="16" t="s">
        <v>227</v>
      </c>
      <c r="C7" s="19" t="s">
        <v>228</v>
      </c>
      <c r="D7" s="20">
        <v>1</v>
      </c>
      <c r="E7" s="15" t="s">
        <v>102</v>
      </c>
      <c r="F7" s="58" t="s">
        <v>282</v>
      </c>
      <c r="G7" s="56" t="str">
        <f t="shared" ref="G7:G16" si="0">HYPERLINK(_xlfn.CONCAT("https://github.com/rcfdtools/R.DAPC/blob/main/activity/",F7,"/Readme.md"),"Ver")</f>
        <v>Ver</v>
      </c>
      <c r="H7" s="19"/>
      <c r="I7" s="40">
        <v>0</v>
      </c>
    </row>
    <row r="8" spans="2:9" ht="22.8" x14ac:dyDescent="0.4">
      <c r="B8" s="16" t="s">
        <v>229</v>
      </c>
      <c r="C8" s="19" t="s">
        <v>238</v>
      </c>
      <c r="D8" s="20">
        <v>1</v>
      </c>
      <c r="E8" s="15" t="s">
        <v>102</v>
      </c>
      <c r="F8" s="58" t="s">
        <v>282</v>
      </c>
      <c r="G8" s="56" t="str">
        <f t="shared" si="0"/>
        <v>Ver</v>
      </c>
      <c r="H8" s="19"/>
      <c r="I8" s="40"/>
    </row>
    <row r="9" spans="2:9" ht="22.8" x14ac:dyDescent="0.4">
      <c r="B9" s="16" t="s">
        <v>230</v>
      </c>
      <c r="C9" s="19" t="s">
        <v>239</v>
      </c>
      <c r="D9" s="20">
        <v>1</v>
      </c>
      <c r="E9" s="15" t="s">
        <v>102</v>
      </c>
      <c r="F9" s="58" t="s">
        <v>282</v>
      </c>
      <c r="G9" s="56" t="str">
        <f t="shared" si="0"/>
        <v>Ver</v>
      </c>
      <c r="H9" s="19"/>
      <c r="I9" s="40"/>
    </row>
    <row r="10" spans="2:9" ht="22.8" x14ac:dyDescent="0.4">
      <c r="B10" s="16" t="s">
        <v>231</v>
      </c>
      <c r="C10" s="19" t="s">
        <v>240</v>
      </c>
      <c r="D10" s="20">
        <v>1</v>
      </c>
      <c r="E10" s="15" t="s">
        <v>102</v>
      </c>
      <c r="F10" s="58" t="s">
        <v>282</v>
      </c>
      <c r="G10" s="56" t="str">
        <f t="shared" si="0"/>
        <v>Ver</v>
      </c>
      <c r="H10" s="19"/>
      <c r="I10" s="40"/>
    </row>
    <row r="11" spans="2:9" x14ac:dyDescent="0.4">
      <c r="B11" s="16" t="s">
        <v>233</v>
      </c>
      <c r="C11" s="19" t="s">
        <v>194</v>
      </c>
      <c r="D11" s="20">
        <v>1</v>
      </c>
      <c r="E11" s="15" t="s">
        <v>102</v>
      </c>
      <c r="F11" s="58" t="s">
        <v>282</v>
      </c>
      <c r="G11" s="56" t="str">
        <f t="shared" si="0"/>
        <v>Ver</v>
      </c>
      <c r="H11" s="19"/>
      <c r="I11" s="40"/>
    </row>
    <row r="12" spans="2:9" x14ac:dyDescent="0.4">
      <c r="B12" s="16" t="s">
        <v>234</v>
      </c>
      <c r="C12" s="19" t="s">
        <v>194</v>
      </c>
      <c r="D12" s="20">
        <v>1</v>
      </c>
      <c r="E12" s="15" t="s">
        <v>102</v>
      </c>
      <c r="F12" s="58" t="s">
        <v>282</v>
      </c>
      <c r="G12" s="56" t="str">
        <f t="shared" si="0"/>
        <v>Ver</v>
      </c>
      <c r="H12" s="19"/>
      <c r="I12" s="40"/>
    </row>
    <row r="13" spans="2:9" ht="33.6" x14ac:dyDescent="0.4">
      <c r="B13" s="16" t="s">
        <v>235</v>
      </c>
      <c r="C13" s="19" t="s">
        <v>197</v>
      </c>
      <c r="D13" s="20">
        <v>1</v>
      </c>
      <c r="E13" s="15" t="s">
        <v>102</v>
      </c>
      <c r="F13" s="58" t="s">
        <v>282</v>
      </c>
      <c r="G13" s="56" t="str">
        <f t="shared" si="0"/>
        <v>Ver</v>
      </c>
      <c r="H13" s="19"/>
      <c r="I13" s="40"/>
    </row>
    <row r="14" spans="2:9" ht="22.8" x14ac:dyDescent="0.4">
      <c r="B14" s="16" t="s">
        <v>236</v>
      </c>
      <c r="C14" s="19" t="s">
        <v>195</v>
      </c>
      <c r="D14" s="20">
        <v>1</v>
      </c>
      <c r="E14" s="15" t="s">
        <v>102</v>
      </c>
      <c r="F14" s="58" t="s">
        <v>282</v>
      </c>
      <c r="G14" s="56" t="str">
        <f t="shared" si="0"/>
        <v>Ver</v>
      </c>
      <c r="H14" s="19"/>
      <c r="I14" s="40"/>
    </row>
    <row r="15" spans="2:9" ht="33.6" x14ac:dyDescent="0.4">
      <c r="B15" s="16" t="s">
        <v>327</v>
      </c>
      <c r="C15" s="19" t="s">
        <v>196</v>
      </c>
      <c r="D15" s="20">
        <v>1</v>
      </c>
      <c r="E15" s="15" t="s">
        <v>102</v>
      </c>
      <c r="F15" s="58" t="s">
        <v>282</v>
      </c>
      <c r="G15" s="56" t="str">
        <f t="shared" si="0"/>
        <v>Ver</v>
      </c>
      <c r="H15" s="19"/>
      <c r="I15" s="40"/>
    </row>
    <row r="16" spans="2:9" x14ac:dyDescent="0.4">
      <c r="B16" s="24"/>
      <c r="C16" s="25"/>
      <c r="D16" s="37"/>
      <c r="E16" s="26"/>
      <c r="F16" s="59"/>
      <c r="G16" s="57" t="str">
        <f t="shared" si="0"/>
        <v>Ver</v>
      </c>
      <c r="H16" s="25"/>
      <c r="I16" s="42"/>
    </row>
    <row r="17" spans="8:9" x14ac:dyDescent="0.4">
      <c r="H17" s="43" t="s">
        <v>248</v>
      </c>
      <c r="I17" s="51">
        <f>AVERAGE(I7:I16)</f>
        <v>0</v>
      </c>
    </row>
  </sheetData>
  <mergeCells count="2">
    <mergeCell ref="B4:I5"/>
    <mergeCell ref="F6:G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showGridLines="0" zoomScale="130" zoomScaleNormal="130" workbookViewId="0">
      <pane ySplit="6" topLeftCell="A7" activePane="bottomLeft" state="frozen"/>
      <selection pane="bottomLeft" activeCell="C13" sqref="C13"/>
    </sheetView>
  </sheetViews>
  <sheetFormatPr defaultColWidth="9.109375" defaultRowHeight="16.8" x14ac:dyDescent="0.3"/>
  <cols>
    <col min="1" max="1" width="2.5546875" style="2" customWidth="1"/>
    <col min="2" max="2" width="30.77734375" style="2" customWidth="1"/>
    <col min="3" max="3" width="50.77734375" style="2" customWidth="1"/>
    <col min="4" max="4" width="40.77734375" style="2" customWidth="1"/>
    <col min="5" max="5" width="7.77734375" style="48" customWidth="1"/>
    <col min="6" max="6" width="3.77734375" style="2" customWidth="1"/>
    <col min="7" max="7" width="30.77734375" style="48" customWidth="1"/>
    <col min="8" max="8" width="12.77734375" style="31" customWidth="1"/>
    <col min="9" max="9" width="2.77734375" style="2" customWidth="1"/>
    <col min="10" max="16384" width="9.109375" style="2"/>
  </cols>
  <sheetData>
    <row r="2" spans="2:8" x14ac:dyDescent="0.3">
      <c r="B2" s="122" t="s">
        <v>12</v>
      </c>
      <c r="C2" s="122"/>
      <c r="D2" s="122"/>
      <c r="E2" s="122"/>
      <c r="F2" s="122"/>
      <c r="G2" s="122"/>
      <c r="H2" s="122"/>
    </row>
    <row r="3" spans="2:8" x14ac:dyDescent="0.3">
      <c r="B3" s="123" t="s">
        <v>303</v>
      </c>
      <c r="C3" s="123"/>
      <c r="D3" s="123"/>
      <c r="E3" s="123"/>
      <c r="F3" s="123"/>
      <c r="G3" s="123"/>
      <c r="H3" s="123"/>
    </row>
    <row r="4" spans="2:8" ht="16.8" customHeight="1" x14ac:dyDescent="0.3">
      <c r="B4" s="120" t="s">
        <v>304</v>
      </c>
      <c r="C4" s="120"/>
      <c r="D4" s="120"/>
      <c r="E4" s="120"/>
      <c r="F4" s="120"/>
      <c r="G4" s="120"/>
      <c r="H4" s="120"/>
    </row>
    <row r="5" spans="2:8" x14ac:dyDescent="0.3">
      <c r="B5" s="121"/>
      <c r="C5" s="121"/>
      <c r="D5" s="121"/>
      <c r="E5" s="121"/>
      <c r="F5" s="121"/>
      <c r="G5" s="121"/>
      <c r="H5" s="121"/>
    </row>
    <row r="6" spans="2:8" x14ac:dyDescent="0.3">
      <c r="B6" s="5" t="s">
        <v>7</v>
      </c>
      <c r="C6" s="36" t="s">
        <v>27</v>
      </c>
      <c r="D6" s="36" t="s">
        <v>8</v>
      </c>
      <c r="E6" s="151" t="s">
        <v>28</v>
      </c>
      <c r="F6" s="152"/>
      <c r="G6" s="36" t="s">
        <v>16</v>
      </c>
      <c r="H6" s="7" t="s">
        <v>17</v>
      </c>
    </row>
    <row r="7" spans="2:8" x14ac:dyDescent="0.3">
      <c r="B7" s="16" t="s">
        <v>249</v>
      </c>
      <c r="C7" s="19" t="s">
        <v>250</v>
      </c>
      <c r="D7" s="3" t="s">
        <v>24</v>
      </c>
      <c r="E7" s="58" t="s">
        <v>281</v>
      </c>
      <c r="F7" s="56" t="str">
        <f t="shared" ref="F7:F17" si="0">HYPERLINK(_xlfn.CONCAT("https://github.com/rcfdtools/R.DAPC/blob/main/activity/",E7,"/Readme.md"),"Ver")</f>
        <v>Ver</v>
      </c>
      <c r="G7" s="50"/>
      <c r="H7" s="8">
        <v>0</v>
      </c>
    </row>
    <row r="8" spans="2:8" x14ac:dyDescent="0.3">
      <c r="B8" s="16" t="s">
        <v>9</v>
      </c>
      <c r="C8" s="19" t="s">
        <v>273</v>
      </c>
      <c r="D8" s="3" t="s">
        <v>20</v>
      </c>
      <c r="E8" s="58" t="s">
        <v>281</v>
      </c>
      <c r="F8" s="56" t="str">
        <f t="shared" si="0"/>
        <v>Ver</v>
      </c>
      <c r="G8" s="50"/>
      <c r="H8" s="8"/>
    </row>
    <row r="9" spans="2:8" ht="91.2" x14ac:dyDescent="0.3">
      <c r="B9" s="16" t="s">
        <v>274</v>
      </c>
      <c r="C9" s="19" t="s">
        <v>275</v>
      </c>
      <c r="D9" s="3" t="s">
        <v>6</v>
      </c>
      <c r="E9" s="58" t="s">
        <v>282</v>
      </c>
      <c r="F9" s="56" t="str">
        <f t="shared" si="0"/>
        <v>Ver</v>
      </c>
      <c r="G9" s="50"/>
      <c r="H9" s="8"/>
    </row>
    <row r="10" spans="2:8" ht="22.8" x14ac:dyDescent="0.3">
      <c r="B10" s="16" t="s">
        <v>258</v>
      </c>
      <c r="C10" s="19" t="s">
        <v>287</v>
      </c>
      <c r="D10" s="3" t="s">
        <v>21</v>
      </c>
      <c r="E10" s="58" t="s">
        <v>286</v>
      </c>
      <c r="F10" s="56" t="str">
        <f t="shared" si="0"/>
        <v>Ver</v>
      </c>
      <c r="G10" s="50"/>
      <c r="H10" s="8"/>
    </row>
    <row r="11" spans="2:8" ht="34.200000000000003" x14ac:dyDescent="0.3">
      <c r="B11" s="16" t="s">
        <v>259</v>
      </c>
      <c r="C11" s="19" t="s">
        <v>288</v>
      </c>
      <c r="D11" s="3" t="s">
        <v>22</v>
      </c>
      <c r="E11" s="58" t="s">
        <v>286</v>
      </c>
      <c r="F11" s="56" t="str">
        <f t="shared" si="0"/>
        <v>Ver</v>
      </c>
      <c r="G11" s="50"/>
      <c r="H11" s="8"/>
    </row>
    <row r="12" spans="2:8" ht="22.8" x14ac:dyDescent="0.3">
      <c r="B12" s="16" t="s">
        <v>260</v>
      </c>
      <c r="C12" s="19" t="s">
        <v>289</v>
      </c>
      <c r="D12" s="3" t="s">
        <v>23</v>
      </c>
      <c r="E12" s="58" t="s">
        <v>286</v>
      </c>
      <c r="F12" s="56" t="str">
        <f t="shared" si="0"/>
        <v>Ver</v>
      </c>
      <c r="G12" s="50"/>
      <c r="H12" s="8"/>
    </row>
    <row r="13" spans="2:8" ht="22.8" x14ac:dyDescent="0.3">
      <c r="B13" s="16" t="s">
        <v>267</v>
      </c>
      <c r="C13" s="19" t="s">
        <v>290</v>
      </c>
      <c r="D13" s="3" t="s">
        <v>271</v>
      </c>
      <c r="E13" s="58" t="s">
        <v>283</v>
      </c>
      <c r="F13" s="56" t="str">
        <f t="shared" si="0"/>
        <v>Ver</v>
      </c>
      <c r="G13" s="50"/>
      <c r="H13" s="8"/>
    </row>
    <row r="14" spans="2:8" ht="79.8" x14ac:dyDescent="0.3">
      <c r="B14" s="16" t="s">
        <v>307</v>
      </c>
      <c r="C14" s="19" t="s">
        <v>308</v>
      </c>
      <c r="D14" s="3" t="s">
        <v>272</v>
      </c>
      <c r="E14" s="58" t="s">
        <v>282</v>
      </c>
      <c r="F14" s="56" t="str">
        <f t="shared" si="0"/>
        <v>Ver</v>
      </c>
      <c r="G14" s="50"/>
      <c r="H14" s="8"/>
    </row>
    <row r="15" spans="2:8" x14ac:dyDescent="0.3">
      <c r="B15" s="16" t="s">
        <v>276</v>
      </c>
      <c r="C15" s="19" t="s">
        <v>277</v>
      </c>
      <c r="D15" s="3" t="s">
        <v>278</v>
      </c>
      <c r="E15" s="50"/>
      <c r="F15" s="56" t="str">
        <f t="shared" si="0"/>
        <v>Ver</v>
      </c>
      <c r="G15" s="50"/>
      <c r="H15" s="8"/>
    </row>
    <row r="16" spans="2:8" ht="34.200000000000003" x14ac:dyDescent="0.3">
      <c r="B16" s="27" t="s">
        <v>328</v>
      </c>
      <c r="C16" s="28" t="s">
        <v>318</v>
      </c>
      <c r="D16" s="106" t="s">
        <v>317</v>
      </c>
      <c r="E16" s="58" t="s">
        <v>284</v>
      </c>
      <c r="F16" s="56" t="str">
        <f t="shared" si="0"/>
        <v>Ver</v>
      </c>
      <c r="G16" s="107"/>
      <c r="H16" s="108"/>
    </row>
    <row r="17" spans="2:8" x14ac:dyDescent="0.3">
      <c r="B17" s="24"/>
      <c r="C17" s="25"/>
      <c r="D17" s="4"/>
      <c r="E17" s="33"/>
      <c r="F17" s="57" t="str">
        <f t="shared" si="0"/>
        <v>Ver</v>
      </c>
      <c r="G17" s="33"/>
      <c r="H17" s="6"/>
    </row>
    <row r="18" spans="2:8" x14ac:dyDescent="0.3">
      <c r="G18" s="43" t="s">
        <v>248</v>
      </c>
      <c r="H18" s="31">
        <f>AVERAGE(H7:H17)</f>
        <v>0</v>
      </c>
    </row>
  </sheetData>
  <mergeCells count="4">
    <mergeCell ref="E6:F6"/>
    <mergeCell ref="B2:H2"/>
    <mergeCell ref="B3:H3"/>
    <mergeCell ref="B4:H5"/>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A3" sqref="A3"/>
    </sheetView>
  </sheetViews>
  <sheetFormatPr defaultColWidth="9.109375" defaultRowHeight="16.8" x14ac:dyDescent="0.4"/>
  <cols>
    <col min="1" max="1" width="2.5546875" style="1" customWidth="1"/>
    <col min="2" max="2" width="100.77734375" style="1" customWidth="1"/>
    <col min="3" max="16384" width="9.109375" style="1"/>
  </cols>
  <sheetData>
    <row r="1" spans="2:2" x14ac:dyDescent="0.4">
      <c r="B1" s="12"/>
    </row>
    <row r="2" spans="2:2" x14ac:dyDescent="0.4">
      <c r="B2" s="1" t="s">
        <v>13</v>
      </c>
    </row>
    <row r="3" spans="2:2" x14ac:dyDescent="0.4">
      <c r="B3" s="10" t="s">
        <v>14</v>
      </c>
    </row>
    <row r="4" spans="2:2" x14ac:dyDescent="0.4">
      <c r="B4" s="11" t="s">
        <v>15</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Inicio</vt:lpstr>
      <vt:lpstr>0.Ejercicios</vt:lpstr>
      <vt:lpstr>1.Tecnica</vt:lpstr>
      <vt:lpstr>2.ArquitectonicaEstructural</vt:lpstr>
      <vt:lpstr>2.ArquitectonicaEstructuralCAD</vt:lpstr>
      <vt:lpstr>3.Electrica</vt:lpstr>
      <vt:lpstr>4.Bodegaje</vt:lpstr>
      <vt:lpstr>5.Planos</vt:lpstr>
      <vt:lpstr>6.Archivos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2025-08-26T14:41:19Z</dcterms:modified>
</cp:coreProperties>
</file>