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DAPC\file\temp\class\"/>
    </mc:Choice>
  </mc:AlternateContent>
  <xr:revisionPtr revIDLastSave="0" documentId="13_ncr:1_{DE641124-7CC6-4FAC-B1FC-AAB1B12783AA}" xr6:coauthVersionLast="47" xr6:coauthVersionMax="47" xr10:uidLastSave="{00000000-0000-0000-0000-000000000000}"/>
  <bookViews>
    <workbookView xWindow="-108" yWindow="-108" windowWidth="30936" windowHeight="16776" activeTab="1" xr2:uid="{00000000-000D-0000-FFFF-FFFF00000000}"/>
  </bookViews>
  <sheets>
    <sheet name="Inicio" sheetId="7" r:id="rId1"/>
    <sheet name="0.Ejercicios" sheetId="10" r:id="rId2"/>
    <sheet name="1.Tecnica" sheetId="2" r:id="rId3"/>
    <sheet name="2.ArquitectonicaEstructural" sheetId="4" r:id="rId4"/>
    <sheet name="2.ArquitectonicaEstructuralCAD" sheetId="11" r:id="rId5"/>
    <sheet name="3.Electrica" sheetId="5" r:id="rId6"/>
    <sheet name="4.Bodegaje" sheetId="9" r:id="rId7"/>
    <sheet name="5.Planos" sheetId="6" r:id="rId8"/>
    <sheet name="6.Archivos" sheetId="1" r:id="rId9"/>
    <sheet name="Metadata" sheetId="3" r:id="rId10"/>
  </sheets>
  <externalReferences>
    <externalReference r:id="rId11"/>
  </externalReferences>
  <definedNames>
    <definedName name="_xlnm._FilterDatabase" localSheetId="2" hidden="1">'1.Tecnica'!$B$6:$I$19</definedName>
    <definedName name="_xlnm._FilterDatabase" localSheetId="3" hidden="1">'2.ArquitectonicaEstructural'!$B$6:$I$105</definedName>
    <definedName name="_xlnm._FilterDatabase" localSheetId="5" hidden="1">'3.Electrica'!$B$6:$I$27</definedName>
    <definedName name="SumUDig" localSheetId="6">'[1]1.Técnicas'!$E$32</definedName>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4" l="1"/>
  <c r="D37" i="4"/>
  <c r="F9" i="10"/>
  <c r="G37" i="4"/>
  <c r="G38" i="4"/>
  <c r="G50" i="4"/>
  <c r="F75" i="10"/>
  <c r="F72" i="10"/>
  <c r="F69" i="10"/>
  <c r="F68" i="10"/>
  <c r="F65" i="10"/>
  <c r="F64" i="10"/>
  <c r="F63" i="10"/>
  <c r="F62" i="10"/>
  <c r="F61" i="10"/>
  <c r="F60" i="10"/>
  <c r="F59" i="10"/>
  <c r="F58" i="10"/>
  <c r="F57" i="10"/>
  <c r="F56" i="10"/>
  <c r="F55" i="10"/>
  <c r="F54" i="10"/>
  <c r="F53" i="10"/>
  <c r="F52" i="10"/>
  <c r="F51" i="10"/>
  <c r="F50" i="10"/>
  <c r="F49" i="10"/>
  <c r="F48" i="10"/>
  <c r="F47" i="10"/>
  <c r="F46" i="10"/>
  <c r="F45" i="10"/>
  <c r="F41" i="10"/>
  <c r="F40" i="10"/>
  <c r="F39" i="10"/>
  <c r="F38" i="10"/>
  <c r="F37" i="10"/>
  <c r="F36" i="10"/>
  <c r="F35" i="10"/>
  <c r="F34" i="10"/>
  <c r="F31" i="10"/>
  <c r="F30" i="10"/>
  <c r="F29" i="10"/>
  <c r="F28" i="10"/>
  <c r="F27" i="10"/>
  <c r="F26" i="10"/>
  <c r="F25" i="10"/>
  <c r="F24" i="10"/>
  <c r="F23" i="10"/>
  <c r="F19" i="10"/>
  <c r="F16" i="10"/>
  <c r="F15" i="10"/>
  <c r="F14" i="10"/>
  <c r="F13" i="10"/>
  <c r="F12" i="10"/>
  <c r="F11" i="10"/>
  <c r="F10" i="10"/>
  <c r="H77" i="10"/>
  <c r="F16" i="1"/>
  <c r="I95" i="4"/>
  <c r="F17" i="1"/>
  <c r="F15" i="1"/>
  <c r="F14" i="1"/>
  <c r="F13" i="1"/>
  <c r="F12" i="1"/>
  <c r="F11" i="1"/>
  <c r="F10" i="1"/>
  <c r="F9" i="1"/>
  <c r="F8" i="1"/>
  <c r="F7" i="1"/>
  <c r="G16" i="6"/>
  <c r="G15" i="6"/>
  <c r="G14" i="6"/>
  <c r="G13" i="6"/>
  <c r="G12" i="6"/>
  <c r="G11" i="6"/>
  <c r="G10" i="6"/>
  <c r="G9" i="6"/>
  <c r="G8" i="6"/>
  <c r="G7" i="6"/>
  <c r="G21" i="9"/>
  <c r="G20" i="9"/>
  <c r="G19"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93" i="4"/>
  <c r="G92" i="4"/>
  <c r="G91" i="4"/>
  <c r="G90" i="4"/>
  <c r="G89" i="4"/>
  <c r="G88" i="4"/>
  <c r="G87" i="4"/>
  <c r="G86" i="4"/>
  <c r="G85" i="4"/>
  <c r="G84" i="4"/>
  <c r="G83" i="4"/>
  <c r="G81" i="4"/>
  <c r="G80" i="4"/>
  <c r="G79" i="4"/>
  <c r="G78" i="4"/>
  <c r="G77" i="4"/>
  <c r="G76" i="4"/>
  <c r="G75" i="4"/>
  <c r="G74" i="4"/>
  <c r="G73" i="4"/>
  <c r="G72" i="4"/>
  <c r="G71" i="4"/>
  <c r="G70" i="4"/>
  <c r="G69" i="4"/>
  <c r="G68" i="4"/>
  <c r="G66" i="4"/>
  <c r="G65" i="4"/>
  <c r="G64" i="4"/>
  <c r="G63" i="4"/>
  <c r="G62" i="4"/>
  <c r="G61" i="4"/>
  <c r="G60" i="4"/>
  <c r="G59" i="4"/>
  <c r="G58" i="4"/>
  <c r="G57" i="4"/>
  <c r="G56" i="4"/>
  <c r="G55" i="4"/>
  <c r="G54" i="4"/>
  <c r="G53" i="4"/>
  <c r="G52" i="4"/>
  <c r="G51" i="4"/>
  <c r="G48" i="4"/>
  <c r="G47" i="4"/>
  <c r="G46" i="4"/>
  <c r="G45" i="4"/>
  <c r="G44" i="4"/>
  <c r="G42" i="4"/>
  <c r="G41" i="4"/>
  <c r="G40" i="4"/>
  <c r="G39"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I23" i="9"/>
  <c r="E36" i="7" s="1"/>
  <c r="D16" i="9"/>
  <c r="D12" i="9"/>
  <c r="D14" i="9" s="1"/>
  <c r="H18" i="1" l="1"/>
  <c r="E38" i="7" s="1"/>
  <c r="I17" i="6"/>
  <c r="E37" i="7" s="1"/>
  <c r="I28" i="5"/>
  <c r="E35" i="7" s="1"/>
  <c r="I19" i="2"/>
  <c r="E28" i="7"/>
  <c r="E27" i="7"/>
  <c r="E26" i="7"/>
  <c r="E25" i="7"/>
  <c r="E24" i="7"/>
  <c r="E23" i="7"/>
  <c r="E22" i="7"/>
  <c r="E21" i="7"/>
  <c r="E20" i="7"/>
  <c r="E19" i="7"/>
  <c r="C100" i="4"/>
  <c r="D57" i="4"/>
  <c r="D59" i="4" s="1"/>
  <c r="D54" i="4" s="1"/>
  <c r="C102" i="4" s="1"/>
  <c r="D26" i="4"/>
  <c r="D40" i="4"/>
  <c r="E33" i="7" l="1"/>
  <c r="E34" i="7"/>
  <c r="E29" i="7"/>
  <c r="D85" i="4"/>
  <c r="C101" i="4"/>
  <c r="D6" i="11" l="1"/>
  <c r="C6" i="11"/>
  <c r="B6" i="11"/>
  <c r="D10" i="4"/>
  <c r="D11" i="4" a="1"/>
  <c r="D11" i="4" s="1"/>
  <c r="D30" i="4" l="1"/>
  <c r="D35" i="4"/>
  <c r="D16" i="4"/>
  <c r="D10" i="11"/>
  <c r="D8" i="11"/>
  <c r="C10" i="11"/>
  <c r="C8" i="11"/>
  <c r="D15" i="4"/>
  <c r="D9" i="11"/>
  <c r="D7" i="11"/>
  <c r="C9" i="11"/>
  <c r="C7" i="11"/>
  <c r="D72" i="4"/>
  <c r="D79" i="4" s="1"/>
  <c r="D46" i="4"/>
  <c r="D47" i="4" s="1"/>
  <c r="D32" i="4"/>
  <c r="D18" i="4" s="1"/>
  <c r="D73" i="4"/>
  <c r="D80" i="4" s="1"/>
  <c r="B10" i="11" l="1"/>
  <c r="B8" i="11"/>
  <c r="D17" i="4"/>
  <c r="C98" i="4" s="1"/>
  <c r="B9" i="11"/>
  <c r="B7" i="11"/>
  <c r="D88" i="4"/>
  <c r="D74" i="4"/>
  <c r="D86" i="4" s="1"/>
  <c r="D87" i="4" s="1"/>
  <c r="D19" i="4"/>
  <c r="D31" i="4"/>
  <c r="D34" i="4" s="1"/>
  <c r="D36" i="4" s="1"/>
  <c r="C99" i="4"/>
  <c r="D69" i="4"/>
  <c r="D83" i="4" s="1"/>
  <c r="D84" i="4" s="1"/>
  <c r="E41" i="7"/>
  <c r="D21" i="4" l="1"/>
  <c r="C105" i="4" s="1"/>
  <c r="D20" i="4"/>
  <c r="C104" i="4" s="1"/>
  <c r="D41" i="4"/>
  <c r="D23" i="5" s="1"/>
  <c r="D26" i="5" s="1"/>
  <c r="C10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FCB52E01-4CB8-4872-991B-15C8553E9B91}">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<sst xmlns="http://schemas.openxmlformats.org/spreadsheetml/2006/main" count="887" uniqueCount="514">
  <si>
    <t>1. Especificaciones técnicas generales</t>
  </si>
  <si>
    <t>Código del grupo</t>
  </si>
  <si>
    <t>Nombre del grupo</t>
  </si>
  <si>
    <t>UDig</t>
  </si>
  <si>
    <t>#</t>
  </si>
  <si>
    <t>Integrantes del grupo</t>
  </si>
  <si>
    <t>/file/cad/DAPC.dwt</t>
  </si>
  <si>
    <t>Archivo</t>
  </si>
  <si>
    <t>Localización</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</si>
  <si>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</si>
  <si>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</si>
  <si>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</si>
  <si>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</si>
  <si>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</si>
  <si>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</si>
  <si>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</si>
  <si>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</si>
  <si>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</si>
  <si>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</si>
  <si>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</si>
  <si>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</si>
  <si>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</si>
  <si>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</si>
  <si>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</si>
  <si>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</si>
  <si>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</si>
  <si>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</si>
  <si>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</si>
  <si>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</si>
  <si>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</si>
  <si>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</si>
  <si>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</si>
  <si>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</si>
  <si>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</si>
  <si>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</si>
  <si>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</si>
  <si>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</si>
  <si>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</si>
  <si>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</si>
  <si>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</si>
  <si>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</si>
  <si>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</si>
  <si>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</si>
  <si>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</si>
  <si>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</si>
  <si>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</si>
  <si>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</si>
  <si>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</si>
  <si>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</si>
  <si>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</si>
  <si>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</si>
  <si>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</si>
  <si>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t>
  </si>
  <si>
    <t>mm</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</si>
  <si>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</si>
  <si>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</si>
  <si>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</si>
  <si>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</si>
  <si>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</si>
  <si>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</si>
  <si>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</si>
  <si>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</si>
  <si>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</si>
  <si>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</si>
  <si>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</si>
  <si>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</si>
  <si>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</si>
  <si>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</si>
  <si>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</si>
  <si>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</si>
  <si>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Separación</t>
  </si>
  <si>
    <t>Longitud</t>
  </si>
  <si>
    <t>Área</t>
  </si>
  <si>
    <t>Ancho de la pasarela. Cómo mínimo utilizar 1 metro.</t>
  </si>
  <si>
    <t>Separación de corredores a lo largo de la cubierta. Cómo mínimo cada 15 metros.</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</si>
  <si>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</si>
  <si>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</si>
  <si>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</si>
  <si>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</si>
  <si>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</si>
  <si>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</si>
  <si>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</si>
  <si>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</si>
  <si>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</si>
  <si>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</si>
  <si>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</si>
  <si>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</si>
  <si>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</si>
  <si>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</si>
  <si>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</si>
  <si>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</si>
  <si>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</si>
  <si>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</si>
  <si>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</si>
  <si>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</si>
  <si>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</si>
  <si>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</si>
  <si>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</si>
  <si>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</si>
  <si>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</si>
  <si>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</si>
  <si>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</si>
  <si>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</si>
  <si>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</si>
  <si>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</si>
  <si>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</si>
  <si>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</si>
  <si>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</si>
  <si>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</si>
  <si>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</si>
  <si>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</si>
  <si>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</si>
  <si>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</si>
  <si>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</si>
  <si>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</si>
  <si>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</si>
  <si>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</si>
  <si>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</si>
  <si>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</si>
  <si>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</si>
  <si>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</si>
  <si>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</si>
  <si>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</si>
  <si>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t>Viga canal - Costados</t>
  </si>
  <si>
    <t>Área canal descontable del total de la cubierta. Ancho de canal menos el sobrelapo x largo de la cubierta y por # de costados.</t>
  </si>
  <si>
    <t>1 para solo vigacanal localizada a un costado, 2 para ambos costados.</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</si>
  <si>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</si>
  <si>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</si>
  <si>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</si>
  <si>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</si>
  <si>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</si>
  <si>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</si>
  <si>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</si>
  <si>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</si>
  <si>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</si>
  <si>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</si>
  <si>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</si>
  <si>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</si>
  <si>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</si>
  <si>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</si>
  <si>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</si>
  <si>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</si>
  <si>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</si>
  <si>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</si>
  <si>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</si>
  <si>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</si>
  <si>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</si>
  <si>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</si>
  <si>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</si>
  <si>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</si>
  <si>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</si>
  <si>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</si>
  <si>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</si>
  <si>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</si>
  <si>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</si>
  <si>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</si>
  <si>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</si>
  <si>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</si>
  <si>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</si>
  <si>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</si>
  <si>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</si>
  <si>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</si>
  <si>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</si>
  <si>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</si>
  <si>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</si>
  <si>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</si>
  <si>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</si>
  <si>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</si>
  <si>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</si>
  <si>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</si>
  <si>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</si>
  <si>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</si>
  <si>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</si>
  <si>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</si>
  <si>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</si>
  <si>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</si>
  <si>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</si>
  <si>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</si>
  <si>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</si>
  <si>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</si>
  <si>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</si>
  <si>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</si>
  <si>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</si>
  <si>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</si>
  <si>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Área disponible en cubierta</t>
  </si>
  <si>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</si>
  <si>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</si>
  <si>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</si>
  <si>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</si>
  <si>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</si>
  <si>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</si>
  <si>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</si>
  <si>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Polo a tierra</t>
  </si>
  <si>
    <t>Acometida eléctrica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</si>
  <si>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</si>
  <si>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</si>
  <si>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</si>
  <si>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</si>
  <si>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</si>
  <si>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</si>
  <si>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</si>
  <si>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</si>
  <si>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</si>
  <si>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</si>
  <si>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</si>
  <si>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</si>
  <si>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</si>
  <si>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</si>
  <si>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</si>
  <si>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</si>
  <si>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</si>
  <si>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</si>
  <si>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</si>
  <si>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</si>
  <si>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Calcular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</si>
  <si>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</si>
  <si>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</si>
  <si>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</si>
  <si>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</si>
  <si>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</si>
  <si>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</si>
  <si>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</si>
  <si>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</si>
  <si>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</si>
  <si>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Transformador 1 - Ref: #####</t>
  </si>
  <si>
    <t>Transformador 2 - Ref: #####</t>
  </si>
  <si>
    <t>Transformador 3 - Ref: #####</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</si>
  <si>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</si>
  <si>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</si>
  <si>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</si>
  <si>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</si>
  <si>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</si>
  <si>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</si>
  <si>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</si>
  <si>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</si>
  <si>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</si>
  <si>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</si>
  <si>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</si>
  <si>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</si>
  <si>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</si>
  <si>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</si>
  <si>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</si>
  <si>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</si>
  <si>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</si>
  <si>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</si>
  <si>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</si>
  <si>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</si>
  <si>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</si>
  <si>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</si>
  <si>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</si>
  <si>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</si>
  <si>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</si>
  <si>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</si>
  <si>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</si>
  <si>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</si>
  <si>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</si>
  <si>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</si>
  <si>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</si>
  <si>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</si>
  <si>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</si>
  <si>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</si>
  <si>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</si>
  <si>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</si>
  <si>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</si>
  <si>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</si>
  <si>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</si>
  <si>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</si>
  <si>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</si>
  <si>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Mantener este valor para el proyecto.</t>
  </si>
  <si>
    <r>
      <t>Otros estudiante</t>
    </r>
    <r>
      <rPr>
        <sz val="8"/>
        <rFont val="Segoe UI Light"/>
        <family val="2"/>
      </rPr>
      <t xml:space="preserve"> (auto-calificación)</t>
    </r>
  </si>
  <si>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</si>
  <si>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t>/file/cad/DAPC.dwg</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</si>
  <si>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</si>
  <si>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</si>
  <si>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</si>
  <si>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</si>
  <si>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</si>
  <si>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</si>
  <si>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</si>
  <si>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</si>
  <si>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</si>
  <si>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</si>
  <si>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</si>
  <si>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</si>
  <si>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</si>
  <si>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</si>
  <si>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</si>
  <si>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</si>
  <si>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</si>
  <si>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</si>
  <si>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</si>
  <si>
    <t>Repositorio de datos creado, compartido y accesible. Crear en OneDrive de Campus. https://forms.office.com/r/gVg8DjvVFh</t>
  </si>
  <si>
    <t>Repositorio</t>
  </si>
  <si>
    <t>Varios</t>
  </si>
  <si>
    <r>
      <t xml:space="preserve">A los costados y a lo ancho de la cubierta (incluídos voladizos), se deben dibujar canales de recolección de aguas lluvias, como mínimo 0.4 metros. </t>
    </r>
    <r>
      <rPr>
        <i/>
        <sz val="8"/>
        <color theme="1"/>
        <rFont val="Segoe UI Light"/>
        <family val="2"/>
      </rPr>
      <t>Ver nota 1a.</t>
    </r>
  </si>
  <si>
    <t>2a. Especificaciones generales e índices arquitectónicos</t>
  </si>
  <si>
    <r>
      <t>2b. Diseño de cubierta</t>
    </r>
    <r>
      <rPr>
        <sz val="8"/>
        <color theme="1"/>
        <rFont val="Segoe UI Light"/>
        <family val="2"/>
      </rPr>
      <t xml:space="preserve"> (dibujo y diseño a partir de la altura de la bodega)</t>
    </r>
  </si>
  <si>
    <t>2d. Distribución arquitectónica interna</t>
  </si>
  <si>
    <t>Localizadas cerca a la puerta de acceso y en costado de la bodega. Máximo ocupar 60 m² en planta, incluida el área de la escalera. Internamente incluir en la distribución: sala de ventas, oficinas, sala de juntas, baños.</t>
  </si>
  <si>
    <t>2e. Elementos estructurales</t>
  </si>
  <si>
    <t>2f. Cuadro de cantidades (resumen a incluir en planos, no es necesario realizar costos unitarios)</t>
  </si>
  <si>
    <r>
      <t>3b. Energía solar</t>
    </r>
    <r>
      <rPr>
        <sz val="8"/>
        <color theme="1"/>
        <rFont val="Segoe UI Light"/>
        <family val="2"/>
      </rPr>
      <t xml:space="preserve"> (evaluar únicamente el número de páneles que se pueden instalar y dibujarlos sobre la cubierta)</t>
    </r>
  </si>
  <si>
    <t>5. Planos</t>
  </si>
  <si>
    <t>6. Archivos digitales del proyecto</t>
  </si>
  <si>
    <t xml:space="preserve">En un proyecto, los archivos digitales son todos aquellos documentos, datos e información que se generan y almacenan en formato digital, como parte de las actividades y resultados del proyecto. Estos archivos pueden incluir dibujos CAD, textos, imágenes, videos, hojas de cálculo, bases de datos, presentaciones, entre otros, y se utilizan para la creación, gestión, almacenamiento y distribución de la información del proyecto. </t>
  </si>
  <si>
    <t>M01A02b</t>
  </si>
  <si>
    <t>M01A02c</t>
  </si>
  <si>
    <t>Planos digitales del proyecto</t>
  </si>
  <si>
    <t>Generados a partir de layouts e integrados en un único archivo de Acrobat .pdf: Plano de planta general, Plano de cubiertas y fachadas, Plano de corte longitudinal, Plano de corte transversal, Planos de redes (Red eléctrica interna 110v. Red eléctrica interna 220v, Red de datos usando cableado, Red foto-voltáica, Red vigilancia. En los planos arquitectónicos y eléctricos incluir el detalle de la acometída eléctrica, para rayos, polo a tierra, tomacorrientes, interruptores, luminarias, cámaras de vigilancia.)</t>
  </si>
  <si>
    <t>2g. Tabla de áreas (resumen a incluir en planos)</t>
  </si>
  <si>
    <r>
      <t>Otros instructor</t>
    </r>
    <r>
      <rPr>
        <sz val="8"/>
        <rFont val="Segoe UI Light"/>
        <family val="2"/>
      </rPr>
      <t xml:space="preserve"> (participación en clase, dedicación, calidad y organización del proyecto)</t>
    </r>
  </si>
  <si>
    <r>
      <t xml:space="preserve">Utilizar como referencia un ancho mínimo 25 centímetros. Dibujar ancho en el sentido del ancho de la bodega. Para columnas en concreto investigar especificaciones de refuerzo y dibujar detalle estructural. </t>
    </r>
    <r>
      <rPr>
        <i/>
        <sz val="8"/>
        <color theme="1"/>
        <rFont val="Segoe UI Light"/>
        <family val="2"/>
      </rPr>
      <t>Ver nota 1a.</t>
    </r>
  </si>
  <si>
    <t>Ver especificaciones técnicas en archivo /file/ref/FT_D37-AXP-AXD-AXM-104.pdf. Utilizar cuadrado con lado igual al diametro externo ØC. Dibujar elemento en planta y en alzado usando líneas y curvas.</t>
  </si>
  <si>
    <t>2c. Líneas de vida y pasarelas</t>
  </si>
  <si>
    <t>Ancho pasarela</t>
  </si>
  <si>
    <t>Líneas y pasarelas a lo largo de toda la cubierta cubriendo todo el ancho y en forma de cruz. No incluir en voladizo de cubierta.</t>
  </si>
  <si>
    <t>Pararrayos</t>
  </si>
  <si>
    <t>/file/cad/DAPC_AIALayerName.xlsx</t>
  </si>
  <si>
    <t>Nombres y configuraciones de capas o Layers en AutoCAD. Investigue que colores y grosores pueden ser aplicados en las disciplinas a utilizar en el curso y complete el catálogo suministrado.</t>
  </si>
  <si>
    <t>Placa de cimentación - Área</t>
  </si>
  <si>
    <r>
      <t>4b. Inventario</t>
    </r>
    <r>
      <rPr>
        <sz val="8"/>
        <color theme="1"/>
        <rFont val="Segoe UI Light"/>
        <family val="2"/>
      </rPr>
      <t xml:space="preserve"> (al menos se deben incluir 3 referencias distintas de transformadores eléctricos industriales)</t>
    </r>
  </si>
  <si>
    <t>4a. Estantería industrial</t>
  </si>
  <si>
    <t>Los estudiantes deberán definir el nombre de su grupo de proyecto (utilice un nombre corporativo corto) y crear un logotipo en AutoCAD (guardar como /file/cad/logotipo.dwg). El código, logotipo y nombre del grupo deberán incluirse en todos los planos generados. El grupo se deberá mantener durante todo el semestre académico. Incorpore en el diseño del logotipo, una de las curvas especiales vistas.</t>
  </si>
  <si>
    <t>M01A02d</t>
  </si>
  <si>
    <t>Localizados en planta y en cortes. Dibujar en 2D y 3D. Actividades M01A02b y M01A02d. Presente los elementos directrices para la generación del elemento 3D.</t>
  </si>
  <si>
    <r>
      <t xml:space="preserve">3a. Especificaciones generales y redes o instalaciones </t>
    </r>
    <r>
      <rPr>
        <sz val="8"/>
        <color theme="1"/>
        <rFont val="Segoe UI Light"/>
        <family val="2"/>
      </rPr>
      <t>(en este curso, no es necesario crear los planos de instalaciones hidráulicas, sanitarias y contra incendios)</t>
    </r>
  </si>
  <si>
    <t>ISO-A0 / ISO-A4, horizontal y vertical. Formatos adicionales pueden ser incluídos en la plantilla.</t>
  </si>
  <si>
    <t>Plano de red vigilancia o seguridad</t>
  </si>
  <si>
    <t>Capas o layers</t>
  </si>
  <si>
    <t>Red eléctrica interna 110v*</t>
  </si>
  <si>
    <t>Red eléctrica interna 220v*</t>
  </si>
  <si>
    <t>Red de datos usando cableado*</t>
  </si>
  <si>
    <t>Red foto-voltáica*</t>
  </si>
  <si>
    <t>Red vigilancia*</t>
  </si>
  <si>
    <t>* Incluya notas descriptivas de localización del conducto, tubería o canaleta, utilice los siguientes códigos:</t>
  </si>
  <si>
    <t>Descripción</t>
  </si>
  <si>
    <t>PVC</t>
  </si>
  <si>
    <t>Aluminio</t>
  </si>
  <si>
    <t>Metálica en aluminio</t>
  </si>
  <si>
    <t>Plástica en policloruro de vinilo.</t>
  </si>
  <si>
    <t>Polietileno</t>
  </si>
  <si>
    <t>Polipropileno o nylon</t>
  </si>
  <si>
    <t>Resistente a alta temperatura</t>
  </si>
  <si>
    <t>Acero Galv.</t>
  </si>
  <si>
    <t>Acero IMC</t>
  </si>
  <si>
    <t>Acero EMT</t>
  </si>
  <si>
    <t>Metálica en acero galvanizado.</t>
  </si>
  <si>
    <t>Metálica en acero intermedio con resistencia mecánica.</t>
  </si>
  <si>
    <t>Polímero termoplástico.</t>
  </si>
  <si>
    <t>* Seguido de la nota descriptiva de localización, indique el material, utilice los siguientes códigos:</t>
  </si>
  <si>
    <t>Material</t>
  </si>
  <si>
    <t>Metálica en acero con baja resistencia mecánica.</t>
  </si>
  <si>
    <t>Nota de localización</t>
  </si>
  <si>
    <t>Embebida por placa o piso.</t>
  </si>
  <si>
    <t>Por cielorraso, anclada o descolgada.</t>
  </si>
  <si>
    <t>Tpp</t>
  </si>
  <si>
    <t>Tpc</t>
  </si>
  <si>
    <t>Tpm</t>
  </si>
  <si>
    <t>Tam</t>
  </si>
  <si>
    <t>Anclada a muro</t>
  </si>
  <si>
    <t>Embebida en muro.</t>
  </si>
  <si>
    <t xml:space="preserve">Descolgada sin cielorraso.  </t>
  </si>
  <si>
    <t>Tdt</t>
  </si>
  <si>
    <t>∑UDig:</t>
  </si>
  <si>
    <t>RTRC</t>
  </si>
  <si>
    <t>Fibra de vidrio. Reinforced Thermosetting Resin Conduit.</t>
  </si>
  <si>
    <t>Ejercicio</t>
  </si>
  <si>
    <t>Figura</t>
  </si>
  <si>
    <t>M01A01E01</t>
  </si>
  <si>
    <t>M01A01E03</t>
  </si>
  <si>
    <t>M01A01E04</t>
  </si>
  <si>
    <t>M01A01E05</t>
  </si>
  <si>
    <t>M01A01E06</t>
  </si>
  <si>
    <t>M01A01E07</t>
  </si>
  <si>
    <t>0. Ejercicios entregables a desarrollar</t>
  </si>
  <si>
    <t>Inicio / Grupos, integrantes y resúmen de calificaciones</t>
  </si>
  <si>
    <t>1.2.a. Elementos básicos de dibujo / Creación de capas o layers</t>
  </si>
  <si>
    <t>M01A02aE01</t>
  </si>
  <si>
    <t>En el archivo M01A01a.dwg, cree las capas establecidas en el catálogo DAPC_AIALayerName.xlsx para el curso DACP. En las descripciones incluya el nombre de la disciplina un guion y la descripción, p. ej., Arquitectura - Área</t>
  </si>
  <si>
    <t>M01A02bE01</t>
  </si>
  <si>
    <t>M01A02bE02</t>
  </si>
  <si>
    <t>M01A02bE03</t>
  </si>
  <si>
    <t>M01A02bE04</t>
  </si>
  <si>
    <t>M01A02bE05</t>
  </si>
  <si>
    <t>M01A02bE06</t>
  </si>
  <si>
    <t>M01A02bE07</t>
  </si>
  <si>
    <t>M01A02bE08</t>
  </si>
  <si>
    <t>M01A02bE09</t>
  </si>
  <si>
    <t>M01A02cE00</t>
  </si>
  <si>
    <t>M01A02cE01</t>
  </si>
  <si>
    <t>M01A02cE02</t>
  </si>
  <si>
    <t>Parte A: utilizando los conceptos aprendidos acerca de óvalos, cree un libro formulado en Excel para el trazado de una superelipse, el tamaño y localización de la figura es de libre elección.</t>
  </si>
  <si>
    <t>M01A02cE04</t>
  </si>
  <si>
    <t>M01A02cE05</t>
  </si>
  <si>
    <t>M01A02cE06</t>
  </si>
  <si>
    <t>M01A02dE01</t>
  </si>
  <si>
    <t>Construya el sólido mostrado en la figura, calcule el volúmen, área superficial, masa de cada elemento, volúmen y masa final del sólido integrado para material en titanio.</t>
  </si>
  <si>
    <t>M01A02dE02</t>
  </si>
  <si>
    <t>A partir de la figura dibujada en el ejercicio M01A01E01, cree un sólido en acero y calcule su área superficial, volumen y masa.</t>
  </si>
  <si>
    <t>M01A02dE03</t>
  </si>
  <si>
    <t>A partir de la figura ejemplo presentada en el numeral 6 de la actividad M01A01, cree un sólido en concreto y calcule su área superficial, volumen y masa.</t>
  </si>
  <si>
    <t>M01A02dE04</t>
  </si>
  <si>
    <t>A partir de la figura ejemplo presentada en el numeral 6 de la actividad M01A01, cree un sólido en vidrio con aristas redondeadas y calcule su área superficial, volumen y masa.</t>
  </si>
  <si>
    <t>M01A02dE05</t>
  </si>
  <si>
    <t>A partir de la figura dibujada en el ejercicio M01A01E03, cree un sólido en aluminio y calcule su área superficial, volumen y masa.</t>
  </si>
  <si>
    <t>M01A02dE06</t>
  </si>
  <si>
    <t>A partir de la figura dibujada en el ejercicio M01A01E04, cree un sólido en aluminio y calcule su área superficial, volumen y masa.</t>
  </si>
  <si>
    <t>M01A02dE07</t>
  </si>
  <si>
    <t>A partir de la figura dibujada en el ejercicio M01A01E06, cree un sólido en aluminio y calcule su área superficial, volumen y masa.</t>
  </si>
  <si>
    <t>M01A02dE08</t>
  </si>
  <si>
    <t>A partir de la figura dibujada en el ejercicio M01A01E05, cree un sólido en aluminio y calcule su área superficial, volumen y masa.</t>
  </si>
  <si>
    <t>M01A02dE09</t>
  </si>
  <si>
    <t>A partir de la figura dibujada en el ejercicio M01A01E07, cree el sólido de una escalera en madera y calcule su área superficial, volumen y masa.</t>
  </si>
  <si>
    <t>M01A02dE10</t>
  </si>
  <si>
    <t>A partir de la figura dibujada en el ejercicio M01A02bE02,cree el sólido en acero de una llave de tuercas y calcule su área superficial, volumen y masa.</t>
  </si>
  <si>
    <t>M01A02dE11</t>
  </si>
  <si>
    <t>A partir de la figura dibujada en el ejercicio M01A02bE04, cree el sólido en acero de una cabeza de martillo y calcule su área superficial, volumen y masa.</t>
  </si>
  <si>
    <t>M01A02dE12</t>
  </si>
  <si>
    <t>A partir de la figura dibujada en el ejercicio M01A02bE05, cree el sólido de un contra pasador en acero y calcule su área superficial, volumen y masa.</t>
  </si>
  <si>
    <t>M01A02dE13</t>
  </si>
  <si>
    <t>A partir de la figura dibujada en el ejercicio M01A02bE06, cree el sólido de un ladrillo de arcilla y calcule su área superficial, volumen y masa.</t>
  </si>
  <si>
    <t>M01A02dE14</t>
  </si>
  <si>
    <t>A partir de la figura dibujada en el ejercicio M01A02bE07, cree un sólido en nylon y calcule su área superficial, volumen y masa.</t>
  </si>
  <si>
    <t>M01A02dE15</t>
  </si>
  <si>
    <t>A partir de la figura dibujada en el ejercicio M01A02bE08, cree un sólido en nylon y calcule su área superficial, volumen y masa.</t>
  </si>
  <si>
    <t>M01A02dE16</t>
  </si>
  <si>
    <t>A partir de las figuras dibujadas en el ejercicio M01A02bE03, cree sólidos en PVA y calcule su área superficial, volumen y masa.</t>
  </si>
  <si>
    <t>M01A02dE17</t>
  </si>
  <si>
    <t>M01A02dE18</t>
  </si>
  <si>
    <t>A partir del esquema, cree un sólido en acero y calcule su área superficial, volumen y masa.</t>
  </si>
  <si>
    <t>M01A02dE19</t>
  </si>
  <si>
    <t>A partir de las curvas de nivel suministradas, cree un sólido en suelo arcilloso y calcule su área superficial, volumen y masa.</t>
  </si>
  <si>
    <t>M01A02dE20</t>
  </si>
  <si>
    <t>A partir de la tabla suministrada, cree sólidos en PVC de las paredes con espesor para codos eléctricos, luego y calcule su área superficial, volumen y masa.</t>
  </si>
  <si>
    <t>M01A02dE21</t>
  </si>
  <si>
    <t>Para las curvas especiales vistas en la actividad 1.2.b. Elementos básicos de dibujo / Curvas especiales, cree volúmenes o superficies 3D.</t>
  </si>
  <si>
    <t>1.3. Bloques - Achurados- Viewports</t>
  </si>
  <si>
    <t>M01A03E01</t>
  </si>
  <si>
    <t>Cree el bloque del símbolo de riesgo eléctrico del Reglamento Técnico de Instalaciones Eléctricas (Resolución 40117 de 2024) - RETIE del Ministerio de Minas y Energía de Colombia, utilizando las dimensiones proporcionales para h=200.</t>
  </si>
  <si>
    <t>M01A03E02</t>
  </si>
  <si>
    <t>Cree los bloques de símbolos eléctricos del Reglamento Técnico de Instalaciones Eléctricas (Resolución 40117 de 2024) - RETIE del Ministerio de Minas y Energía de Colombia.</t>
  </si>
  <si>
    <t>1.4. Textos, anotaciones y dimensionamiento</t>
  </si>
  <si>
    <t>M01A04E01</t>
  </si>
  <si>
    <t>Modifique la figura presentada en el ejercicio M01A01E02 y realice el acotado detallado, dibujo de ejes y líneas directrices.</t>
  </si>
  <si>
    <t>1.5. Layout e Impresión</t>
  </si>
  <si>
    <t>M01A05E01</t>
  </si>
  <si>
    <t>Siguiendo las especificaciones definidas, cree rótulos para impresión horizontal y vertical en formatos ISO-A0 e ISO-A4.</t>
  </si>
  <si>
    <t>M01A01E02</t>
  </si>
  <si>
    <t>M01A02cE03</t>
  </si>
  <si>
    <r>
      <t xml:space="preserve">Durante el desarrollo del curso, los grupos de proyecto presentarán los siguientes ejercicios siguiendo las especificaciones y parámetros definidos en cada actividad. Los dibujos de AutoCAD se almacenan en la carpeta </t>
    </r>
    <r>
      <rPr>
        <i/>
        <sz val="8"/>
        <color theme="1"/>
        <rFont val="Segoe UI Light"/>
        <family val="2"/>
      </rPr>
      <t>/file/cad</t>
    </r>
    <r>
      <rPr>
        <sz val="8"/>
        <color theme="1"/>
        <rFont val="Segoe UI Light"/>
        <family val="2"/>
      </rPr>
      <t xml:space="preserve"> usando el nombre del ejercicio y la extensión .dwg.</t>
    </r>
  </si>
  <si>
    <t>Aplicando los conceptos aprendidos de coordenadas absolutas y relativas, dibuje manualmente la siguiente figura asimétrica. El nodo de inicio deberá corresponder con la esquina superior más a la izquierda donde se encuentra el tramo de 15 metros.</t>
  </si>
  <si>
    <r>
      <t>1.1. Conceptos básicos de diseño asistido por computador - CAD</t>
    </r>
    <r>
      <rPr>
        <sz val="8"/>
        <color theme="1"/>
        <rFont val="Segoe UI Light"/>
        <family val="2"/>
      </rPr>
      <t xml:space="preserve"> (para la calificación de los ejercicios, el nodo de inicio o punto de origen (X,Y) de coordenadas absolutas de todas las figuras, corresponde a la sumatoria del último dígito de los códigos de alumno de su grupo.)</t>
    </r>
  </si>
  <si>
    <t>Parte A: aplicando los conceptos aprendidos, cree secuencias de comandos (una con posiciones absolutas, otra con posiciones relativas y una final con ángulos) para la construcción de la figura presentada en el Ejercicio M01A00E01. Guarde la secuencia en _/file/report/M01A01E02A.txt. El nodo de inicio deberá corresponder con la esquina superior más a la izquierda donde se encuentra el tramo de 15 metros.</t>
  </si>
  <si>
    <t>Parte B: utilizando secuencias de comandos, cree los siguientes elementos: 1. Triángulo rectángulo de 50 metros de base por 20 metros de alto con orígen en la coordenada absoluta indicada, 2. Triángulo equilátero de 50 metros de lado con orígen en la coordenada absoluta indicada, 3. Triángulo rectángulo con área de 200 m² y con orígen en la coordenada absoluta indicada.</t>
  </si>
  <si>
    <t>Para practicar las herramientas de dibujo asistido, construiremos en clase el siguiente dibujo isométrico a partir de líneas, dibujaremos las vistas proyectadas y vistas planas lateral derecha, superior, frontal y posterior, calcularemos las áreas de cada cara proyectada y el volúmen total del sólido. El origen de la figura está localizado en la esquina inferior del dibujo isométrico.</t>
  </si>
  <si>
    <t>Dibuje el siguiente dibujo isométrico a partir de líneas y dibuje las vistas proyectadas y planas lateral derecha, superior, frontal y posterior, calcule las áreas de cada cara proyectada y el volúmen total del sólido. El origen de la figura está localizado en la esquina inferior del dibujo isométrico.</t>
  </si>
  <si>
    <t>Dibuje el siguiente dibujo isométrico de una escalera a partir de líneas y dibuje las vistas proyectadas y planas lateral derecha, superior, frontal y posterior. El espesor del material de la escalera es 2.5. El origen de la figura está localizado en la esquina inferior izquierda del dibujo isométrico.</t>
  </si>
  <si>
    <r>
      <t>1.2.b. Elementos básicos de dibujo / UCS y Geometrías</t>
    </r>
    <r>
      <rPr>
        <sz val="8"/>
        <color theme="1"/>
        <rFont val="Segoe UI Light"/>
        <family val="2"/>
      </rPr>
      <t xml:space="preserve"> (para la calificación de los ejercicios, el nodo de inicio o el punto de origen (X,Y) de coordenadas absolutas de todas las figuras, corresponde a la sumatoria del último dígito de los códigos de alumno de su grupo)</t>
    </r>
  </si>
  <si>
    <t>Dibuje la llave de tuercas presentada en la ilustración. El origen de la figura está localizado en el centroide del círculo principal o en el cruce de los ejes principales.</t>
  </si>
  <si>
    <t>Dibuje las siguientes formas geométricas con simetría axial mostradas en la ilustración, establezca libremente las dimensiones de cada figura. El origen de la figura está localizado en el centroide del círculo principal o en el cruce de los ejes principales.</t>
  </si>
  <si>
    <t>Dibuje el siguiente elemento isométrico correspondiente a la cabeza de un martillo. El origen de la figura está localizado en la esquina inferior izquierda del dibujo isométrico.</t>
  </si>
  <si>
    <t>Dibuje el siguiente elemento isométrico correspondiente a un contra pasador. El origen de la figura está localizado en la esquina inferior izquierda del dibujo isométrico.</t>
  </si>
  <si>
    <t>Dibuje el siguiente elemento isométrico correspondiente a un tabique o ladrillo con perforaciones, en la cara frontal utilice la herramienta Mirror. El origen de la figura está localizado en la esquina inferior izquierda del dibujo isométrico.</t>
  </si>
  <si>
    <t>Dibuje el siguiente elemento isométrico correspondiente a pieza mecánica con perforaciones. El origen de la figura está localizado en el centroide del círculo principal o en el cruce de los ejes principales.</t>
  </si>
  <si>
    <t>Creando un array de 10 líneas horizontales por 10 líneas verticales y trazando líneas, cree el logo de la UECIJG. El ancho y alto de la figura debe corresponder a la sumatoria del último dígito de los códigos de alumno de su grupo. El origen de la figura está localizado en la esquina inferior izquierda.</t>
  </si>
  <si>
    <r>
      <t>1.2.c. Elementos básicos de dibujo / Curvas especiales</t>
    </r>
    <r>
      <rPr>
        <sz val="8"/>
        <color theme="1"/>
        <rFont val="Segoe UI Light"/>
        <family val="2"/>
      </rPr>
      <t xml:space="preserve"> (la elección de las coordenadas del centroide X,Y de cada figura es libre)</t>
    </r>
  </si>
  <si>
    <t>A partir de la longitud de los semiejes, generar las coordenadas de localización en 100 puntos sobre la elipse, trazar la polilínea en AutoCAD y luego suavizarla. Utilizando los parámetros de cálculo, trace con la herramienta ELLIPSE, la elipse compuesta por arcos y compare su longitud con la trazada a partir de puntos. La longitud del semieje mayor o a, corresponden a la sumatoria del último dígito de los códigos de alumno de su grupo; la longitud del semieje menor o b, corresponde al 35% de la longitud del semieje mayor.</t>
  </si>
  <si>
    <t>Trace las líneas constructivas y dibuje óvalos en AutoCAD a partir de arcos circulares, conociendo: eje mayor, eje menor, los dos ejes. Para el dibujo de un óvalo dado el eje menor, utilice una longitud igual a la sumatoria del último dígito de los códigos de alumno de su grupo. Para el dibujo de un óvalo dado el eje mayor, utilice una longitud igual a dos veces la sumatoria del último dígito de los códigos de alumno de su grupo. Para el dibujo de un óvalo dado el eje mayor y el eje menor, utilice como mayor valor una longitud igual la sumatoria del último dígito de los códigos de alumno de su grupo y como valor menor una longitud de 5/8 con respecto al valor anterior.</t>
  </si>
  <si>
    <t>Trace las líneas constructivas y dibuje ovoides en AutoCAD a partir de arcos circulares, conociendo: eje mayor, eje menor, los dos ejes. Para el dibujo de un ovoide dado el eje menor, utilice una longitud igual a la sumatoria del último dígito de los códigos de alumno de su grupo. Para el dibujo de un ovoide dado el eje mayor, utilice una longitud igual a dos veces la sumatoria del último dígito de los códigos de alumno de su grupo. Para el dibujo de un ovoide dado el eje mayor y el eje menor, utilice como mayor valor una longitud igual la sumatoria del último dígito de los códigos de alumno de su grupo y como valor menor una longitud de 5/8 con respecto al valor anterior.</t>
  </si>
  <si>
    <t>Parte B: investigue la forma geométrica que tienen las pistas de atletismo y realice el trazado de su contorno interno en AutoCAD, luego y utilizando la herramienta OFFSET, trace 8 líneas paralelas externas que le permitirán obtener 8 carriles y calcule la longitud de sus ejes centrales.</t>
  </si>
  <si>
    <t>Utilizando los conceptos aprendidos acerca de parábolas, trace una parábola cuya longitud horizontal corresponda a la sumatoria del último dígito de los códigos de alumno de su grupo y con longitud vertical correspondiente al 40% de la longitud horizontal.</t>
  </si>
  <si>
    <t>Utilizando los conceptos aprendidos de hipérbolas, trace una hipérbola cuya longitud horizontal o eje real corresponda a la sumatoria del último dígito de los códigos de alumno de su grupo y con longitud vertical o eje imaginario correspondiente 2.25 veces la longitud horizontal.</t>
  </si>
  <si>
    <t>Utilizando los conceptos aprendidos, dibuje las funciones trigonométricas en x de 0 a π (0 a 360 grados) con origen en (0,0). Luego, encuentre la escala proporcional de ajuste para que la longitud horizontal de las funciones trazadas, sea igual a sumatoria del último dígito de los códigos de alumno de su grupo, y escale las funciones a este tamaño.</t>
  </si>
  <si>
    <r>
      <t>1.2.d. Dibujo en 3D</t>
    </r>
    <r>
      <rPr>
        <sz val="8"/>
        <color theme="1"/>
        <rFont val="Segoe UI Light"/>
        <family val="2"/>
      </rPr>
      <t xml:space="preserve"> (para la calificación de los ejercicios, el origen de las figuras 3D, deberá ser localizado en la esquina inferior izquierda del plano frontal de referencia y su coordenada absoluta X deberá desplazarse en una longitud correspondiente a la sumatoria del último dígito de los códigos de alumno de su grupo. Utilizar cero en las coordenadas Y,Z)</t>
    </r>
  </si>
  <si>
    <t>UECIJG / Dibujo asistido por computador - DAPC / Proyecto CAD</t>
  </si>
  <si>
    <t>Secuencias de comando CAD para dibujo de elementos</t>
  </si>
  <si>
    <t>LINE</t>
  </si>
  <si>
    <t>Largo de bodega - Referencia</t>
  </si>
  <si>
    <t>Bodega</t>
  </si>
  <si>
    <t>Cubierta</t>
  </si>
  <si>
    <t>Elementos en planta (dibujados en sentido horario)</t>
  </si>
  <si>
    <t>Grosor paredes internas</t>
  </si>
  <si>
    <t>Grosor de muros y divisiones internas.</t>
  </si>
  <si>
    <t>Área cubierta sin voladizo y hasta sobrelapo viga canal</t>
  </si>
  <si>
    <t>Área cubierta con voladizo y hasta sobrelapo viga canal</t>
  </si>
  <si>
    <t>Ventiladores - Separación de diseño</t>
  </si>
  <si>
    <t>Ventiladores - Diámetro ØC</t>
  </si>
  <si>
    <t>Ventiladores - Separación a lo largo</t>
  </si>
  <si>
    <t>Ventiladores - Separación a lo ancho</t>
  </si>
  <si>
    <t>Ventiladores - Cantidad total requerida</t>
  </si>
  <si>
    <t>Ventiladores - Cantidad a lo ancho</t>
  </si>
  <si>
    <t>Buscar un valor entero cambiando la separación de diseño</t>
  </si>
  <si>
    <t>Ventiladores - Cantidad a lo largo</t>
  </si>
  <si>
    <t># de ventiladores a lo ancho de la bodega.</t>
  </si>
  <si>
    <t># de ventiladores a lo largo de la bodega.</t>
  </si>
  <si>
    <t>Separación de ventiladores a lo ancho de la bodega.</t>
  </si>
  <si>
    <t>Separación de ventiladores a lo largo de la bodega y sin el voladizo.</t>
  </si>
  <si>
    <t>ANDREY NICOLAS SANTIAGO CASTRO</t>
  </si>
  <si>
    <t>CRISTIAN FABIAN CADENA SUAREZ</t>
  </si>
  <si>
    <t>JUAN JOSE MENDEZ PINILLA</t>
  </si>
  <si>
    <t>MIGUEL ANGEL RODRIGUEZ ALVAREZ</t>
  </si>
  <si>
    <t>OSCAR SANTIAGO MORA RODRIGUEZ</t>
  </si>
  <si>
    <t>TOMAS DOMINGUEZ RESTREPO (A)</t>
  </si>
  <si>
    <t>ElectroCAD Solutions</t>
  </si>
  <si>
    <t>https://shorturl.at/46wMU</t>
  </si>
  <si>
    <t>v.20250819</t>
  </si>
  <si>
    <t>Secuencias correctas</t>
  </si>
  <si>
    <t>Volumen incorrecto, es 880000.</t>
  </si>
  <si>
    <t>Volumen incorrecto, es 215000.</t>
  </si>
  <si>
    <t>Volumen incorrecto, es 414000.</t>
  </si>
  <si>
    <t>Volumen correcto 9600.</t>
  </si>
  <si>
    <t>Figura incompleta, falta una línea. Volumen correcto 184000.</t>
  </si>
  <si>
    <t>Triángulo equilátero dibujado sin precisión, dos de los lados no tienen 50 unidades exactas de longitud, secuencia no es correcta, se deben utilizar distancias y ángulos.</t>
  </si>
  <si>
    <t>Para practicar las herramientas vistas en esta actividad, construiremos en clase el siguiente dibujo isométrico a partir de líneas, círculos y arcos, inscrita en una circunferencia de radio 10 metros. El origen de la figura está localizado en el centroide del círculo principal o en el cruce de los ejes principales.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</si>
</sst>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0"/>
      <name val="Segoe UI Light"/>
      <family val="2"/>
    </font>
    <font>
      <sz val="8"/>
      <color rgb="FF0070C0"/>
      <name val="Segoe UI Light"/>
      <family val="2"/>
    </font>
    <font>
      <sz val="10"/>
      <color theme="1"/>
      <name val="Segoe UI Light"/>
      <family val="2"/>
    </font>
    <font>
      <sz val="8"/>
      <color rgb="FFC00000"/>
      <name val="Segoe UI Light"/>
      <family val="2"/>
    </font>
    <font>
      <sz val="11"/>
      <color rgb="FFC00000"/>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
      <left/>
      <right/>
      <top/>
      <bottom style="thin">
        <color theme="0" tint="-4.9989318521683403E-2"/>
      </bottom>
      <diagonal/>
    </border>
    <border>
      <left style="thin">
        <color indexed="64"/>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59">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2" borderId="2" xfId="0" applyFont="1" applyFill="1" applyBorder="1" applyAlignment="1">
      <alignment horizontal="left"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5" fillId="0" borderId="0" xfId="0" applyFont="1" applyAlignment="1">
      <alignment horizontal="right" vertical="top"/>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3" fillId="0" borderId="1" xfId="1" applyNumberFormat="1" applyFont="1" applyBorder="1" applyAlignment="1" applyProtection="1">
      <alignment horizontal="center" vertical="top" wrapText="1"/>
    </xf>
    <xf numFmtId="0" fontId="5" fillId="0" borderId="8" xfId="0" applyFont="1" applyBorder="1" applyAlignment="1">
      <alignment horizontal="lef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2" fillId="2" borderId="3" xfId="0" applyFont="1" applyFill="1" applyBorder="1" applyAlignment="1">
      <alignment horizontal="left" vertical="top"/>
    </xf>
    <xf numFmtId="0" fontId="3" fillId="0" borderId="8" xfId="0" applyFont="1" applyBorder="1" applyAlignment="1">
      <alignment horizontal="center" vertical="top" wrapText="1"/>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right" vertical="top"/>
    </xf>
    <xf numFmtId="0" fontId="5" fillId="2" borderId="2" xfId="0" applyFont="1" applyFill="1" applyBorder="1" applyAlignment="1">
      <alignment horizontal="center" vertical="top"/>
    </xf>
    <xf numFmtId="0" fontId="10" fillId="0" borderId="5" xfId="0" applyFont="1" applyBorder="1" applyAlignment="1">
      <alignment horizontal="center" vertical="top"/>
    </xf>
    <xf numFmtId="0" fontId="11" fillId="0" borderId="6" xfId="0" applyFont="1" applyBorder="1" applyAlignment="1">
      <alignment horizontal="center" vertical="top"/>
    </xf>
    <xf numFmtId="0" fontId="10" fillId="0" borderId="7" xfId="0" applyFont="1" applyBorder="1" applyAlignment="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0" borderId="1" xfId="0" applyFont="1" applyBorder="1" applyAlignment="1">
      <alignment horizontal="left" vertical="top"/>
    </xf>
    <xf numFmtId="0" fontId="2" fillId="0" borderId="0" xfId="0" applyFont="1" applyAlignment="1">
      <alignment horizontal="center"/>
    </xf>
    <xf numFmtId="0" fontId="3" fillId="0" borderId="9" xfId="0" applyFont="1" applyBorder="1" applyAlignment="1" applyProtection="1">
      <alignment horizontal="center" vertical="top"/>
      <protection locked="0"/>
    </xf>
    <xf numFmtId="0" fontId="2" fillId="0" borderId="16" xfId="0" applyFont="1" applyBorder="1" applyAlignment="1">
      <alignment horizontal="center"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13" fillId="0" borderId="1" xfId="2" applyFont="1" applyBorder="1" applyAlignment="1">
      <alignment horizontal="center" vertical="top" wrapText="1"/>
    </xf>
    <xf numFmtId="0" fontId="13" fillId="0" borderId="8" xfId="2" applyFont="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3" fillId="0" borderId="1" xfId="0" applyFont="1" applyBorder="1" applyAlignment="1" applyProtection="1">
      <alignment horizontal="center" vertical="top" wrapText="1"/>
      <protection locked="0"/>
    </xf>
    <xf numFmtId="0" fontId="3" fillId="0" borderId="8" xfId="0" applyFont="1" applyBorder="1" applyAlignment="1" applyProtection="1">
      <alignment horizontal="center" vertical="top" wrapText="1"/>
      <protection locked="0"/>
    </xf>
    <xf numFmtId="0" fontId="14" fillId="0" borderId="1" xfId="0" applyFont="1" applyBorder="1" applyAlignment="1" applyProtection="1">
      <alignment horizontal="left" vertical="top" wrapText="1"/>
      <protection locked="0"/>
    </xf>
    <xf numFmtId="0" fontId="3" fillId="0" borderId="6" xfId="0" applyFont="1" applyBorder="1" applyAlignment="1" applyProtection="1">
      <alignment horizontal="center" vertical="top" wrapText="1"/>
      <protection locked="0"/>
    </xf>
    <xf numFmtId="0" fontId="14" fillId="0" borderId="13" xfId="0" applyFont="1" applyBorder="1" applyAlignment="1" applyProtection="1">
      <alignment horizontal="left" vertical="top" wrapText="1"/>
      <protection locked="0"/>
    </xf>
    <xf numFmtId="0" fontId="3" fillId="0" borderId="14" xfId="0" applyFont="1" applyBorder="1" applyAlignment="1" applyProtection="1">
      <alignment horizontal="center" vertical="top" wrapText="1"/>
      <protection locked="0"/>
    </xf>
    <xf numFmtId="0" fontId="14" fillId="0" borderId="8" xfId="0" applyFont="1" applyBorder="1" applyAlignment="1" applyProtection="1">
      <alignment horizontal="left" vertical="top" wrapText="1"/>
      <protection locked="0"/>
    </xf>
    <xf numFmtId="0" fontId="3" fillId="0" borderId="9" xfId="0" applyFont="1" applyBorder="1" applyAlignment="1" applyProtection="1">
      <alignment horizontal="center" vertical="top" wrapText="1"/>
      <protection locked="0"/>
    </xf>
    <xf numFmtId="0" fontId="3" fillId="0" borderId="6" xfId="0" applyFont="1" applyBorder="1" applyAlignment="1" applyProtection="1">
      <alignment horizontal="center" vertical="top"/>
      <protection locked="0"/>
    </xf>
    <xf numFmtId="0" fontId="10" fillId="0" borderId="0" xfId="0" applyFont="1" applyAlignment="1">
      <alignment horizontal="left" vertical="top"/>
    </xf>
    <xf numFmtId="0" fontId="3" fillId="0" borderId="0" xfId="0" applyFont="1" applyAlignment="1">
      <alignment horizontal="left" vertical="top"/>
    </xf>
    <xf numFmtId="0" fontId="2" fillId="2" borderId="3" xfId="0" applyFont="1" applyFill="1" applyBorder="1" applyAlignment="1">
      <alignment horizontal="center"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2" fillId="2" borderId="15" xfId="0" applyFont="1" applyFill="1" applyBorder="1" applyAlignment="1">
      <alignment horizontal="center" vertical="top"/>
    </xf>
    <xf numFmtId="0" fontId="2" fillId="2" borderId="23" xfId="0" applyFont="1" applyFill="1" applyBorder="1" applyAlignment="1">
      <alignment horizontal="right" vertical="top"/>
    </xf>
    <xf numFmtId="0" fontId="13" fillId="0" borderId="1" xfId="2" applyFont="1" applyBorder="1" applyAlignment="1" applyProtection="1">
      <alignment horizontal="center" vertical="top" wrapText="1"/>
    </xf>
    <xf numFmtId="0" fontId="13" fillId="0" borderId="8" xfId="2" applyFont="1" applyBorder="1" applyAlignment="1" applyProtection="1">
      <alignment horizontal="center" vertical="top" wrapText="1"/>
    </xf>
    <xf numFmtId="0" fontId="5" fillId="0" borderId="0" xfId="0" applyFont="1" applyAlignment="1">
      <alignment horizontal="center" vertical="top"/>
    </xf>
    <xf numFmtId="0" fontId="3" fillId="0" borderId="13" xfId="0" applyFont="1" applyBorder="1" applyAlignment="1">
      <alignment horizontal="center" vertical="top" wrapText="1"/>
    </xf>
    <xf numFmtId="0" fontId="2" fillId="2" borderId="2"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1" xfId="0" applyFont="1" applyFill="1" applyBorder="1" applyAlignment="1">
      <alignment horizontal="left" vertical="top" wrapText="1"/>
    </xf>
    <xf numFmtId="0" fontId="2" fillId="2" borderId="12" xfId="0" applyFont="1" applyFill="1" applyBorder="1" applyAlignment="1">
      <alignment horizontal="center" vertical="top" wrapText="1"/>
    </xf>
    <xf numFmtId="0" fontId="2" fillId="0" borderId="7" xfId="0" applyFont="1" applyBorder="1" applyAlignment="1">
      <alignment horizontal="left"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4" fillId="0" borderId="0" xfId="0" applyFont="1" applyAlignment="1">
      <alignment horizontal="left" vertical="top"/>
    </xf>
    <xf numFmtId="0" fontId="2" fillId="2" borderId="4" xfId="0" applyFont="1" applyFill="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0" borderId="8" xfId="0" applyFont="1" applyBorder="1" applyAlignment="1">
      <alignment horizontal="left" vertical="top" wrapText="1"/>
    </xf>
    <xf numFmtId="0" fontId="2" fillId="2" borderId="10" xfId="0" applyFont="1" applyFill="1" applyBorder="1" applyAlignment="1">
      <alignment horizontal="left" vertical="top"/>
    </xf>
    <xf numFmtId="0" fontId="2" fillId="0" borderId="13" xfId="0" applyFont="1" applyBorder="1" applyAlignment="1">
      <alignment horizontal="left" vertical="top"/>
    </xf>
    <xf numFmtId="0" fontId="5" fillId="0" borderId="13" xfId="0" applyFont="1" applyBorder="1" applyAlignment="1">
      <alignment horizontal="left" vertical="top"/>
    </xf>
    <xf numFmtId="0" fontId="2" fillId="0" borderId="14" xfId="0" applyFont="1" applyBorder="1" applyAlignment="1">
      <alignment horizontal="center" vertical="top"/>
    </xf>
    <xf numFmtId="0" fontId="2" fillId="2" borderId="4" xfId="0" applyFont="1" applyFill="1" applyBorder="1"/>
    <xf numFmtId="0" fontId="2" fillId="0" borderId="6" xfId="0" applyFont="1" applyBorder="1"/>
    <xf numFmtId="0" fontId="2" fillId="0" borderId="9" xfId="0" applyFont="1" applyBorder="1"/>
    <xf numFmtId="0" fontId="15" fillId="2" borderId="20" xfId="0" applyFont="1" applyFill="1" applyBorder="1" applyAlignment="1">
      <alignment horizontal="center" vertical="top" wrapText="1"/>
    </xf>
    <xf numFmtId="0" fontId="2" fillId="2" borderId="0" xfId="0" applyFont="1" applyFill="1"/>
    <xf numFmtId="0" fontId="2" fillId="3" borderId="0" xfId="0" applyFont="1" applyFill="1"/>
    <xf numFmtId="0" fontId="5"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xf numFmtId="0" fontId="16" fillId="0" borderId="1" xfId="0" applyFont="1" applyBorder="1" applyAlignment="1">
      <alignment horizontal="center" vertical="top" wrapText="1"/>
    </xf>
    <xf numFmtId="0" fontId="17" fillId="0" borderId="6" xfId="0" applyFont="1" applyBorder="1" applyAlignment="1">
      <alignment horizontal="center" vertical="top" wrapText="1"/>
    </xf>
    <xf numFmtId="0" fontId="17" fillId="0" borderId="14" xfId="0" applyFont="1" applyBorder="1" applyAlignment="1">
      <alignment horizontal="center" vertical="top" wrapText="1"/>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11" fillId="0" borderId="29" xfId="0" applyFont="1" applyBorder="1" applyAlignment="1">
      <alignment horizontal="left" vertical="top"/>
    </xf>
    <xf numFmtId="0" fontId="11" fillId="0" borderId="30" xfId="0" applyFont="1" applyBorder="1" applyAlignment="1">
      <alignment horizontal="left" vertical="top"/>
    </xf>
    <xf numFmtId="0" fontId="8" fillId="0" borderId="5" xfId="2" applyFont="1" applyBorder="1" applyAlignment="1" applyProtection="1">
      <alignment horizontal="left" vertical="top"/>
      <protection locked="0"/>
    </xf>
    <xf numFmtId="0" fontId="2" fillId="2" borderId="24" xfId="0" applyFont="1" applyFill="1" applyBorder="1" applyAlignment="1">
      <alignment horizontal="center" vertical="top"/>
    </xf>
    <xf numFmtId="0" fontId="2" fillId="2" borderId="22" xfId="0" applyFont="1" applyFill="1" applyBorder="1" applyAlignment="1">
      <alignment horizontal="center" vertical="top"/>
    </xf>
    <xf numFmtId="0" fontId="11" fillId="0" borderId="25" xfId="0" applyFont="1" applyBorder="1" applyAlignment="1">
      <alignment horizontal="left" vertical="top"/>
    </xf>
    <xf numFmtId="0" fontId="11" fillId="0" borderId="26" xfId="0" applyFont="1" applyBorder="1" applyAlignment="1">
      <alignment horizontal="left" vertical="top"/>
    </xf>
    <xf numFmtId="0" fontId="2" fillId="2" borderId="40" xfId="0"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42"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37" xfId="0" applyFont="1" applyFill="1" applyBorder="1" applyAlignment="1">
      <alignment horizontal="left" vertical="top" wrapText="1"/>
    </xf>
    <xf numFmtId="0" fontId="2" fillId="2" borderId="31"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38" xfId="0" applyFont="1" applyFill="1" applyBorder="1" applyAlignment="1">
      <alignment horizontal="left" vertical="top" wrapText="1"/>
    </xf>
    <xf numFmtId="0" fontId="2" fillId="2" borderId="0" xfId="0" applyFont="1" applyFill="1" applyAlignment="1">
      <alignment horizontal="left" vertical="top" wrapText="1"/>
    </xf>
    <xf numFmtId="0" fontId="2" fillId="2" borderId="39" xfId="0" applyFont="1" applyFill="1" applyBorder="1" applyAlignment="1">
      <alignment horizontal="left" vertical="top" wrapText="1"/>
    </xf>
    <xf numFmtId="0" fontId="2" fillId="2" borderId="33" xfId="0" applyFont="1" applyFill="1" applyBorder="1" applyAlignment="1">
      <alignment horizontal="center" vertical="top" wrapText="1"/>
    </xf>
    <xf numFmtId="0" fontId="2" fillId="2" borderId="34" xfId="0" applyFont="1" applyFill="1" applyBorder="1" applyAlignment="1">
      <alignment horizontal="center"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4</xdr:col>
      <xdr:colOff>135549</xdr:colOff>
      <xdr:row>1</xdr:row>
      <xdr:rowOff>92767</xdr:rowOff>
    </xdr:from>
    <xdr:to>
      <xdr:col>4</xdr:col>
      <xdr:colOff>794972</xdr:colOff>
      <xdr:row>4</xdr:row>
      <xdr:rowOff>199574</xdr:rowOff>
    </xdr:to>
    <xdr:pic>
      <xdr:nvPicPr>
        <xdr:cNvPr id="3" name="Picture 2">
          <a:extLst>
            <a:ext uri="{FF2B5EF4-FFF2-40B4-BE49-F238E27FC236}">
              <a16:creationId xmlns:a16="http://schemas.microsoft.com/office/drawing/2014/main" id="{E7C2A33F-ED02-EF0C-7A3D-E7FFF50E2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405" y="301585"/>
          <a:ext cx="659423" cy="7332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5</v>
    <v>0</v>
  </rv>
  <rv s="0">
    <v>5</v>
    <v>1</v>
  </rv>
  <rv s="0">
    <v>5</v>
    <v>2</v>
  </rv>
  <rv s="0">
    <v>5</v>
    <v>3</v>
  </rv>
  <rv s="0">
    <v>5</v>
    <v>4</v>
  </rv>
  <rv s="0">
    <v>5</v>
    <v>5</v>
  </rv>
  <rv s="0">
    <v>5</v>
    <v>6</v>
  </rv>
  <rv s="0">
    <v>5</v>
    <v>7</v>
  </rv>
  <rv s="0">
    <v>5</v>
    <v>8</v>
  </rv>
  <rv s="0">
    <v>5</v>
    <v>9</v>
  </rv>
  <rv s="0">
    <v>5</v>
    <v>10</v>
  </rv>
  <rv s="0">
    <v>5</v>
    <v>11</v>
  </rv>
  <rv s="0">
    <v>5</v>
    <v>12</v>
  </rv>
  <rv s="0">
    <v>5</v>
    <v>13</v>
  </rv>
  <rv s="0">
    <v>5</v>
    <v>14</v>
  </rv>
  <rv s="0">
    <v>5</v>
    <v>15</v>
  </rv>
  <rv s="0">
    <v>5</v>
    <v>16</v>
  </rv>
  <rv s="0">
    <v>5</v>
    <v>17</v>
  </rv>
  <rv s="0">
    <v>5</v>
    <v>18</v>
  </rv>
  <rv s="0">
    <v>5</v>
    <v>19</v>
  </rv>
  <rv s="0">
    <v>5</v>
    <v>20</v>
  </rv>
  <rv s="0">
    <v>5</v>
    <v>21</v>
  </rv>
  <rv s="0">
    <v>5</v>
    <v>22</v>
  </rv>
  <rv s="0">
    <v>5</v>
    <v>23</v>
  </rv>
  <rv s="0">
    <v>5</v>
    <v>24</v>
  </rv>
  <rv s="0">
    <v>5</v>
    <v>25</v>
  </rv>
  <rv s="0">
    <v>5</v>
    <v>26</v>
  </rv>
  <rv s="0">
    <v>5</v>
    <v>27</v>
  </rv>
  <rv s="0">
    <v>5</v>
    <v>28</v>
  </rv>
  <rv s="0">
    <v>5</v>
    <v>29</v>
  </rv>
  <rv s="0">
    <v>5</v>
    <v>30</v>
  </rv>
  <rv s="0">
    <v>5</v>
    <v>31</v>
  </rv>
  <rv s="0">
    <v>5</v>
    <v>32</v>
  </rv>
  <rv s="0">
    <v>5</v>
    <v>33</v>
  </rv>
  <rv s="0">
    <v>5</v>
    <v>34</v>
  </rv>
  <rv s="0">
    <v>5</v>
    <v>35</v>
  </rv>
  <rv s="0">
    <v>5</v>
    <v>36</v>
  </rv>
  <rv s="0">
    <v>5</v>
    <v>37</v>
  </rv>
  <rv s="0">
    <v>5</v>
    <v>38</v>
  </rv>
  <rv s="0">
    <v>5</v>
    <v>39</v>
  </rv>
  <rv s="0">
    <v>5</v>
    <v>40</v>
  </rv>
  <rv s="0">
    <v>5</v>
    <v>41</v>
  </rv>
  <rv s="0">
    <v>5</v>
    <v>42</v>
  </rv>
  <rv s="0">
    <v>5</v>
    <v>43</v>
  </rv>
  <rv s="0">
    <v>5</v>
    <v>44</v>
  </rv>
  <rv s="0">
    <v>5</v>
    <v>45</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shorturl.at/46wMU"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E41"/>
  <sheetViews>
    <sheetView showGridLines="0" zoomScale="130" zoomScaleNormal="130" workbookViewId="0">
      <pane ySplit="8" topLeftCell="A12" activePane="bottomLeft" state="frozen"/>
      <selection pane="bottomLeft" activeCell="B13" sqref="B13:E14"/>
    </sheetView>
  </sheetViews>
  <sheetFormatPr defaultColWidth="9.109375" defaultRowHeight="16.8" x14ac:dyDescent="0.3"/>
  <cols>
    <col min="1" max="2" width="2.5546875" style="2" customWidth="1"/>
    <col min="3" max="3" width="50.77734375" style="2" customWidth="1"/>
    <col min="4" max="4" width="15.77734375" style="2" customWidth="1"/>
    <col min="5" max="5" width="12.77734375" style="2" customWidth="1"/>
    <col min="6" max="6" width="2.5546875" style="2" customWidth="1"/>
    <col min="7" max="16384" width="9.109375" style="2"/>
  </cols>
  <sheetData>
    <row r="1" spans="2:5" x14ac:dyDescent="0.3">
      <c r="E1" s="12" t="s">
        <v>505</v>
      </c>
    </row>
    <row r="2" spans="2:5" x14ac:dyDescent="0.3">
      <c r="B2" s="123" t="s">
        <v>474</v>
      </c>
      <c r="C2" s="123"/>
      <c r="D2" s="123"/>
      <c r="E2" s="117"/>
    </row>
    <row r="3" spans="2:5" x14ac:dyDescent="0.3">
      <c r="B3" s="124" t="s">
        <v>375</v>
      </c>
      <c r="C3" s="124"/>
      <c r="D3" s="124"/>
      <c r="E3" s="116"/>
    </row>
    <row r="4" spans="2:5" ht="16.5" customHeight="1" x14ac:dyDescent="0.3">
      <c r="B4" s="121" t="s">
        <v>25</v>
      </c>
      <c r="C4" s="121"/>
      <c r="D4" s="121"/>
      <c r="E4" s="115"/>
    </row>
    <row r="5" spans="2:5" x14ac:dyDescent="0.3">
      <c r="B5" s="121"/>
      <c r="C5" s="121"/>
      <c r="D5" s="121"/>
      <c r="E5" s="115"/>
    </row>
    <row r="6" spans="2:5" x14ac:dyDescent="0.3">
      <c r="B6" s="122"/>
      <c r="C6" s="122"/>
      <c r="D6" s="122"/>
      <c r="E6" s="115"/>
    </row>
    <row r="7" spans="2:5" x14ac:dyDescent="0.3">
      <c r="B7" s="134" t="s">
        <v>1</v>
      </c>
      <c r="C7" s="135"/>
      <c r="D7" s="135"/>
      <c r="E7" s="136"/>
    </row>
    <row r="8" spans="2:5" x14ac:dyDescent="0.3">
      <c r="B8" s="128">
        <v>2</v>
      </c>
      <c r="C8" s="129"/>
      <c r="D8" s="129"/>
      <c r="E8" s="130"/>
    </row>
    <row r="9" spans="2:5" x14ac:dyDescent="0.3">
      <c r="B9" s="125" t="s">
        <v>2</v>
      </c>
      <c r="C9" s="126"/>
      <c r="D9" s="126"/>
      <c r="E9" s="127"/>
    </row>
    <row r="10" spans="2:5" x14ac:dyDescent="0.3">
      <c r="B10" s="128" t="s">
        <v>503</v>
      </c>
      <c r="C10" s="129"/>
      <c r="D10" s="129"/>
      <c r="E10" s="130"/>
    </row>
    <row r="11" spans="2:5" x14ac:dyDescent="0.3">
      <c r="B11" s="131"/>
      <c r="C11" s="132"/>
      <c r="D11" s="132"/>
      <c r="E11" s="133"/>
    </row>
    <row r="12" spans="2:5" x14ac:dyDescent="0.3">
      <c r="B12" s="125" t="s">
        <v>10</v>
      </c>
      <c r="C12" s="126"/>
      <c r="D12" s="126"/>
      <c r="E12" s="127"/>
    </row>
    <row r="13" spans="2:5" x14ac:dyDescent="0.3">
      <c r="B13" s="141" t="s">
        <v>504</v>
      </c>
      <c r="C13" s="129"/>
      <c r="D13" s="129"/>
      <c r="E13" s="130"/>
    </row>
    <row r="14" spans="2:5" x14ac:dyDescent="0.3">
      <c r="B14" s="131"/>
      <c r="C14" s="132"/>
      <c r="D14" s="132"/>
      <c r="E14" s="133"/>
    </row>
    <row r="15" spans="2:5" x14ac:dyDescent="0.3">
      <c r="B15" s="71" t="s">
        <v>11</v>
      </c>
      <c r="C15" s="71"/>
      <c r="D15" s="71"/>
      <c r="E15" s="71"/>
    </row>
    <row r="16" spans="2:5" x14ac:dyDescent="0.3">
      <c r="B16" s="72"/>
      <c r="C16" s="72"/>
      <c r="D16" s="72"/>
      <c r="E16" s="72"/>
    </row>
    <row r="17" spans="2:5" x14ac:dyDescent="0.3">
      <c r="B17" s="123" t="s">
        <v>5</v>
      </c>
      <c r="C17" s="123"/>
      <c r="D17" s="123"/>
      <c r="E17" s="123"/>
    </row>
    <row r="18" spans="2:5" x14ac:dyDescent="0.3">
      <c r="B18" s="44" t="s">
        <v>4</v>
      </c>
      <c r="C18" s="36" t="s">
        <v>19</v>
      </c>
      <c r="D18" s="73" t="s">
        <v>18</v>
      </c>
      <c r="E18" s="7" t="s">
        <v>3</v>
      </c>
    </row>
    <row r="19" spans="2:5" x14ac:dyDescent="0.3">
      <c r="B19" s="74">
        <v>1</v>
      </c>
      <c r="C19" s="34" t="s">
        <v>497</v>
      </c>
      <c r="D19" s="13">
        <v>1000109401</v>
      </c>
      <c r="E19" s="8">
        <f t="shared" ref="E19:E28" si="0">IFERROR(RIGHT(D19,1)*1,0)</f>
        <v>1</v>
      </c>
    </row>
    <row r="20" spans="2:5" x14ac:dyDescent="0.3">
      <c r="B20" s="74">
        <v>2</v>
      </c>
      <c r="C20" s="34" t="s">
        <v>498</v>
      </c>
      <c r="D20" s="13">
        <v>1000109945</v>
      </c>
      <c r="E20" s="8">
        <f t="shared" si="0"/>
        <v>5</v>
      </c>
    </row>
    <row r="21" spans="2:5" x14ac:dyDescent="0.3">
      <c r="B21" s="74">
        <v>3</v>
      </c>
      <c r="C21" s="34" t="s">
        <v>499</v>
      </c>
      <c r="D21" s="13">
        <v>1000107929</v>
      </c>
      <c r="E21" s="8">
        <f t="shared" si="0"/>
        <v>9</v>
      </c>
    </row>
    <row r="22" spans="2:5" x14ac:dyDescent="0.3">
      <c r="B22" s="74">
        <v>4</v>
      </c>
      <c r="C22" s="34" t="s">
        <v>500</v>
      </c>
      <c r="D22" s="13">
        <v>1000109238</v>
      </c>
      <c r="E22" s="8">
        <f t="shared" si="0"/>
        <v>8</v>
      </c>
    </row>
    <row r="23" spans="2:5" x14ac:dyDescent="0.3">
      <c r="B23" s="74">
        <v>5</v>
      </c>
      <c r="C23" s="34" t="s">
        <v>501</v>
      </c>
      <c r="D23" s="13">
        <v>1000109133</v>
      </c>
      <c r="E23" s="8">
        <f t="shared" si="0"/>
        <v>3</v>
      </c>
    </row>
    <row r="24" spans="2:5" x14ac:dyDescent="0.3">
      <c r="B24" s="74">
        <v>6</v>
      </c>
      <c r="C24" s="34" t="s">
        <v>502</v>
      </c>
      <c r="D24" s="13">
        <v>1000109403</v>
      </c>
      <c r="E24" s="8">
        <f t="shared" si="0"/>
        <v>3</v>
      </c>
    </row>
    <row r="25" spans="2:5" x14ac:dyDescent="0.3">
      <c r="B25" s="74">
        <v>7</v>
      </c>
      <c r="C25" s="34"/>
      <c r="D25" s="13"/>
      <c r="E25" s="8">
        <f t="shared" si="0"/>
        <v>0</v>
      </c>
    </row>
    <row r="26" spans="2:5" x14ac:dyDescent="0.3">
      <c r="B26" s="74">
        <v>8</v>
      </c>
      <c r="C26" s="34"/>
      <c r="D26" s="13"/>
      <c r="E26" s="8">
        <f t="shared" si="0"/>
        <v>0</v>
      </c>
    </row>
    <row r="27" spans="2:5" x14ac:dyDescent="0.3">
      <c r="B27" s="74">
        <v>9</v>
      </c>
      <c r="C27" s="34"/>
      <c r="D27" s="13"/>
      <c r="E27" s="8">
        <f t="shared" si="0"/>
        <v>0</v>
      </c>
    </row>
    <row r="28" spans="2:5" x14ac:dyDescent="0.3">
      <c r="B28" s="75">
        <v>10</v>
      </c>
      <c r="C28" s="35"/>
      <c r="D28" s="14"/>
      <c r="E28" s="6">
        <f t="shared" si="0"/>
        <v>0</v>
      </c>
    </row>
    <row r="29" spans="2:5" x14ac:dyDescent="0.3">
      <c r="D29" s="76" t="s">
        <v>363</v>
      </c>
      <c r="E29" s="53">
        <f>SUM(E19:E28)</f>
        <v>29</v>
      </c>
    </row>
    <row r="31" spans="2:5" x14ac:dyDescent="0.3">
      <c r="B31" s="123" t="s">
        <v>241</v>
      </c>
      <c r="C31" s="123"/>
      <c r="D31" s="123"/>
      <c r="E31" s="123"/>
    </row>
    <row r="32" spans="2:5" x14ac:dyDescent="0.3">
      <c r="B32" s="44" t="s">
        <v>4</v>
      </c>
      <c r="C32" s="142" t="s">
        <v>26</v>
      </c>
      <c r="D32" s="143"/>
      <c r="E32" s="7" t="s">
        <v>17</v>
      </c>
    </row>
    <row r="33" spans="2:5" x14ac:dyDescent="0.3">
      <c r="B33" s="45">
        <v>1</v>
      </c>
      <c r="C33" s="144" t="s">
        <v>242</v>
      </c>
      <c r="D33" s="145"/>
      <c r="E33" s="46">
        <f>'1.Tecnica'!I19</f>
        <v>0</v>
      </c>
    </row>
    <row r="34" spans="2:5" x14ac:dyDescent="0.3">
      <c r="B34" s="45">
        <v>2</v>
      </c>
      <c r="C34" s="137" t="s">
        <v>280</v>
      </c>
      <c r="D34" s="138"/>
      <c r="E34" s="46">
        <f>'1.Tecnica'!I19</f>
        <v>0</v>
      </c>
    </row>
    <row r="35" spans="2:5" x14ac:dyDescent="0.3">
      <c r="B35" s="45">
        <v>3</v>
      </c>
      <c r="C35" s="137" t="s">
        <v>243</v>
      </c>
      <c r="D35" s="138"/>
      <c r="E35" s="46">
        <f>'3.Electrica'!I28</f>
        <v>0</v>
      </c>
    </row>
    <row r="36" spans="2:5" x14ac:dyDescent="0.3">
      <c r="B36" s="45">
        <v>4</v>
      </c>
      <c r="C36" s="54" t="s">
        <v>279</v>
      </c>
      <c r="D36" s="55"/>
      <c r="E36" s="46">
        <f>'4.Bodegaje'!I23</f>
        <v>0</v>
      </c>
    </row>
    <row r="37" spans="2:5" x14ac:dyDescent="0.3">
      <c r="B37" s="45">
        <v>4</v>
      </c>
      <c r="C37" s="137" t="s">
        <v>244</v>
      </c>
      <c r="D37" s="138"/>
      <c r="E37" s="46">
        <f>'5.Planos'!I17</f>
        <v>0</v>
      </c>
    </row>
    <row r="38" spans="2:5" x14ac:dyDescent="0.3">
      <c r="B38" s="45">
        <v>5</v>
      </c>
      <c r="C38" s="137" t="s">
        <v>245</v>
      </c>
      <c r="D38" s="138"/>
      <c r="E38" s="46">
        <f>'6.Archivos'!H18</f>
        <v>0</v>
      </c>
    </row>
    <row r="39" spans="2:5" x14ac:dyDescent="0.3">
      <c r="B39" s="45">
        <v>6</v>
      </c>
      <c r="C39" s="137" t="s">
        <v>269</v>
      </c>
      <c r="D39" s="138"/>
      <c r="E39" s="70">
        <v>5</v>
      </c>
    </row>
    <row r="40" spans="2:5" x14ac:dyDescent="0.3">
      <c r="B40" s="47">
        <v>7</v>
      </c>
      <c r="C40" s="139" t="s">
        <v>310</v>
      </c>
      <c r="D40" s="140"/>
      <c r="E40" s="52">
        <v>5</v>
      </c>
    </row>
    <row r="41" spans="2:5" x14ac:dyDescent="0.3">
      <c r="D41" s="77" t="s">
        <v>248</v>
      </c>
      <c r="E41" s="53">
        <f>AVERAGE(E33:E40)</f>
        <v>1.25</v>
      </c>
    </row>
  </sheetData>
  <mergeCells count="19">
    <mergeCell ref="C40:D40"/>
    <mergeCell ref="B13:E14"/>
    <mergeCell ref="B17:E17"/>
    <mergeCell ref="B31:E31"/>
    <mergeCell ref="C37:D37"/>
    <mergeCell ref="C32:D32"/>
    <mergeCell ref="C33:D33"/>
    <mergeCell ref="C34:D34"/>
    <mergeCell ref="C35:D35"/>
    <mergeCell ref="B12:E12"/>
    <mergeCell ref="B7:E7"/>
    <mergeCell ref="B8:E8"/>
    <mergeCell ref="C38:D38"/>
    <mergeCell ref="C39:D39"/>
    <mergeCell ref="B4:D6"/>
    <mergeCell ref="B2:D2"/>
    <mergeCell ref="B3:D3"/>
    <mergeCell ref="B9:E9"/>
    <mergeCell ref="B10:E11"/>
  </mergeCells>
  <hyperlinks>
    <hyperlink ref="B13" r:id="rId1" xr:uid="{483A41C9-7E48-49AD-8086-D82820AFEABB}"/>
  </hyperlinks>
  <pageMargins left="0.7" right="0.7" top="0.75" bottom="0.75" header="0.3" footer="0.3"/>
  <ignoredErrors>
    <ignoredError sqref="D25:D28"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BBA-AF80-4E1F-814D-4E818DFDC8C8}">
  <dimension ref="A2:H77"/>
  <sheetViews>
    <sheetView showGridLines="0" tabSelected="1" zoomScale="145" zoomScaleNormal="145" workbookViewId="0">
      <pane ySplit="6" topLeftCell="A15" activePane="bottomLeft" state="frozen"/>
      <selection pane="bottomLeft" activeCell="C23" sqref="C23"/>
    </sheetView>
  </sheetViews>
  <sheetFormatPr defaultColWidth="9.109375" defaultRowHeight="16.8" x14ac:dyDescent="0.3"/>
  <cols>
    <col min="1" max="1" width="2.5546875" style="80" customWidth="1"/>
    <col min="2" max="2" width="13.5546875" style="2" customWidth="1"/>
    <col min="3" max="3" width="70.5546875" style="2" customWidth="1"/>
    <col min="4" max="4" width="10.5546875" style="31" customWidth="1"/>
    <col min="5" max="5" width="7.5546875" style="31" customWidth="1"/>
    <col min="6" max="6" width="3.5546875" style="31" customWidth="1"/>
    <col min="7" max="7" width="10.5546875" style="80" customWidth="1"/>
    <col min="8" max="8" width="12.5546875" style="31" customWidth="1"/>
    <col min="9" max="16384" width="9.109375" style="2"/>
  </cols>
  <sheetData>
    <row r="2" spans="1:8" x14ac:dyDescent="0.3">
      <c r="B2" s="2" t="s">
        <v>12</v>
      </c>
    </row>
    <row r="3" spans="1:8" x14ac:dyDescent="0.3">
      <c r="B3" s="9" t="s">
        <v>374</v>
      </c>
    </row>
    <row r="4" spans="1:8" x14ac:dyDescent="0.3">
      <c r="B4" s="121" t="s">
        <v>449</v>
      </c>
      <c r="C4" s="121"/>
      <c r="D4" s="121"/>
      <c r="E4" s="121"/>
      <c r="F4" s="121"/>
      <c r="G4" s="121"/>
      <c r="H4" s="121"/>
    </row>
    <row r="5" spans="1:8" x14ac:dyDescent="0.3">
      <c r="B5" s="121"/>
      <c r="C5" s="121"/>
      <c r="D5" s="121"/>
      <c r="E5" s="121"/>
      <c r="F5" s="121"/>
      <c r="G5" s="121"/>
      <c r="H5" s="121"/>
    </row>
    <row r="6" spans="1:8" x14ac:dyDescent="0.3">
      <c r="B6" s="21" t="s">
        <v>366</v>
      </c>
      <c r="C6" s="22" t="s">
        <v>335</v>
      </c>
      <c r="D6" s="23" t="s">
        <v>367</v>
      </c>
      <c r="E6" s="152" t="s">
        <v>28</v>
      </c>
      <c r="F6" s="153"/>
      <c r="G6" s="112" t="s">
        <v>16</v>
      </c>
      <c r="H6" s="38" t="s">
        <v>17</v>
      </c>
    </row>
    <row r="7" spans="1:8" ht="16.5" customHeight="1" x14ac:dyDescent="0.3">
      <c r="B7" s="154" t="s">
        <v>451</v>
      </c>
      <c r="C7" s="155"/>
      <c r="D7" s="155"/>
      <c r="E7" s="155"/>
      <c r="F7" s="155"/>
      <c r="G7" s="155"/>
      <c r="H7" s="156"/>
    </row>
    <row r="8" spans="1:8" ht="16.5" customHeight="1" x14ac:dyDescent="0.3">
      <c r="B8" s="149"/>
      <c r="C8" s="150"/>
      <c r="D8" s="150"/>
      <c r="E8" s="150"/>
      <c r="F8" s="150"/>
      <c r="G8" s="150"/>
      <c r="H8" s="151"/>
    </row>
    <row r="9" spans="1:8" ht="34.200000000000003" x14ac:dyDescent="0.3">
      <c r="A9" s="80">
        <v>1</v>
      </c>
      <c r="B9" s="16" t="s">
        <v>368</v>
      </c>
      <c r="C9" s="19" t="s">
        <v>450</v>
      </c>
      <c r="D9" s="15" t="e" vm="1">
        <v>#VALUE!</v>
      </c>
      <c r="E9" s="58" t="s">
        <v>283</v>
      </c>
      <c r="F9" s="78" t="str">
        <f t="shared" ref="F9:F16" si="0">HYPERLINK(_xlfn.CONCAT("https://github.com/rcfdtools/R.DAPC/blob/main/activity/",E9,"/Readme.md#ejercicio-",B9),"Ver")</f>
        <v>Ver</v>
      </c>
      <c r="G9" s="58"/>
      <c r="H9" s="40">
        <v>5</v>
      </c>
    </row>
    <row r="10" spans="1:8" ht="45.6" x14ac:dyDescent="0.3">
      <c r="A10" s="80">
        <v>2</v>
      </c>
      <c r="B10" s="16" t="s">
        <v>447</v>
      </c>
      <c r="C10" s="19" t="s">
        <v>452</v>
      </c>
      <c r="D10" s="15" t="e" vm="2">
        <v>#VALUE!</v>
      </c>
      <c r="E10" s="58" t="s">
        <v>283</v>
      </c>
      <c r="F10" s="78" t="str">
        <f t="shared" si="0"/>
        <v>Ver</v>
      </c>
      <c r="G10" s="58" t="s">
        <v>506</v>
      </c>
      <c r="H10" s="40">
        <v>5</v>
      </c>
    </row>
    <row r="11" spans="1:8" ht="159.6" x14ac:dyDescent="0.3">
      <c r="A11" s="80">
        <v>3</v>
      </c>
      <c r="B11" s="16" t="s">
        <v>447</v>
      </c>
      <c r="C11" s="19" t="s">
        <v>453</v>
      </c>
      <c r="D11" s="15"/>
      <c r="E11" s="58" t="s">
        <v>283</v>
      </c>
      <c r="F11" s="78" t="str">
        <f t="shared" si="0"/>
        <v>Ver</v>
      </c>
      <c r="G11" s="118" t="s">
        <v>512</v>
      </c>
      <c r="H11" s="119">
        <v>4</v>
      </c>
    </row>
    <row r="12" spans="1:8" ht="45.6" x14ac:dyDescent="0.3">
      <c r="A12" s="80">
        <v>4</v>
      </c>
      <c r="B12" s="16" t="s">
        <v>369</v>
      </c>
      <c r="C12" s="19" t="s">
        <v>454</v>
      </c>
      <c r="D12" s="15" t="e" vm="3">
        <v>#VALUE!</v>
      </c>
      <c r="E12" s="58" t="s">
        <v>283</v>
      </c>
      <c r="F12" s="78" t="str">
        <f t="shared" si="0"/>
        <v>Ver</v>
      </c>
      <c r="G12" s="118" t="s">
        <v>507</v>
      </c>
      <c r="H12" s="119">
        <v>4.5</v>
      </c>
    </row>
    <row r="13" spans="1:8" ht="68.400000000000006" x14ac:dyDescent="0.3">
      <c r="A13" s="80">
        <v>5</v>
      </c>
      <c r="B13" s="27" t="s">
        <v>370</v>
      </c>
      <c r="C13" s="19" t="s">
        <v>455</v>
      </c>
      <c r="D13" s="15" t="e" vm="4">
        <v>#VALUE!</v>
      </c>
      <c r="E13" s="58" t="s">
        <v>283</v>
      </c>
      <c r="F13" s="78" t="str">
        <f t="shared" si="0"/>
        <v>Ver</v>
      </c>
      <c r="G13" s="58" t="s">
        <v>511</v>
      </c>
      <c r="H13" s="120">
        <v>4.5</v>
      </c>
    </row>
    <row r="14" spans="1:8" ht="34.200000000000003" x14ac:dyDescent="0.3">
      <c r="A14" s="80">
        <v>6</v>
      </c>
      <c r="B14" s="27" t="s">
        <v>371</v>
      </c>
      <c r="C14" s="19" t="s">
        <v>455</v>
      </c>
      <c r="D14" s="15" t="e" vm="5">
        <v>#VALUE!</v>
      </c>
      <c r="E14" s="58" t="s">
        <v>283</v>
      </c>
      <c r="F14" s="78" t="str">
        <f t="shared" si="0"/>
        <v>Ver</v>
      </c>
      <c r="G14" s="118" t="s">
        <v>508</v>
      </c>
      <c r="H14" s="120">
        <v>4.5</v>
      </c>
    </row>
    <row r="15" spans="1:8" ht="34.200000000000003" x14ac:dyDescent="0.3">
      <c r="A15" s="80">
        <v>7</v>
      </c>
      <c r="B15" s="16" t="s">
        <v>372</v>
      </c>
      <c r="C15" s="19" t="s">
        <v>455</v>
      </c>
      <c r="D15" s="15" t="e" vm="6">
        <v>#VALUE!</v>
      </c>
      <c r="E15" s="58" t="s">
        <v>283</v>
      </c>
      <c r="F15" s="78" t="str">
        <f t="shared" si="0"/>
        <v>Ver</v>
      </c>
      <c r="G15" s="118" t="s">
        <v>509</v>
      </c>
      <c r="H15" s="120">
        <v>4.5</v>
      </c>
    </row>
    <row r="16" spans="1:8" ht="34.200000000000003" x14ac:dyDescent="0.3">
      <c r="A16" s="80">
        <v>8</v>
      </c>
      <c r="B16" s="16" t="s">
        <v>373</v>
      </c>
      <c r="C16" s="19" t="s">
        <v>456</v>
      </c>
      <c r="D16" s="15" t="e" vm="7">
        <v>#VALUE!</v>
      </c>
      <c r="E16" s="58" t="s">
        <v>283</v>
      </c>
      <c r="F16" s="78" t="str">
        <f t="shared" si="0"/>
        <v>Ver</v>
      </c>
      <c r="G16" s="58" t="s">
        <v>510</v>
      </c>
      <c r="H16" s="40">
        <v>5</v>
      </c>
    </row>
    <row r="17" spans="1:8" x14ac:dyDescent="0.3">
      <c r="B17" s="24"/>
      <c r="C17" s="25"/>
      <c r="D17" s="26"/>
      <c r="E17" s="26"/>
      <c r="F17" s="26"/>
      <c r="G17" s="59"/>
      <c r="H17" s="42"/>
    </row>
    <row r="18" spans="1:8" x14ac:dyDescent="0.3">
      <c r="B18" s="5" t="s">
        <v>376</v>
      </c>
      <c r="C18" s="17"/>
      <c r="D18" s="18"/>
      <c r="E18" s="18"/>
      <c r="F18" s="18"/>
      <c r="G18" s="60"/>
      <c r="H18" s="39"/>
    </row>
    <row r="19" spans="1:8" ht="34.200000000000003" x14ac:dyDescent="0.3">
      <c r="A19" s="80">
        <v>9</v>
      </c>
      <c r="B19" s="27" t="s">
        <v>377</v>
      </c>
      <c r="C19" s="19" t="s">
        <v>378</v>
      </c>
      <c r="D19" s="15"/>
      <c r="E19" s="58" t="s">
        <v>284</v>
      </c>
      <c r="F19" s="78" t="str">
        <f>HYPERLINK(_xlfn.CONCAT("https://github.com/rcfdtools/R.DAPC/blob/main/activity/",E19,"/Readme.md#ejercicio-",B19),"Ver")</f>
        <v>Ver</v>
      </c>
      <c r="G19" s="61"/>
      <c r="H19" s="41"/>
    </row>
    <row r="20" spans="1:8" x14ac:dyDescent="0.3">
      <c r="B20" s="24"/>
      <c r="C20" s="25"/>
      <c r="D20" s="26"/>
      <c r="E20" s="26"/>
      <c r="F20" s="26"/>
      <c r="G20" s="59"/>
      <c r="H20" s="42"/>
    </row>
    <row r="21" spans="1:8" x14ac:dyDescent="0.3">
      <c r="B21" s="146" t="s">
        <v>457</v>
      </c>
      <c r="C21" s="147"/>
      <c r="D21" s="147"/>
      <c r="E21" s="147"/>
      <c r="F21" s="147"/>
      <c r="G21" s="147"/>
      <c r="H21" s="148"/>
    </row>
    <row r="22" spans="1:8" x14ac:dyDescent="0.3">
      <c r="B22" s="149"/>
      <c r="C22" s="150"/>
      <c r="D22" s="150"/>
      <c r="E22" s="150"/>
      <c r="F22" s="150"/>
      <c r="G22" s="150"/>
      <c r="H22" s="151"/>
    </row>
    <row r="23" spans="1:8" ht="40.049999999999997" customHeight="1" x14ac:dyDescent="0.3">
      <c r="A23" s="80">
        <v>10</v>
      </c>
      <c r="B23" s="27" t="s">
        <v>379</v>
      </c>
      <c r="C23" s="28" t="s">
        <v>513</v>
      </c>
      <c r="D23" s="29" t="e" vm="8">
        <v>#VALUE!</v>
      </c>
      <c r="E23" s="58" t="s">
        <v>305</v>
      </c>
      <c r="F23" s="78" t="str">
        <f t="shared" ref="F23:F31" si="1">HYPERLINK(_xlfn.CONCAT("https://github.com/rcfdtools/R.DAPC/blob/main/activity/",E23,"/Readme.md#ejercicio-",B23),"Ver")</f>
        <v>Ver</v>
      </c>
      <c r="G23" s="61"/>
      <c r="H23" s="41"/>
    </row>
    <row r="24" spans="1:8" ht="40.049999999999997" customHeight="1" x14ac:dyDescent="0.3">
      <c r="A24" s="80">
        <v>11</v>
      </c>
      <c r="B24" s="27" t="s">
        <v>380</v>
      </c>
      <c r="C24" s="28" t="s">
        <v>458</v>
      </c>
      <c r="D24" s="29" t="e" vm="9">
        <v>#VALUE!</v>
      </c>
      <c r="E24" s="58" t="s">
        <v>305</v>
      </c>
      <c r="F24" s="78" t="str">
        <f t="shared" si="1"/>
        <v>Ver</v>
      </c>
      <c r="G24" s="61"/>
      <c r="H24" s="41"/>
    </row>
    <row r="25" spans="1:8" ht="40.049999999999997" customHeight="1" x14ac:dyDescent="0.3">
      <c r="A25" s="80">
        <v>12</v>
      </c>
      <c r="B25" s="27" t="s">
        <v>381</v>
      </c>
      <c r="C25" s="28" t="s">
        <v>459</v>
      </c>
      <c r="D25" s="29" t="e" vm="10">
        <v>#VALUE!</v>
      </c>
      <c r="E25" s="58" t="s">
        <v>305</v>
      </c>
      <c r="F25" s="78" t="str">
        <f t="shared" si="1"/>
        <v>Ver</v>
      </c>
      <c r="G25" s="61"/>
      <c r="H25" s="41"/>
    </row>
    <row r="26" spans="1:8" ht="40.049999999999997" customHeight="1" x14ac:dyDescent="0.3">
      <c r="A26" s="80">
        <v>13</v>
      </c>
      <c r="B26" s="27" t="s">
        <v>382</v>
      </c>
      <c r="C26" s="28" t="s">
        <v>460</v>
      </c>
      <c r="D26" s="29" t="e" vm="11">
        <v>#VALUE!</v>
      </c>
      <c r="E26" s="58" t="s">
        <v>305</v>
      </c>
      <c r="F26" s="78" t="str">
        <f t="shared" si="1"/>
        <v>Ver</v>
      </c>
      <c r="G26" s="61"/>
      <c r="H26" s="41"/>
    </row>
    <row r="27" spans="1:8" ht="40.049999999999997" customHeight="1" x14ac:dyDescent="0.3">
      <c r="A27" s="80">
        <v>14</v>
      </c>
      <c r="B27" s="27" t="s">
        <v>383</v>
      </c>
      <c r="C27" s="28" t="s">
        <v>461</v>
      </c>
      <c r="D27" s="29" t="e" vm="12">
        <v>#VALUE!</v>
      </c>
      <c r="E27" s="58" t="s">
        <v>305</v>
      </c>
      <c r="F27" s="78" t="str">
        <f t="shared" si="1"/>
        <v>Ver</v>
      </c>
      <c r="G27" s="61"/>
      <c r="H27" s="41"/>
    </row>
    <row r="28" spans="1:8" ht="40.049999999999997" customHeight="1" x14ac:dyDescent="0.3">
      <c r="A28" s="80">
        <v>15</v>
      </c>
      <c r="B28" s="27" t="s">
        <v>384</v>
      </c>
      <c r="C28" s="28" t="s">
        <v>462</v>
      </c>
      <c r="D28" s="29" t="e" vm="13">
        <v>#VALUE!</v>
      </c>
      <c r="E28" s="58" t="s">
        <v>305</v>
      </c>
      <c r="F28" s="78" t="str">
        <f t="shared" si="1"/>
        <v>Ver</v>
      </c>
      <c r="G28" s="61"/>
      <c r="H28" s="41"/>
    </row>
    <row r="29" spans="1:8" ht="40.049999999999997" customHeight="1" x14ac:dyDescent="0.3">
      <c r="A29" s="80">
        <v>16</v>
      </c>
      <c r="B29" s="27" t="s">
        <v>385</v>
      </c>
      <c r="C29" s="28" t="s">
        <v>463</v>
      </c>
      <c r="D29" s="29" t="e" vm="14">
        <v>#VALUE!</v>
      </c>
      <c r="E29" s="58" t="s">
        <v>305</v>
      </c>
      <c r="F29" s="78" t="str">
        <f t="shared" si="1"/>
        <v>Ver</v>
      </c>
      <c r="G29" s="61"/>
      <c r="H29" s="41"/>
    </row>
    <row r="30" spans="1:8" ht="40.049999999999997" customHeight="1" x14ac:dyDescent="0.3">
      <c r="A30" s="80">
        <v>17</v>
      </c>
      <c r="B30" s="27" t="s">
        <v>386</v>
      </c>
      <c r="C30" s="28" t="s">
        <v>463</v>
      </c>
      <c r="D30" s="29" t="e" vm="15">
        <v>#VALUE!</v>
      </c>
      <c r="E30" s="58" t="s">
        <v>305</v>
      </c>
      <c r="F30" s="78" t="str">
        <f t="shared" si="1"/>
        <v>Ver</v>
      </c>
      <c r="G30" s="61"/>
      <c r="H30" s="41"/>
    </row>
    <row r="31" spans="1:8" ht="40.049999999999997" customHeight="1" x14ac:dyDescent="0.3">
      <c r="A31" s="80">
        <v>18</v>
      </c>
      <c r="B31" s="27" t="s">
        <v>387</v>
      </c>
      <c r="C31" s="28" t="s">
        <v>464</v>
      </c>
      <c r="D31" s="29" t="e" vm="16">
        <v>#VALUE!</v>
      </c>
      <c r="E31" s="58" t="s">
        <v>305</v>
      </c>
      <c r="F31" s="78" t="str">
        <f t="shared" si="1"/>
        <v>Ver</v>
      </c>
      <c r="G31" s="61"/>
      <c r="H31" s="41"/>
    </row>
    <row r="32" spans="1:8" x14ac:dyDescent="0.3">
      <c r="B32" s="24"/>
      <c r="C32" s="25"/>
      <c r="D32" s="26"/>
      <c r="E32" s="26"/>
      <c r="F32" s="26"/>
      <c r="G32" s="59"/>
      <c r="H32" s="42"/>
    </row>
    <row r="33" spans="1:8" x14ac:dyDescent="0.3">
      <c r="B33" s="5" t="s">
        <v>465</v>
      </c>
      <c r="C33" s="17"/>
      <c r="D33" s="18"/>
      <c r="E33" s="18"/>
      <c r="F33" s="18"/>
      <c r="G33" s="60"/>
      <c r="H33" s="39"/>
    </row>
    <row r="34" spans="1:8" ht="57" x14ac:dyDescent="0.3">
      <c r="A34" s="80">
        <v>19</v>
      </c>
      <c r="B34" s="27" t="s">
        <v>388</v>
      </c>
      <c r="C34" s="28" t="s">
        <v>466</v>
      </c>
      <c r="D34" s="29" t="e" vm="17">
        <v>#VALUE!</v>
      </c>
      <c r="E34" s="58" t="s">
        <v>306</v>
      </c>
      <c r="F34" s="78" t="str">
        <f t="shared" ref="F34:F41" si="2">HYPERLINK(_xlfn.CONCAT("https://github.com/rcfdtools/R.DAPC/blob/main/activity/",E34,"/Readme.md#ejercicio-",B34),"Ver")</f>
        <v>Ver</v>
      </c>
      <c r="G34" s="61"/>
      <c r="H34" s="41"/>
    </row>
    <row r="35" spans="1:8" ht="79.8" x14ac:dyDescent="0.3">
      <c r="A35" s="80">
        <v>20</v>
      </c>
      <c r="B35" s="27" t="s">
        <v>389</v>
      </c>
      <c r="C35" s="28" t="s">
        <v>467</v>
      </c>
      <c r="D35" s="29" t="e" vm="18">
        <v>#VALUE!</v>
      </c>
      <c r="E35" s="58" t="s">
        <v>306</v>
      </c>
      <c r="F35" s="78" t="str">
        <f t="shared" si="2"/>
        <v>Ver</v>
      </c>
      <c r="G35" s="61"/>
      <c r="H35" s="41"/>
    </row>
    <row r="36" spans="1:8" ht="79.8" x14ac:dyDescent="0.3">
      <c r="A36" s="80">
        <v>21</v>
      </c>
      <c r="B36" s="27" t="s">
        <v>390</v>
      </c>
      <c r="C36" s="28" t="s">
        <v>468</v>
      </c>
      <c r="D36" s="29" t="e" vm="19">
        <v>#VALUE!</v>
      </c>
      <c r="E36" s="58" t="s">
        <v>306</v>
      </c>
      <c r="F36" s="78" t="str">
        <f t="shared" si="2"/>
        <v>Ver</v>
      </c>
      <c r="G36" s="61"/>
      <c r="H36" s="41"/>
    </row>
    <row r="37" spans="1:8" ht="40.049999999999997" customHeight="1" x14ac:dyDescent="0.3">
      <c r="A37" s="80">
        <v>22</v>
      </c>
      <c r="B37" s="27" t="s">
        <v>448</v>
      </c>
      <c r="C37" s="28" t="s">
        <v>391</v>
      </c>
      <c r="D37" s="29" t="e" vm="20">
        <v>#VALUE!</v>
      </c>
      <c r="E37" s="58" t="s">
        <v>306</v>
      </c>
      <c r="F37" s="78" t="str">
        <f t="shared" si="2"/>
        <v>Ver</v>
      </c>
      <c r="G37" s="61"/>
      <c r="H37" s="41"/>
    </row>
    <row r="38" spans="1:8" ht="40.049999999999997" customHeight="1" x14ac:dyDescent="0.3">
      <c r="A38" s="80">
        <v>23</v>
      </c>
      <c r="B38" s="27" t="s">
        <v>448</v>
      </c>
      <c r="C38" s="28" t="s">
        <v>469</v>
      </c>
      <c r="D38" s="29"/>
      <c r="E38" s="58" t="s">
        <v>306</v>
      </c>
      <c r="F38" s="78" t="str">
        <f t="shared" si="2"/>
        <v>Ver</v>
      </c>
      <c r="G38" s="61"/>
      <c r="H38" s="41"/>
    </row>
    <row r="39" spans="1:8" ht="40.049999999999997" customHeight="1" x14ac:dyDescent="0.3">
      <c r="A39" s="80">
        <v>24</v>
      </c>
      <c r="B39" s="27" t="s">
        <v>392</v>
      </c>
      <c r="C39" s="28" t="s">
        <v>470</v>
      </c>
      <c r="D39" s="29" t="e" vm="21">
        <v>#VALUE!</v>
      </c>
      <c r="E39" s="58" t="s">
        <v>306</v>
      </c>
      <c r="F39" s="78" t="str">
        <f t="shared" si="2"/>
        <v>Ver</v>
      </c>
      <c r="G39" s="61"/>
      <c r="H39" s="41"/>
    </row>
    <row r="40" spans="1:8" ht="40.049999999999997" customHeight="1" x14ac:dyDescent="0.3">
      <c r="A40" s="80">
        <v>25</v>
      </c>
      <c r="B40" s="27" t="s">
        <v>393</v>
      </c>
      <c r="C40" s="28" t="s">
        <v>471</v>
      </c>
      <c r="D40" s="29" t="e" vm="22">
        <v>#VALUE!</v>
      </c>
      <c r="E40" s="58" t="s">
        <v>306</v>
      </c>
      <c r="F40" s="78" t="str">
        <f t="shared" si="2"/>
        <v>Ver</v>
      </c>
      <c r="G40" s="61"/>
      <c r="H40" s="41"/>
    </row>
    <row r="41" spans="1:8" ht="40.049999999999997" customHeight="1" x14ac:dyDescent="0.3">
      <c r="A41" s="80">
        <v>26</v>
      </c>
      <c r="B41" s="27" t="s">
        <v>394</v>
      </c>
      <c r="C41" s="28" t="s">
        <v>472</v>
      </c>
      <c r="D41" s="29" t="e" vm="23">
        <v>#VALUE!</v>
      </c>
      <c r="E41" s="58" t="s">
        <v>306</v>
      </c>
      <c r="F41" s="78" t="str">
        <f t="shared" si="2"/>
        <v>Ver</v>
      </c>
      <c r="G41" s="61"/>
      <c r="H41" s="41"/>
    </row>
    <row r="42" spans="1:8" x14ac:dyDescent="0.3">
      <c r="B42" s="27"/>
      <c r="C42" s="28"/>
      <c r="D42" s="29"/>
      <c r="E42" s="29"/>
      <c r="F42" s="29"/>
      <c r="G42" s="61"/>
      <c r="H42" s="41"/>
    </row>
    <row r="43" spans="1:8" ht="16.5" customHeight="1" x14ac:dyDescent="0.3">
      <c r="B43" s="146" t="s">
        <v>473</v>
      </c>
      <c r="C43" s="147"/>
      <c r="D43" s="147"/>
      <c r="E43" s="147"/>
      <c r="F43" s="147"/>
      <c r="G43" s="147"/>
      <c r="H43" s="148"/>
    </row>
    <row r="44" spans="1:8" x14ac:dyDescent="0.3">
      <c r="B44" s="149"/>
      <c r="C44" s="150"/>
      <c r="D44" s="150"/>
      <c r="E44" s="150"/>
      <c r="F44" s="150"/>
      <c r="G44" s="150"/>
      <c r="H44" s="151"/>
    </row>
    <row r="45" spans="1:8" ht="40.049999999999997" customHeight="1" x14ac:dyDescent="0.3">
      <c r="A45" s="80">
        <v>27</v>
      </c>
      <c r="B45" s="27" t="s">
        <v>395</v>
      </c>
      <c r="C45" s="28" t="s">
        <v>396</v>
      </c>
      <c r="D45" s="29" t="e" vm="24">
        <v>#VALUE!</v>
      </c>
      <c r="E45" s="58" t="s">
        <v>323</v>
      </c>
      <c r="F45" s="78" t="str">
        <f t="shared" ref="F45:F65" si="3">HYPERLINK(_xlfn.CONCAT("https://github.com/rcfdtools/R.DAPC/blob/main/activity/",E45,"/Readme.md#ejercicio-",B45),"Ver")</f>
        <v>Ver</v>
      </c>
      <c r="G45" s="61"/>
      <c r="H45" s="41"/>
    </row>
    <row r="46" spans="1:8" ht="40.049999999999997" customHeight="1" x14ac:dyDescent="0.3">
      <c r="A46" s="80">
        <v>28</v>
      </c>
      <c r="B46" s="27" t="s">
        <v>397</v>
      </c>
      <c r="C46" s="28" t="s">
        <v>398</v>
      </c>
      <c r="D46" s="29" t="e" vm="25">
        <v>#VALUE!</v>
      </c>
      <c r="E46" s="58" t="s">
        <v>323</v>
      </c>
      <c r="F46" s="78" t="str">
        <f t="shared" si="3"/>
        <v>Ver</v>
      </c>
      <c r="G46" s="61"/>
      <c r="H46" s="41"/>
    </row>
    <row r="47" spans="1:8" ht="40.049999999999997" customHeight="1" x14ac:dyDescent="0.3">
      <c r="A47" s="80">
        <v>29</v>
      </c>
      <c r="B47" s="27" t="s">
        <v>399</v>
      </c>
      <c r="C47" s="28" t="s">
        <v>400</v>
      </c>
      <c r="D47" s="29" t="e" vm="26">
        <v>#VALUE!</v>
      </c>
      <c r="E47" s="58" t="s">
        <v>323</v>
      </c>
      <c r="F47" s="78" t="str">
        <f t="shared" si="3"/>
        <v>Ver</v>
      </c>
      <c r="G47" s="61"/>
      <c r="H47" s="41"/>
    </row>
    <row r="48" spans="1:8" ht="40.049999999999997" customHeight="1" x14ac:dyDescent="0.3">
      <c r="A48" s="80">
        <v>30</v>
      </c>
      <c r="B48" s="27" t="s">
        <v>401</v>
      </c>
      <c r="C48" s="28" t="s">
        <v>402</v>
      </c>
      <c r="D48" s="29" t="e" vm="27">
        <v>#VALUE!</v>
      </c>
      <c r="E48" s="58" t="s">
        <v>323</v>
      </c>
      <c r="F48" s="78" t="str">
        <f t="shared" si="3"/>
        <v>Ver</v>
      </c>
      <c r="G48" s="61"/>
      <c r="H48" s="41"/>
    </row>
    <row r="49" spans="1:8" ht="40.049999999999997" customHeight="1" x14ac:dyDescent="0.3">
      <c r="A49" s="80">
        <v>31</v>
      </c>
      <c r="B49" s="27" t="s">
        <v>403</v>
      </c>
      <c r="C49" s="28" t="s">
        <v>404</v>
      </c>
      <c r="D49" s="29" t="e" vm="28">
        <v>#VALUE!</v>
      </c>
      <c r="E49" s="58" t="s">
        <v>323</v>
      </c>
      <c r="F49" s="78" t="str">
        <f t="shared" si="3"/>
        <v>Ver</v>
      </c>
      <c r="G49" s="61"/>
      <c r="H49" s="41"/>
    </row>
    <row r="50" spans="1:8" ht="40.049999999999997" customHeight="1" x14ac:dyDescent="0.3">
      <c r="A50" s="80">
        <v>32</v>
      </c>
      <c r="B50" s="27" t="s">
        <v>405</v>
      </c>
      <c r="C50" s="28" t="s">
        <v>406</v>
      </c>
      <c r="D50" s="29" t="e" vm="29">
        <v>#VALUE!</v>
      </c>
      <c r="E50" s="58" t="s">
        <v>323</v>
      </c>
      <c r="F50" s="78" t="str">
        <f t="shared" si="3"/>
        <v>Ver</v>
      </c>
      <c r="G50" s="61"/>
      <c r="H50" s="41"/>
    </row>
    <row r="51" spans="1:8" ht="40.049999999999997" customHeight="1" x14ac:dyDescent="0.3">
      <c r="A51" s="80">
        <v>33</v>
      </c>
      <c r="B51" s="27" t="s">
        <v>407</v>
      </c>
      <c r="C51" s="28" t="s">
        <v>408</v>
      </c>
      <c r="D51" s="29" t="e" vm="30">
        <v>#VALUE!</v>
      </c>
      <c r="E51" s="58" t="s">
        <v>323</v>
      </c>
      <c r="F51" s="78" t="str">
        <f t="shared" si="3"/>
        <v>Ver</v>
      </c>
      <c r="G51" s="61"/>
      <c r="H51" s="41"/>
    </row>
    <row r="52" spans="1:8" ht="40.049999999999997" customHeight="1" x14ac:dyDescent="0.3">
      <c r="A52" s="80">
        <v>34</v>
      </c>
      <c r="B52" s="27" t="s">
        <v>409</v>
      </c>
      <c r="C52" s="28" t="s">
        <v>410</v>
      </c>
      <c r="D52" s="29" t="e" vm="31">
        <v>#VALUE!</v>
      </c>
      <c r="E52" s="58" t="s">
        <v>323</v>
      </c>
      <c r="F52" s="78" t="str">
        <f t="shared" si="3"/>
        <v>Ver</v>
      </c>
      <c r="G52" s="61"/>
      <c r="H52" s="41"/>
    </row>
    <row r="53" spans="1:8" ht="40.049999999999997" customHeight="1" x14ac:dyDescent="0.3">
      <c r="A53" s="80">
        <v>35</v>
      </c>
      <c r="B53" s="27" t="s">
        <v>411</v>
      </c>
      <c r="C53" s="28" t="s">
        <v>412</v>
      </c>
      <c r="D53" s="29" t="e" vm="32">
        <v>#VALUE!</v>
      </c>
      <c r="E53" s="58" t="s">
        <v>323</v>
      </c>
      <c r="F53" s="78" t="str">
        <f t="shared" si="3"/>
        <v>Ver</v>
      </c>
      <c r="G53" s="61"/>
      <c r="H53" s="41"/>
    </row>
    <row r="54" spans="1:8" ht="40.049999999999997" customHeight="1" x14ac:dyDescent="0.3">
      <c r="A54" s="80">
        <v>36</v>
      </c>
      <c r="B54" s="27" t="s">
        <v>413</v>
      </c>
      <c r="C54" s="28" t="s">
        <v>414</v>
      </c>
      <c r="D54" s="29" t="e" vm="33">
        <v>#VALUE!</v>
      </c>
      <c r="E54" s="58" t="s">
        <v>323</v>
      </c>
      <c r="F54" s="78" t="str">
        <f t="shared" si="3"/>
        <v>Ver</v>
      </c>
      <c r="G54" s="61"/>
      <c r="H54" s="41"/>
    </row>
    <row r="55" spans="1:8" ht="40.049999999999997" customHeight="1" x14ac:dyDescent="0.3">
      <c r="A55" s="80">
        <v>37</v>
      </c>
      <c r="B55" s="27" t="s">
        <v>415</v>
      </c>
      <c r="C55" s="28" t="s">
        <v>416</v>
      </c>
      <c r="D55" s="29" t="e" vm="34">
        <v>#VALUE!</v>
      </c>
      <c r="E55" s="58" t="s">
        <v>323</v>
      </c>
      <c r="F55" s="78" t="str">
        <f t="shared" si="3"/>
        <v>Ver</v>
      </c>
      <c r="G55" s="61"/>
      <c r="H55" s="41"/>
    </row>
    <row r="56" spans="1:8" ht="40.049999999999997" customHeight="1" x14ac:dyDescent="0.3">
      <c r="A56" s="80">
        <v>38</v>
      </c>
      <c r="B56" s="27" t="s">
        <v>417</v>
      </c>
      <c r="C56" s="28" t="s">
        <v>418</v>
      </c>
      <c r="D56" s="29" t="e" vm="35">
        <v>#VALUE!</v>
      </c>
      <c r="E56" s="58" t="s">
        <v>323</v>
      </c>
      <c r="F56" s="78" t="str">
        <f t="shared" si="3"/>
        <v>Ver</v>
      </c>
      <c r="G56" s="61"/>
      <c r="H56" s="41"/>
    </row>
    <row r="57" spans="1:8" ht="40.049999999999997" customHeight="1" x14ac:dyDescent="0.3">
      <c r="A57" s="80">
        <v>39</v>
      </c>
      <c r="B57" s="27" t="s">
        <v>419</v>
      </c>
      <c r="C57" s="28" t="s">
        <v>420</v>
      </c>
      <c r="D57" s="29" t="e" vm="36">
        <v>#VALUE!</v>
      </c>
      <c r="E57" s="58" t="s">
        <v>323</v>
      </c>
      <c r="F57" s="78" t="str">
        <f t="shared" si="3"/>
        <v>Ver</v>
      </c>
      <c r="G57" s="61"/>
      <c r="H57" s="41"/>
    </row>
    <row r="58" spans="1:8" ht="40.049999999999997" customHeight="1" x14ac:dyDescent="0.3">
      <c r="A58" s="80">
        <v>40</v>
      </c>
      <c r="B58" s="27" t="s">
        <v>421</v>
      </c>
      <c r="C58" s="28" t="s">
        <v>422</v>
      </c>
      <c r="D58" s="29" t="e" vm="37">
        <v>#VALUE!</v>
      </c>
      <c r="E58" s="58" t="s">
        <v>323</v>
      </c>
      <c r="F58" s="78" t="str">
        <f t="shared" si="3"/>
        <v>Ver</v>
      </c>
      <c r="G58" s="61"/>
      <c r="H58" s="41"/>
    </row>
    <row r="59" spans="1:8" ht="40.049999999999997" customHeight="1" x14ac:dyDescent="0.3">
      <c r="A59" s="80">
        <v>41</v>
      </c>
      <c r="B59" s="27" t="s">
        <v>423</v>
      </c>
      <c r="C59" s="28" t="s">
        <v>424</v>
      </c>
      <c r="D59" s="29" t="e" vm="38">
        <v>#VALUE!</v>
      </c>
      <c r="E59" s="58" t="s">
        <v>323</v>
      </c>
      <c r="F59" s="78" t="str">
        <f t="shared" si="3"/>
        <v>Ver</v>
      </c>
      <c r="G59" s="61"/>
      <c r="H59" s="41"/>
    </row>
    <row r="60" spans="1:8" ht="40.049999999999997" customHeight="1" x14ac:dyDescent="0.3">
      <c r="A60" s="80">
        <v>42</v>
      </c>
      <c r="B60" s="27" t="s">
        <v>425</v>
      </c>
      <c r="C60" s="28" t="s">
        <v>426</v>
      </c>
      <c r="D60" s="29" t="e" vm="39">
        <v>#VALUE!</v>
      </c>
      <c r="E60" s="58" t="s">
        <v>323</v>
      </c>
      <c r="F60" s="78" t="str">
        <f t="shared" si="3"/>
        <v>Ver</v>
      </c>
      <c r="G60" s="61"/>
      <c r="H60" s="41"/>
    </row>
    <row r="61" spans="1:8" ht="40.049999999999997" customHeight="1" x14ac:dyDescent="0.3">
      <c r="A61" s="80">
        <v>43</v>
      </c>
      <c r="B61" s="27" t="s">
        <v>427</v>
      </c>
      <c r="C61" s="28" t="s">
        <v>398</v>
      </c>
      <c r="D61" s="29" t="e" vm="40">
        <v>#VALUE!</v>
      </c>
      <c r="E61" s="58" t="s">
        <v>323</v>
      </c>
      <c r="F61" s="78" t="str">
        <f t="shared" si="3"/>
        <v>Ver</v>
      </c>
      <c r="G61" s="61"/>
      <c r="H61" s="41"/>
    </row>
    <row r="62" spans="1:8" ht="40.049999999999997" customHeight="1" x14ac:dyDescent="0.3">
      <c r="A62" s="80">
        <v>44</v>
      </c>
      <c r="B62" s="27" t="s">
        <v>428</v>
      </c>
      <c r="C62" s="28" t="s">
        <v>429</v>
      </c>
      <c r="D62" s="29" t="e" vm="41">
        <v>#VALUE!</v>
      </c>
      <c r="E62" s="58" t="s">
        <v>323</v>
      </c>
      <c r="F62" s="78" t="str">
        <f t="shared" si="3"/>
        <v>Ver</v>
      </c>
      <c r="G62" s="61"/>
      <c r="H62" s="41"/>
    </row>
    <row r="63" spans="1:8" ht="40.049999999999997" customHeight="1" x14ac:dyDescent="0.3">
      <c r="A63" s="80">
        <v>45</v>
      </c>
      <c r="B63" s="27" t="s">
        <v>430</v>
      </c>
      <c r="C63" s="28" t="s">
        <v>431</v>
      </c>
      <c r="D63" s="29" t="e" vm="42">
        <v>#VALUE!</v>
      </c>
      <c r="E63" s="58" t="s">
        <v>323</v>
      </c>
      <c r="F63" s="78" t="str">
        <f t="shared" si="3"/>
        <v>Ver</v>
      </c>
      <c r="G63" s="61"/>
      <c r="H63" s="41"/>
    </row>
    <row r="64" spans="1:8" ht="40.049999999999997" customHeight="1" x14ac:dyDescent="0.3">
      <c r="A64" s="80">
        <v>46</v>
      </c>
      <c r="B64" s="27" t="s">
        <v>432</v>
      </c>
      <c r="C64" s="28" t="s">
        <v>433</v>
      </c>
      <c r="D64" s="29" t="e" vm="43">
        <v>#VALUE!</v>
      </c>
      <c r="E64" s="58" t="s">
        <v>323</v>
      </c>
      <c r="F64" s="78" t="str">
        <f t="shared" si="3"/>
        <v>Ver</v>
      </c>
      <c r="G64" s="61"/>
      <c r="H64" s="41"/>
    </row>
    <row r="65" spans="1:8" ht="40.049999999999997" customHeight="1" x14ac:dyDescent="0.3">
      <c r="A65" s="80">
        <v>47</v>
      </c>
      <c r="B65" s="27" t="s">
        <v>434</v>
      </c>
      <c r="C65" s="28" t="s">
        <v>435</v>
      </c>
      <c r="D65" s="29"/>
      <c r="E65" s="58" t="s">
        <v>323</v>
      </c>
      <c r="F65" s="78" t="str">
        <f t="shared" si="3"/>
        <v>Ver</v>
      </c>
      <c r="G65" s="61"/>
      <c r="H65" s="41"/>
    </row>
    <row r="66" spans="1:8" x14ac:dyDescent="0.3">
      <c r="B66" s="27"/>
      <c r="C66" s="28"/>
      <c r="D66" s="29"/>
      <c r="E66" s="29"/>
      <c r="F66" s="29"/>
      <c r="G66" s="61"/>
      <c r="H66" s="41"/>
    </row>
    <row r="67" spans="1:8" x14ac:dyDescent="0.3">
      <c r="B67" s="5" t="s">
        <v>436</v>
      </c>
      <c r="C67" s="17"/>
      <c r="D67" s="18"/>
      <c r="E67" s="18"/>
      <c r="F67" s="18"/>
      <c r="G67" s="60"/>
      <c r="H67" s="39"/>
    </row>
    <row r="68" spans="1:8" ht="40.049999999999997" customHeight="1" x14ac:dyDescent="0.3">
      <c r="A68" s="80">
        <v>48</v>
      </c>
      <c r="B68" s="27" t="s">
        <v>437</v>
      </c>
      <c r="C68" s="28" t="s">
        <v>438</v>
      </c>
      <c r="D68" s="29" t="e" vm="44">
        <v>#VALUE!</v>
      </c>
      <c r="E68" s="58" t="s">
        <v>286</v>
      </c>
      <c r="F68" s="78" t="str">
        <f>HYPERLINK(_xlfn.CONCAT("https://github.com/rcfdtools/R.DAPC/blob/main/activity/",E68,"/Readme.md#ejercicio-",B68),"Ver")</f>
        <v>Ver</v>
      </c>
      <c r="G68" s="61"/>
      <c r="H68" s="41"/>
    </row>
    <row r="69" spans="1:8" ht="40.049999999999997" customHeight="1" x14ac:dyDescent="0.3">
      <c r="A69" s="80">
        <v>49</v>
      </c>
      <c r="B69" s="27" t="s">
        <v>439</v>
      </c>
      <c r="C69" s="28" t="s">
        <v>440</v>
      </c>
      <c r="D69" s="29" t="e" vm="45">
        <v>#VALUE!</v>
      </c>
      <c r="E69" s="58" t="s">
        <v>286</v>
      </c>
      <c r="F69" s="78" t="str">
        <f>HYPERLINK(_xlfn.CONCAT("https://github.com/rcfdtools/R.DAPC/blob/main/activity/",E69,"/Readme.md#ejercicio-",B69),"Ver")</f>
        <v>Ver</v>
      </c>
      <c r="G69" s="61"/>
      <c r="H69" s="41"/>
    </row>
    <row r="70" spans="1:8" x14ac:dyDescent="0.3">
      <c r="B70" s="27"/>
      <c r="C70" s="28"/>
      <c r="D70" s="29"/>
      <c r="E70" s="29"/>
      <c r="F70" s="29"/>
      <c r="G70" s="61"/>
      <c r="H70" s="41"/>
    </row>
    <row r="71" spans="1:8" x14ac:dyDescent="0.3">
      <c r="B71" s="5" t="s">
        <v>441</v>
      </c>
      <c r="C71" s="17"/>
      <c r="D71" s="18"/>
      <c r="E71" s="18"/>
      <c r="F71" s="18"/>
      <c r="G71" s="60"/>
      <c r="H71" s="39"/>
    </row>
    <row r="72" spans="1:8" ht="40.049999999999997" customHeight="1" x14ac:dyDescent="0.3">
      <c r="A72" s="80">
        <v>50</v>
      </c>
      <c r="B72" s="27" t="s">
        <v>442</v>
      </c>
      <c r="C72" s="28" t="s">
        <v>443</v>
      </c>
      <c r="D72" s="29" t="e" vm="46">
        <v>#VALUE!</v>
      </c>
      <c r="E72" s="58" t="s">
        <v>285</v>
      </c>
      <c r="F72" s="78" t="str">
        <f>HYPERLINK(_xlfn.CONCAT("https://github.com/rcfdtools/R.DAPC/blob/main/activity/",E72,"/Readme.md#ejercicio-",B72),"Ver")</f>
        <v>Ver</v>
      </c>
      <c r="G72" s="61"/>
      <c r="H72" s="41"/>
    </row>
    <row r="73" spans="1:8" x14ac:dyDescent="0.3">
      <c r="B73" s="27"/>
      <c r="C73" s="28"/>
      <c r="D73" s="29"/>
      <c r="E73" s="29"/>
      <c r="F73" s="29"/>
      <c r="G73" s="61"/>
      <c r="H73" s="41"/>
    </row>
    <row r="74" spans="1:8" x14ac:dyDescent="0.3">
      <c r="B74" s="5" t="s">
        <v>444</v>
      </c>
      <c r="C74" s="17"/>
      <c r="D74" s="18"/>
      <c r="E74" s="18"/>
      <c r="F74" s="18"/>
      <c r="G74" s="60"/>
      <c r="H74" s="39"/>
    </row>
    <row r="75" spans="1:8" ht="22.8" x14ac:dyDescent="0.3">
      <c r="A75" s="80">
        <v>51</v>
      </c>
      <c r="B75" s="27" t="s">
        <v>445</v>
      </c>
      <c r="C75" s="28" t="s">
        <v>446</v>
      </c>
      <c r="D75" s="29"/>
      <c r="E75" s="58" t="s">
        <v>282</v>
      </c>
      <c r="F75" s="78" t="str">
        <f>HYPERLINK(_xlfn.CONCAT("https://github.com/rcfdtools/R.DAPC/blob/main/activity/",E75,"/Readme.md#ejercicio-",B75),"Ver")</f>
        <v>Ver</v>
      </c>
      <c r="G75" s="61"/>
      <c r="H75" s="41"/>
    </row>
    <row r="76" spans="1:8" x14ac:dyDescent="0.3">
      <c r="B76" s="24"/>
      <c r="C76" s="25"/>
      <c r="D76" s="26"/>
      <c r="E76" s="26"/>
      <c r="F76" s="26"/>
      <c r="G76" s="59"/>
      <c r="H76" s="42"/>
    </row>
    <row r="77" spans="1:8" x14ac:dyDescent="0.3">
      <c r="G77" s="12" t="s">
        <v>248</v>
      </c>
      <c r="H77" s="31">
        <f>AVERAGE(H7:H76)</f>
        <v>4.625</v>
      </c>
    </row>
  </sheetData>
  <mergeCells count="5">
    <mergeCell ref="B43:H44"/>
    <mergeCell ref="B4:H5"/>
    <mergeCell ref="E6:F6"/>
    <mergeCell ref="B7:H8"/>
    <mergeCell ref="B21:H2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I19"/>
  <sheetViews>
    <sheetView showGridLines="0" zoomScale="130" zoomScaleNormal="130" workbookViewId="0">
      <pane ySplit="6" topLeftCell="A7" activePane="bottomLeft" state="frozen"/>
      <selection pane="bottomLeft" activeCell="I8" sqref="I8"/>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2" customWidth="1"/>
    <col min="6" max="6" width="7.77734375" style="2" customWidth="1"/>
    <col min="7" max="7" width="3.77734375" style="2" customWidth="1"/>
    <col min="8" max="8" width="30.77734375" style="48" customWidth="1"/>
    <col min="9" max="9" width="12.77734375" style="31" customWidth="1"/>
    <col min="10" max="10" width="2.77734375" style="2" customWidth="1"/>
    <col min="11" max="16384" width="9.109375" style="2"/>
  </cols>
  <sheetData>
    <row r="1" spans="2:9" x14ac:dyDescent="0.3">
      <c r="E1" s="12"/>
    </row>
    <row r="2" spans="2:9" x14ac:dyDescent="0.3">
      <c r="B2" s="2" t="s">
        <v>12</v>
      </c>
    </row>
    <row r="3" spans="2:9" x14ac:dyDescent="0.3">
      <c r="B3" s="9" t="s">
        <v>0</v>
      </c>
    </row>
    <row r="4" spans="2:9" x14ac:dyDescent="0.3">
      <c r="B4" s="121" t="s">
        <v>246</v>
      </c>
      <c r="C4" s="121"/>
      <c r="D4" s="121"/>
      <c r="E4" s="121"/>
    </row>
    <row r="5" spans="2:9" x14ac:dyDescent="0.3">
      <c r="B5" s="121"/>
      <c r="C5" s="121"/>
      <c r="D5" s="121"/>
      <c r="E5" s="121"/>
    </row>
    <row r="6" spans="2:9" x14ac:dyDescent="0.3">
      <c r="B6" s="21" t="s">
        <v>26</v>
      </c>
      <c r="C6" s="22" t="s">
        <v>27</v>
      </c>
      <c r="D6" s="23" t="s">
        <v>38</v>
      </c>
      <c r="E6" s="23" t="s">
        <v>39</v>
      </c>
      <c r="F6" s="152" t="s">
        <v>28</v>
      </c>
      <c r="G6" s="153"/>
      <c r="H6" s="22" t="s">
        <v>16</v>
      </c>
      <c r="I6" s="38" t="s">
        <v>17</v>
      </c>
    </row>
    <row r="7" spans="2:9" ht="68.400000000000006" x14ac:dyDescent="0.3">
      <c r="B7" s="16" t="s">
        <v>247</v>
      </c>
      <c r="C7" s="19" t="s">
        <v>322</v>
      </c>
      <c r="D7" s="62">
        <v>1</v>
      </c>
      <c r="E7" s="15" t="s">
        <v>7</v>
      </c>
      <c r="F7" s="58" t="s">
        <v>306</v>
      </c>
      <c r="G7" s="78" t="str">
        <f>HYPERLINK(_xlfn.CONCAT("https://github.com/rcfdtools/R.DAPC/blob/main/activity/",F7,"/Readme.md"),"Ver")</f>
        <v>Ver</v>
      </c>
      <c r="H7" s="64"/>
      <c r="I7" s="65">
        <v>0</v>
      </c>
    </row>
    <row r="8" spans="2:9" ht="22.8" x14ac:dyDescent="0.3">
      <c r="B8" s="16" t="s">
        <v>251</v>
      </c>
      <c r="C8" s="19" t="s">
        <v>291</v>
      </c>
      <c r="D8" s="62">
        <v>1</v>
      </c>
      <c r="E8" s="15" t="s">
        <v>292</v>
      </c>
      <c r="F8" s="58" t="s">
        <v>281</v>
      </c>
      <c r="G8" s="78" t="str">
        <f t="shared" ref="G8:G18" si="0">HYPERLINK(_xlfn.CONCAT("https://github.com/rcfdtools/R.DAPC/blob/main/activity/",F8,"/Readme.md"),"Ver")</f>
        <v>Ver</v>
      </c>
      <c r="H8" s="64"/>
      <c r="I8" s="65"/>
    </row>
    <row r="9" spans="2:9" x14ac:dyDescent="0.3">
      <c r="B9" s="16" t="s">
        <v>249</v>
      </c>
      <c r="C9" s="19" t="s">
        <v>250</v>
      </c>
      <c r="D9" s="62" t="s">
        <v>293</v>
      </c>
      <c r="E9" s="15"/>
      <c r="F9" s="58" t="s">
        <v>281</v>
      </c>
      <c r="G9" s="78" t="str">
        <f t="shared" si="0"/>
        <v>Ver</v>
      </c>
      <c r="H9" s="64"/>
      <c r="I9" s="65"/>
    </row>
    <row r="10" spans="2:9" x14ac:dyDescent="0.3">
      <c r="B10" s="16" t="s">
        <v>253</v>
      </c>
      <c r="C10" s="19" t="s">
        <v>254</v>
      </c>
      <c r="D10" s="62">
        <v>1</v>
      </c>
      <c r="E10" s="15" t="s">
        <v>7</v>
      </c>
      <c r="F10" s="58" t="s">
        <v>282</v>
      </c>
      <c r="G10" s="78" t="str">
        <f t="shared" si="0"/>
        <v>Ver</v>
      </c>
      <c r="H10" s="64"/>
      <c r="I10" s="65"/>
    </row>
    <row r="11" spans="2:9" ht="33.6" x14ac:dyDescent="0.3">
      <c r="B11" s="16" t="s">
        <v>252</v>
      </c>
      <c r="C11" s="19" t="s">
        <v>255</v>
      </c>
      <c r="D11" s="62" t="s">
        <v>293</v>
      </c>
      <c r="E11" s="15"/>
      <c r="F11" s="58" t="s">
        <v>283</v>
      </c>
      <c r="G11" s="78" t="str">
        <f t="shared" si="0"/>
        <v>Ver</v>
      </c>
      <c r="H11" s="64"/>
      <c r="I11" s="65"/>
    </row>
    <row r="12" spans="2:9" ht="57" x14ac:dyDescent="0.3">
      <c r="B12" s="16" t="s">
        <v>261</v>
      </c>
      <c r="C12" s="19" t="s">
        <v>256</v>
      </c>
      <c r="D12" s="62" t="s">
        <v>293</v>
      </c>
      <c r="E12" s="15"/>
      <c r="F12" s="58" t="s">
        <v>284</v>
      </c>
      <c r="G12" s="78" t="str">
        <f t="shared" si="0"/>
        <v>Ver</v>
      </c>
      <c r="H12" s="64"/>
      <c r="I12" s="65"/>
    </row>
    <row r="13" spans="2:9" ht="22.8" x14ac:dyDescent="0.3">
      <c r="B13" s="16" t="s">
        <v>262</v>
      </c>
      <c r="C13" s="19" t="s">
        <v>257</v>
      </c>
      <c r="D13" s="62" t="s">
        <v>293</v>
      </c>
      <c r="E13" s="15"/>
      <c r="F13" s="58" t="s">
        <v>285</v>
      </c>
      <c r="G13" s="78" t="str">
        <f t="shared" si="0"/>
        <v>Ver</v>
      </c>
      <c r="H13" s="64"/>
      <c r="I13" s="65"/>
    </row>
    <row r="14" spans="2:9" ht="33.6" x14ac:dyDescent="0.3">
      <c r="B14" s="16" t="s">
        <v>263</v>
      </c>
      <c r="C14" s="19" t="s">
        <v>326</v>
      </c>
      <c r="D14" s="62" t="s">
        <v>293</v>
      </c>
      <c r="E14" s="15"/>
      <c r="F14" s="58" t="s">
        <v>282</v>
      </c>
      <c r="G14" s="78" t="str">
        <f t="shared" si="0"/>
        <v>Ver</v>
      </c>
      <c r="H14" s="64"/>
      <c r="I14" s="65"/>
    </row>
    <row r="15" spans="2:9" ht="34.200000000000003" x14ac:dyDescent="0.3">
      <c r="B15" s="16" t="s">
        <v>258</v>
      </c>
      <c r="C15" s="19" t="s">
        <v>264</v>
      </c>
      <c r="D15" s="62">
        <v>1</v>
      </c>
      <c r="E15" s="15" t="s">
        <v>7</v>
      </c>
      <c r="F15" s="58" t="s">
        <v>286</v>
      </c>
      <c r="G15" s="78" t="str">
        <f t="shared" si="0"/>
        <v>Ver</v>
      </c>
      <c r="H15" s="64"/>
      <c r="I15" s="65"/>
    </row>
    <row r="16" spans="2:9" ht="52.2" customHeight="1" x14ac:dyDescent="0.3">
      <c r="B16" s="16" t="s">
        <v>259</v>
      </c>
      <c r="C16" s="19" t="s">
        <v>265</v>
      </c>
      <c r="D16" s="62">
        <v>1</v>
      </c>
      <c r="E16" s="15" t="s">
        <v>7</v>
      </c>
      <c r="F16" s="58" t="s">
        <v>286</v>
      </c>
      <c r="G16" s="78" t="str">
        <f t="shared" si="0"/>
        <v>Ver</v>
      </c>
      <c r="H16" s="64"/>
      <c r="I16" s="65"/>
    </row>
    <row r="17" spans="2:9" ht="35.700000000000003" customHeight="1" x14ac:dyDescent="0.3">
      <c r="B17" s="27" t="s">
        <v>260</v>
      </c>
      <c r="C17" s="28" t="s">
        <v>266</v>
      </c>
      <c r="D17" s="62">
        <v>1</v>
      </c>
      <c r="E17" s="15" t="s">
        <v>7</v>
      </c>
      <c r="F17" s="58" t="s">
        <v>286</v>
      </c>
      <c r="G17" s="78" t="str">
        <f t="shared" si="0"/>
        <v>Ver</v>
      </c>
      <c r="H17" s="66"/>
      <c r="I17" s="67"/>
    </row>
    <row r="18" spans="2:9" x14ac:dyDescent="0.3">
      <c r="B18" s="24"/>
      <c r="C18" s="25"/>
      <c r="D18" s="63"/>
      <c r="E18" s="26"/>
      <c r="F18" s="59"/>
      <c r="G18" s="79" t="str">
        <f t="shared" si="0"/>
        <v>Ver</v>
      </c>
      <c r="H18" s="68"/>
      <c r="I18" s="69"/>
    </row>
    <row r="19" spans="2:9" x14ac:dyDescent="0.3">
      <c r="H19" s="43" t="s">
        <v>248</v>
      </c>
      <c r="I19" s="31">
        <f>AVERAGE(I7:I18)</f>
        <v>0</v>
      </c>
    </row>
  </sheetData>
  <autoFilter ref="B6:I19" xr:uid="{0659C4DD-D653-4634-8C4F-29057F021A54}">
    <filterColumn colId="4" showButton="0"/>
  </autoFilter>
  <mergeCells count="2">
    <mergeCell ref="B4:E5"/>
    <mergeCell ref="F6:G6"/>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05"/>
  <sheetViews>
    <sheetView showGridLines="0" zoomScale="130" zoomScaleNormal="130" workbookViewId="0">
      <pane ySplit="6" topLeftCell="A29" activePane="bottomLeft" state="frozen"/>
      <selection pane="bottomLeft" activeCell="D37" sqref="D37:D38"/>
    </sheetView>
  </sheetViews>
  <sheetFormatPr defaultColWidth="9.109375" defaultRowHeight="16.8" x14ac:dyDescent="0.3"/>
  <cols>
    <col min="1" max="1" width="2.5546875" style="2" customWidth="1"/>
    <col min="2" max="2" width="30.77734375" style="2" customWidth="1"/>
    <col min="3" max="3" width="50.77734375" style="2" customWidth="1"/>
    <col min="4" max="5" width="10.77734375" style="31" customWidth="1"/>
    <col min="6" max="6" width="7.77734375" style="80" customWidth="1"/>
    <col min="7" max="7" width="3.77734375" style="31" customWidth="1"/>
    <col min="8" max="8" width="30.77734375" style="48" customWidth="1"/>
    <col min="9" max="9" width="12.77734375" style="31" customWidth="1"/>
    <col min="10" max="10" width="2.5546875" style="2" customWidth="1"/>
    <col min="11" max="16384" width="9.109375" style="2"/>
  </cols>
  <sheetData>
    <row r="2" spans="2:9" x14ac:dyDescent="0.3">
      <c r="B2" s="2" t="s">
        <v>12</v>
      </c>
    </row>
    <row r="3" spans="2:9" x14ac:dyDescent="0.3">
      <c r="B3" s="9" t="s">
        <v>141</v>
      </c>
    </row>
    <row r="4" spans="2:9" x14ac:dyDescent="0.3">
      <c r="B4" s="121" t="s">
        <v>200</v>
      </c>
      <c r="C4" s="121"/>
      <c r="D4" s="121"/>
      <c r="E4" s="121"/>
      <c r="F4" s="121"/>
      <c r="G4" s="121"/>
      <c r="H4" s="121"/>
      <c r="I4" s="121"/>
    </row>
    <row r="5" spans="2:9" x14ac:dyDescent="0.3">
      <c r="B5" s="122"/>
      <c r="C5" s="122"/>
      <c r="D5" s="122"/>
      <c r="E5" s="122"/>
      <c r="F5" s="122"/>
      <c r="G5" s="122"/>
      <c r="H5" s="122"/>
      <c r="I5" s="122"/>
    </row>
    <row r="6" spans="2:9" x14ac:dyDescent="0.3">
      <c r="B6" s="21" t="s">
        <v>26</v>
      </c>
      <c r="C6" s="22" t="s">
        <v>27</v>
      </c>
      <c r="D6" s="23" t="s">
        <v>38</v>
      </c>
      <c r="E6" s="23" t="s">
        <v>39</v>
      </c>
      <c r="F6" s="157" t="s">
        <v>28</v>
      </c>
      <c r="G6" s="158"/>
      <c r="H6" s="22" t="s">
        <v>16</v>
      </c>
      <c r="I6" s="38" t="s">
        <v>17</v>
      </c>
    </row>
    <row r="7" spans="2:9" x14ac:dyDescent="0.3">
      <c r="B7" s="5" t="s">
        <v>295</v>
      </c>
      <c r="C7" s="17"/>
      <c r="D7" s="18"/>
      <c r="E7" s="18"/>
      <c r="F7" s="60"/>
      <c r="G7" s="18"/>
      <c r="H7" s="49"/>
      <c r="I7" s="39"/>
    </row>
    <row r="8" spans="2:9" x14ac:dyDescent="0.3">
      <c r="B8" s="16" t="s">
        <v>142</v>
      </c>
      <c r="C8" s="19" t="s">
        <v>143</v>
      </c>
      <c r="D8" s="20">
        <v>8</v>
      </c>
      <c r="E8" s="15" t="s">
        <v>43</v>
      </c>
      <c r="F8" s="58" t="s">
        <v>283</v>
      </c>
      <c r="G8" s="78" t="str">
        <f>HYPERLINK(_xlfn.CONCAT("https://github.com/rcfdtools/R.DAPC/blob/main/activity/",F8,"/Readme.md"),"Ver")</f>
        <v>Ver</v>
      </c>
      <c r="H8" s="19" t="s">
        <v>268</v>
      </c>
      <c r="I8" s="40">
        <v>0</v>
      </c>
    </row>
    <row r="9" spans="2:9" x14ac:dyDescent="0.3">
      <c r="B9" s="16" t="s">
        <v>477</v>
      </c>
      <c r="C9" s="19" t="s">
        <v>144</v>
      </c>
      <c r="D9" s="20">
        <v>10</v>
      </c>
      <c r="E9" s="15" t="s">
        <v>43</v>
      </c>
      <c r="F9" s="58" t="s">
        <v>283</v>
      </c>
      <c r="G9" s="78" t="str">
        <f t="shared" ref="G9:G77" si="0">HYPERLINK(_xlfn.CONCAT("https://github.com/rcfdtools/R.DAPC/blob/main/activity/",F9,"/Readme.md"),"Ver")</f>
        <v>Ver</v>
      </c>
      <c r="H9" s="19" t="s">
        <v>268</v>
      </c>
      <c r="I9" s="40"/>
    </row>
    <row r="10" spans="2:9" ht="22.8" x14ac:dyDescent="0.3">
      <c r="B10" s="16" t="s">
        <v>147</v>
      </c>
      <c r="C10" s="19" t="s">
        <v>145</v>
      </c>
      <c r="D10" s="15">
        <f>D8+SumUDig</f>
        <v>37</v>
      </c>
      <c r="E10" s="15" t="s">
        <v>43</v>
      </c>
      <c r="F10" s="58" t="s">
        <v>283</v>
      </c>
      <c r="G10" s="78" t="str">
        <f t="shared" si="0"/>
        <v>Ver</v>
      </c>
      <c r="H10" s="19"/>
      <c r="I10" s="40"/>
    </row>
    <row r="11" spans="2:9" x14ac:dyDescent="0.3">
      <c r="B11" s="16" t="s">
        <v>148</v>
      </c>
      <c r="C11" s="19" t="s">
        <v>146</v>
      </c>
      <c r="D11" s="15" cm="1">
        <f t="array" ref="D11">D9+SumUDig</f>
        <v>39</v>
      </c>
      <c r="E11" s="15" t="s">
        <v>43</v>
      </c>
      <c r="F11" s="58" t="s">
        <v>283</v>
      </c>
      <c r="G11" s="78" t="str">
        <f t="shared" si="0"/>
        <v>Ver</v>
      </c>
      <c r="H11" s="19"/>
      <c r="I11" s="40"/>
    </row>
    <row r="12" spans="2:9" x14ac:dyDescent="0.3">
      <c r="B12" s="16" t="s">
        <v>29</v>
      </c>
      <c r="C12" s="19" t="s">
        <v>156</v>
      </c>
      <c r="D12" s="20">
        <v>12</v>
      </c>
      <c r="E12" s="15" t="s">
        <v>43</v>
      </c>
      <c r="F12" s="58" t="s">
        <v>283</v>
      </c>
      <c r="G12" s="78" t="str">
        <f t="shared" si="0"/>
        <v>Ver</v>
      </c>
      <c r="H12" s="19" t="s">
        <v>268</v>
      </c>
      <c r="I12" s="40"/>
    </row>
    <row r="13" spans="2:9" x14ac:dyDescent="0.3">
      <c r="B13" s="16" t="s">
        <v>50</v>
      </c>
      <c r="C13" s="19" t="s">
        <v>55</v>
      </c>
      <c r="D13" s="20">
        <v>6</v>
      </c>
      <c r="E13" s="15" t="s">
        <v>43</v>
      </c>
      <c r="F13" s="58" t="s">
        <v>283</v>
      </c>
      <c r="G13" s="78" t="str">
        <f t="shared" si="0"/>
        <v>Ver</v>
      </c>
      <c r="H13" s="19" t="s">
        <v>268</v>
      </c>
      <c r="I13" s="40"/>
    </row>
    <row r="14" spans="2:9" x14ac:dyDescent="0.3">
      <c r="B14" s="16" t="s">
        <v>30</v>
      </c>
      <c r="C14" s="19" t="s">
        <v>54</v>
      </c>
      <c r="D14" s="20">
        <v>12</v>
      </c>
      <c r="E14" s="15" t="s">
        <v>43</v>
      </c>
      <c r="F14" s="58" t="s">
        <v>283</v>
      </c>
      <c r="G14" s="78" t="str">
        <f t="shared" si="0"/>
        <v>Ver</v>
      </c>
      <c r="H14" s="19" t="s">
        <v>268</v>
      </c>
      <c r="I14" s="40"/>
    </row>
    <row r="15" spans="2:9" ht="22.8" x14ac:dyDescent="0.3">
      <c r="B15" s="16" t="s">
        <v>42</v>
      </c>
      <c r="C15" s="19" t="s">
        <v>51</v>
      </c>
      <c r="D15" s="15">
        <f>D10</f>
        <v>37</v>
      </c>
      <c r="E15" s="15" t="s">
        <v>43</v>
      </c>
      <c r="F15" s="58" t="s">
        <v>283</v>
      </c>
      <c r="G15" s="78" t="str">
        <f t="shared" si="0"/>
        <v>Ver</v>
      </c>
      <c r="H15" s="19"/>
      <c r="I15" s="40"/>
    </row>
    <row r="16" spans="2:9" x14ac:dyDescent="0.3">
      <c r="B16" s="16" t="s">
        <v>41</v>
      </c>
      <c r="C16" s="19" t="s">
        <v>49</v>
      </c>
      <c r="D16" s="15">
        <f>D11+D14+D13</f>
        <v>57</v>
      </c>
      <c r="E16" s="15" t="s">
        <v>43</v>
      </c>
      <c r="F16" s="58" t="s">
        <v>283</v>
      </c>
      <c r="G16" s="78" t="str">
        <f t="shared" si="0"/>
        <v>Ver</v>
      </c>
      <c r="H16" s="19"/>
      <c r="I16" s="40"/>
    </row>
    <row r="17" spans="2:9" ht="22.8" x14ac:dyDescent="0.3">
      <c r="B17" s="16" t="s">
        <v>40</v>
      </c>
      <c r="C17" s="19" t="s">
        <v>117</v>
      </c>
      <c r="D17" s="15">
        <f>D16*D15</f>
        <v>2109</v>
      </c>
      <c r="E17" s="15" t="s">
        <v>44</v>
      </c>
      <c r="F17" s="58" t="s">
        <v>283</v>
      </c>
      <c r="G17" s="78" t="str">
        <f t="shared" si="0"/>
        <v>Ver</v>
      </c>
      <c r="H17" s="19"/>
      <c r="I17" s="40"/>
    </row>
    <row r="18" spans="2:9" x14ac:dyDescent="0.3">
      <c r="B18" s="27" t="s">
        <v>87</v>
      </c>
      <c r="C18" s="28" t="s">
        <v>88</v>
      </c>
      <c r="D18" s="29">
        <f>D32+D30</f>
        <v>1591</v>
      </c>
      <c r="E18" s="15" t="s">
        <v>44</v>
      </c>
      <c r="F18" s="58" t="s">
        <v>283</v>
      </c>
      <c r="G18" s="78" t="str">
        <f t="shared" si="0"/>
        <v>Ver</v>
      </c>
      <c r="H18" s="28"/>
      <c r="I18" s="41"/>
    </row>
    <row r="19" spans="2:9" x14ac:dyDescent="0.3">
      <c r="B19" s="27" t="s">
        <v>85</v>
      </c>
      <c r="C19" s="28" t="s">
        <v>118</v>
      </c>
      <c r="D19" s="29">
        <f>D32+D30+D51</f>
        <v>1651</v>
      </c>
      <c r="E19" s="15" t="s">
        <v>44</v>
      </c>
      <c r="F19" s="58" t="s">
        <v>283</v>
      </c>
      <c r="G19" s="78" t="str">
        <f t="shared" si="0"/>
        <v>Ver</v>
      </c>
      <c r="H19" s="28"/>
      <c r="I19" s="41"/>
    </row>
    <row r="20" spans="2:9" ht="34.200000000000003" x14ac:dyDescent="0.3">
      <c r="B20" s="27" t="s">
        <v>56</v>
      </c>
      <c r="C20" s="28" t="s">
        <v>119</v>
      </c>
      <c r="D20" s="29">
        <f>D18/D17</f>
        <v>0.75438596491228072</v>
      </c>
      <c r="E20" s="29" t="s">
        <v>57</v>
      </c>
      <c r="F20" s="58" t="s">
        <v>283</v>
      </c>
      <c r="G20" s="78" t="str">
        <f t="shared" si="0"/>
        <v>Ver</v>
      </c>
      <c r="H20" s="28"/>
      <c r="I20" s="41"/>
    </row>
    <row r="21" spans="2:9" ht="22.8" x14ac:dyDescent="0.3">
      <c r="B21" s="27" t="s">
        <v>86</v>
      </c>
      <c r="C21" s="28" t="s">
        <v>120</v>
      </c>
      <c r="D21" s="29">
        <f>D19/D17</f>
        <v>0.78283546704599338</v>
      </c>
      <c r="E21" s="29" t="s">
        <v>57</v>
      </c>
      <c r="F21" s="58" t="s">
        <v>283</v>
      </c>
      <c r="G21" s="78" t="str">
        <f t="shared" si="0"/>
        <v>Ver</v>
      </c>
      <c r="H21" s="28"/>
      <c r="I21" s="41"/>
    </row>
    <row r="22" spans="2:9" x14ac:dyDescent="0.3">
      <c r="B22" s="24"/>
      <c r="C22" s="25"/>
      <c r="D22" s="26"/>
      <c r="E22" s="26"/>
      <c r="F22" s="59"/>
      <c r="G22" s="79" t="str">
        <f t="shared" si="0"/>
        <v>Ver</v>
      </c>
      <c r="H22" s="25"/>
      <c r="I22" s="42"/>
    </row>
    <row r="23" spans="2:9" x14ac:dyDescent="0.3">
      <c r="B23" s="5" t="s">
        <v>296</v>
      </c>
      <c r="C23" s="17"/>
      <c r="D23" s="18"/>
      <c r="E23" s="18"/>
      <c r="F23" s="60"/>
      <c r="G23" s="18"/>
      <c r="H23" s="49"/>
      <c r="I23" s="39"/>
    </row>
    <row r="24" spans="2:9" ht="34.200000000000003" x14ac:dyDescent="0.3">
      <c r="B24" s="16" t="s">
        <v>61</v>
      </c>
      <c r="C24" s="19" t="s">
        <v>121</v>
      </c>
      <c r="D24" s="20">
        <v>2</v>
      </c>
      <c r="E24" s="15" t="s">
        <v>43</v>
      </c>
      <c r="F24" s="58" t="s">
        <v>283</v>
      </c>
      <c r="G24" s="78" t="str">
        <f t="shared" si="0"/>
        <v>Ver</v>
      </c>
      <c r="H24" s="19" t="s">
        <v>268</v>
      </c>
      <c r="I24" s="40"/>
    </row>
    <row r="25" spans="2:9" ht="57" x14ac:dyDescent="0.3">
      <c r="B25" s="16" t="s">
        <v>62</v>
      </c>
      <c r="C25" s="19" t="s">
        <v>69</v>
      </c>
      <c r="D25" s="32">
        <v>5</v>
      </c>
      <c r="E25" s="15" t="s">
        <v>58</v>
      </c>
      <c r="F25" s="58" t="s">
        <v>283</v>
      </c>
      <c r="G25" s="78" t="str">
        <f t="shared" si="0"/>
        <v>Ver</v>
      </c>
      <c r="H25" s="19"/>
      <c r="I25" s="40"/>
    </row>
    <row r="26" spans="2:9" ht="45.6" x14ac:dyDescent="0.3">
      <c r="B26" s="16" t="s">
        <v>63</v>
      </c>
      <c r="C26" s="19" t="s">
        <v>60</v>
      </c>
      <c r="D26" s="15">
        <f>ROUND(ATAN(D25/100)*180/PI(),0)</f>
        <v>3</v>
      </c>
      <c r="E26" s="15" t="s">
        <v>59</v>
      </c>
      <c r="F26" s="58" t="s">
        <v>283</v>
      </c>
      <c r="G26" s="78" t="str">
        <f t="shared" si="0"/>
        <v>Ver</v>
      </c>
      <c r="H26" s="19"/>
      <c r="I26" s="40"/>
    </row>
    <row r="27" spans="2:9" ht="22.8" x14ac:dyDescent="0.3">
      <c r="B27" s="27" t="s">
        <v>65</v>
      </c>
      <c r="C27" s="28" t="s">
        <v>294</v>
      </c>
      <c r="D27" s="81">
        <v>0.6</v>
      </c>
      <c r="E27" s="29" t="s">
        <v>43</v>
      </c>
      <c r="F27" s="58" t="s">
        <v>283</v>
      </c>
      <c r="G27" s="78" t="str">
        <f t="shared" si="0"/>
        <v>Ver</v>
      </c>
      <c r="H27" s="28"/>
      <c r="I27" s="41"/>
    </row>
    <row r="28" spans="2:9" ht="33.6" x14ac:dyDescent="0.3">
      <c r="B28" s="16" t="s">
        <v>64</v>
      </c>
      <c r="C28" s="19" t="s">
        <v>122</v>
      </c>
      <c r="D28" s="20">
        <v>0.2</v>
      </c>
      <c r="E28" s="15" t="s">
        <v>43</v>
      </c>
      <c r="F28" s="58" t="s">
        <v>283</v>
      </c>
      <c r="G28" s="78" t="str">
        <f t="shared" si="0"/>
        <v>Ver</v>
      </c>
      <c r="H28" s="19"/>
      <c r="I28" s="40"/>
    </row>
    <row r="29" spans="2:9" x14ac:dyDescent="0.3">
      <c r="B29" s="16" t="s">
        <v>123</v>
      </c>
      <c r="C29" s="19" t="s">
        <v>125</v>
      </c>
      <c r="D29" s="20">
        <v>2</v>
      </c>
      <c r="E29" s="15" t="s">
        <v>57</v>
      </c>
      <c r="F29" s="58" t="s">
        <v>283</v>
      </c>
      <c r="G29" s="78" t="str">
        <f t="shared" si="0"/>
        <v>Ver</v>
      </c>
      <c r="H29" s="19"/>
      <c r="I29" s="40"/>
    </row>
    <row r="30" spans="2:9" ht="22.8" x14ac:dyDescent="0.3">
      <c r="B30" s="27" t="s">
        <v>66</v>
      </c>
      <c r="C30" s="28" t="s">
        <v>124</v>
      </c>
      <c r="D30" s="29">
        <f>(D27-D28)*(D11+D24+D24)*D29</f>
        <v>34.4</v>
      </c>
      <c r="E30" s="15" t="s">
        <v>44</v>
      </c>
      <c r="F30" s="58" t="s">
        <v>283</v>
      </c>
      <c r="G30" s="78" t="str">
        <f t="shared" si="0"/>
        <v>Ver</v>
      </c>
      <c r="H30" s="28"/>
      <c r="I30" s="41"/>
    </row>
    <row r="31" spans="2:9" ht="34.200000000000003" x14ac:dyDescent="0.3">
      <c r="B31" s="16" t="s">
        <v>483</v>
      </c>
      <c r="C31" s="19" t="s">
        <v>126</v>
      </c>
      <c r="D31" s="15">
        <f>(D10*D11)-D30</f>
        <v>1408.6</v>
      </c>
      <c r="E31" s="15" t="s">
        <v>44</v>
      </c>
      <c r="F31" s="58" t="s">
        <v>283</v>
      </c>
      <c r="G31" s="78" t="str">
        <f t="shared" si="0"/>
        <v>Ver</v>
      </c>
      <c r="H31" s="19"/>
      <c r="I31" s="40"/>
    </row>
    <row r="32" spans="2:9" ht="45.6" x14ac:dyDescent="0.3">
      <c r="B32" s="16" t="s">
        <v>484</v>
      </c>
      <c r="C32" s="19" t="s">
        <v>127</v>
      </c>
      <c r="D32" s="15">
        <f>((D10*D11)+D10*(D24+D24))-D30</f>
        <v>1556.6</v>
      </c>
      <c r="E32" s="15" t="s">
        <v>44</v>
      </c>
      <c r="F32" s="58" t="s">
        <v>283</v>
      </c>
      <c r="G32" s="78" t="str">
        <f t="shared" si="0"/>
        <v>Ver</v>
      </c>
      <c r="H32" s="19"/>
      <c r="I32" s="40"/>
    </row>
    <row r="33" spans="2:9" ht="33.6" x14ac:dyDescent="0.3">
      <c r="B33" s="16" t="s">
        <v>485</v>
      </c>
      <c r="C33" s="19" t="s">
        <v>110</v>
      </c>
      <c r="D33" s="20">
        <v>8</v>
      </c>
      <c r="E33" s="15" t="s">
        <v>43</v>
      </c>
      <c r="F33" s="58" t="s">
        <v>305</v>
      </c>
      <c r="G33" s="78" t="str">
        <f t="shared" si="0"/>
        <v>Ver</v>
      </c>
      <c r="H33" s="19"/>
      <c r="I33" s="40"/>
    </row>
    <row r="34" spans="2:9" ht="45.6" x14ac:dyDescent="0.3">
      <c r="B34" s="16" t="s">
        <v>489</v>
      </c>
      <c r="C34" s="19" t="s">
        <v>128</v>
      </c>
      <c r="D34" s="15">
        <f>EVEN(D31/(D33*D33))</f>
        <v>24</v>
      </c>
      <c r="E34" s="15" t="s">
        <v>102</v>
      </c>
      <c r="F34" s="58" t="s">
        <v>305</v>
      </c>
      <c r="G34" s="78" t="str">
        <f t="shared" si="0"/>
        <v>Ver</v>
      </c>
      <c r="H34" s="19"/>
      <c r="I34" s="40"/>
    </row>
    <row r="35" spans="2:9" x14ac:dyDescent="0.3">
      <c r="B35" s="16" t="s">
        <v>490</v>
      </c>
      <c r="C35" s="19" t="s">
        <v>493</v>
      </c>
      <c r="D35" s="15">
        <f>(INT(D10/D33))</f>
        <v>4</v>
      </c>
      <c r="E35" s="15"/>
      <c r="F35" s="58"/>
      <c r="G35" s="78"/>
      <c r="H35" s="19"/>
      <c r="I35" s="40"/>
    </row>
    <row r="36" spans="2:9" ht="22.8" x14ac:dyDescent="0.3">
      <c r="B36" s="16" t="s">
        <v>492</v>
      </c>
      <c r="C36" s="19" t="s">
        <v>494</v>
      </c>
      <c r="D36" s="15">
        <f>D34/D35</f>
        <v>6</v>
      </c>
      <c r="E36" s="15"/>
      <c r="F36" s="58"/>
      <c r="G36" s="78"/>
      <c r="H36" s="19" t="s">
        <v>491</v>
      </c>
      <c r="I36" s="40"/>
    </row>
    <row r="37" spans="2:9" ht="33.6" x14ac:dyDescent="0.3">
      <c r="B37" s="16" t="s">
        <v>488</v>
      </c>
      <c r="C37" s="19" t="s">
        <v>495</v>
      </c>
      <c r="D37" s="15">
        <f>D10/(D35+1)</f>
        <v>7.4</v>
      </c>
      <c r="E37" s="15" t="s">
        <v>43</v>
      </c>
      <c r="F37" s="58" t="s">
        <v>305</v>
      </c>
      <c r="G37" s="78" t="str">
        <f>HYPERLINK(_xlfn.CONCAT("https://github.com/rcfdtools/R.DAPC/blob/main/activity/",F37,"/Readme.md"),"Ver")</f>
        <v>Ver</v>
      </c>
      <c r="H37" s="19"/>
      <c r="I37" s="40"/>
    </row>
    <row r="38" spans="2:9" ht="33.6" x14ac:dyDescent="0.3">
      <c r="B38" s="16" t="s">
        <v>487</v>
      </c>
      <c r="C38" s="19" t="s">
        <v>496</v>
      </c>
      <c r="D38" s="15">
        <f>D11/(D36+1)</f>
        <v>5.5714285714285712</v>
      </c>
      <c r="E38" s="15" t="s">
        <v>43</v>
      </c>
      <c r="F38" s="58" t="s">
        <v>305</v>
      </c>
      <c r="G38" s="78" t="str">
        <f t="shared" si="0"/>
        <v>Ver</v>
      </c>
      <c r="H38" s="19"/>
      <c r="I38" s="40"/>
    </row>
    <row r="39" spans="2:9" ht="22.8" x14ac:dyDescent="0.3">
      <c r="B39" s="16" t="s">
        <v>486</v>
      </c>
      <c r="C39" s="19" t="s">
        <v>52</v>
      </c>
      <c r="D39" s="20">
        <v>1200</v>
      </c>
      <c r="E39" s="15" t="s">
        <v>53</v>
      </c>
      <c r="F39" s="58" t="s">
        <v>305</v>
      </c>
      <c r="G39" s="78" t="str">
        <f t="shared" si="0"/>
        <v>Ver</v>
      </c>
      <c r="H39" s="19"/>
      <c r="I39" s="40"/>
    </row>
    <row r="40" spans="2:9" ht="34.200000000000003" x14ac:dyDescent="0.3">
      <c r="B40" s="16" t="s">
        <v>67</v>
      </c>
      <c r="C40" s="19" t="s">
        <v>312</v>
      </c>
      <c r="D40" s="15">
        <f>D39*D39/(1000*1000)</f>
        <v>1.44</v>
      </c>
      <c r="E40" s="15" t="s">
        <v>44</v>
      </c>
      <c r="F40" s="58" t="s">
        <v>305</v>
      </c>
      <c r="G40" s="78" t="str">
        <f t="shared" si="0"/>
        <v>Ver</v>
      </c>
      <c r="H40" s="19"/>
      <c r="I40" s="40"/>
    </row>
    <row r="41" spans="2:9" ht="33.6" x14ac:dyDescent="0.3">
      <c r="B41" s="16" t="s">
        <v>68</v>
      </c>
      <c r="C41" s="19" t="s">
        <v>129</v>
      </c>
      <c r="D41" s="15">
        <f>D34*D40</f>
        <v>34.56</v>
      </c>
      <c r="E41" s="15" t="s">
        <v>44</v>
      </c>
      <c r="F41" s="58" t="s">
        <v>305</v>
      </c>
      <c r="G41" s="78" t="str">
        <f t="shared" si="0"/>
        <v>Ver</v>
      </c>
      <c r="H41" s="19"/>
      <c r="I41" s="40"/>
    </row>
    <row r="42" spans="2:9" x14ac:dyDescent="0.3">
      <c r="B42" s="24"/>
      <c r="C42" s="25"/>
      <c r="D42" s="26"/>
      <c r="E42" s="26"/>
      <c r="F42" s="59"/>
      <c r="G42" s="79" t="str">
        <f t="shared" si="0"/>
        <v>Ver</v>
      </c>
      <c r="H42" s="25"/>
      <c r="I42" s="42"/>
    </row>
    <row r="43" spans="2:9" x14ac:dyDescent="0.3">
      <c r="B43" s="82" t="s">
        <v>313</v>
      </c>
      <c r="C43" s="17"/>
      <c r="D43" s="18"/>
      <c r="E43" s="18"/>
      <c r="F43" s="60"/>
      <c r="G43" s="18"/>
      <c r="H43" s="49"/>
      <c r="I43" s="39"/>
    </row>
    <row r="44" spans="2:9" x14ac:dyDescent="0.3">
      <c r="B44" s="16" t="s">
        <v>314</v>
      </c>
      <c r="C44" s="19" t="s">
        <v>73</v>
      </c>
      <c r="D44" s="20">
        <v>1</v>
      </c>
      <c r="E44" s="15" t="s">
        <v>43</v>
      </c>
      <c r="F44" s="58" t="s">
        <v>283</v>
      </c>
      <c r="G44" s="78" t="str">
        <f t="shared" si="0"/>
        <v>Ver</v>
      </c>
      <c r="H44" s="19"/>
      <c r="I44" s="40"/>
    </row>
    <row r="45" spans="2:9" ht="22.8" x14ac:dyDescent="0.3">
      <c r="B45" s="16" t="s">
        <v>70</v>
      </c>
      <c r="C45" s="19" t="s">
        <v>74</v>
      </c>
      <c r="D45" s="20">
        <v>15</v>
      </c>
      <c r="E45" s="15" t="s">
        <v>43</v>
      </c>
      <c r="F45" s="58" t="s">
        <v>283</v>
      </c>
      <c r="G45" s="78" t="str">
        <f t="shared" si="0"/>
        <v>Ver</v>
      </c>
      <c r="H45" s="19"/>
      <c r="I45" s="40"/>
    </row>
    <row r="46" spans="2:9" ht="22.8" x14ac:dyDescent="0.3">
      <c r="B46" s="16" t="s">
        <v>71</v>
      </c>
      <c r="C46" s="19" t="s">
        <v>315</v>
      </c>
      <c r="D46" s="15">
        <f>D11+(INT(D11/D45)*D10)</f>
        <v>113</v>
      </c>
      <c r="E46" s="15" t="s">
        <v>43</v>
      </c>
      <c r="F46" s="58" t="s">
        <v>283</v>
      </c>
      <c r="G46" s="78" t="str">
        <f t="shared" si="0"/>
        <v>Ver</v>
      </c>
      <c r="H46" s="19"/>
      <c r="I46" s="40"/>
    </row>
    <row r="47" spans="2:9" x14ac:dyDescent="0.3">
      <c r="B47" s="16" t="s">
        <v>72</v>
      </c>
      <c r="C47" s="19" t="s">
        <v>75</v>
      </c>
      <c r="D47" s="15">
        <f>D46*D44</f>
        <v>113</v>
      </c>
      <c r="E47" s="15" t="s">
        <v>44</v>
      </c>
      <c r="F47" s="58" t="s">
        <v>283</v>
      </c>
      <c r="G47" s="78" t="str">
        <f t="shared" si="0"/>
        <v>Ver</v>
      </c>
      <c r="H47" s="19"/>
      <c r="I47" s="40"/>
    </row>
    <row r="48" spans="2:9" x14ac:dyDescent="0.3">
      <c r="B48" s="24"/>
      <c r="C48" s="25"/>
      <c r="D48" s="26"/>
      <c r="E48" s="26"/>
      <c r="F48" s="59"/>
      <c r="G48" s="79" t="str">
        <f t="shared" si="0"/>
        <v>Ver</v>
      </c>
      <c r="H48" s="25"/>
      <c r="I48" s="42"/>
    </row>
    <row r="49" spans="2:9" x14ac:dyDescent="0.3">
      <c r="B49" s="5" t="s">
        <v>297</v>
      </c>
      <c r="C49" s="17"/>
      <c r="D49" s="18"/>
      <c r="E49" s="18"/>
      <c r="F49" s="60"/>
      <c r="G49" s="18"/>
      <c r="H49" s="49"/>
      <c r="I49" s="39"/>
    </row>
    <row r="50" spans="2:9" x14ac:dyDescent="0.3">
      <c r="B50" s="16" t="s">
        <v>481</v>
      </c>
      <c r="C50" s="19" t="s">
        <v>482</v>
      </c>
      <c r="D50" s="20">
        <v>0.15</v>
      </c>
      <c r="E50" s="15" t="s">
        <v>43</v>
      </c>
      <c r="F50" s="58" t="s">
        <v>283</v>
      </c>
      <c r="G50" s="78" t="str">
        <f t="shared" ref="G50" si="1">HYPERLINK(_xlfn.CONCAT("https://github.com/rcfdtools/R.DAPC/blob/main/activity/",F50,"/Readme.md"),"Ver")</f>
        <v>Ver</v>
      </c>
      <c r="H50" s="19"/>
      <c r="I50" s="40"/>
    </row>
    <row r="51" spans="2:9" ht="34.200000000000003" x14ac:dyDescent="0.3">
      <c r="B51" s="16" t="s">
        <v>31</v>
      </c>
      <c r="C51" s="19" t="s">
        <v>298</v>
      </c>
      <c r="D51" s="20">
        <v>60</v>
      </c>
      <c r="E51" s="15" t="s">
        <v>44</v>
      </c>
      <c r="F51" s="58" t="s">
        <v>283</v>
      </c>
      <c r="G51" s="78" t="str">
        <f t="shared" si="0"/>
        <v>Ver</v>
      </c>
      <c r="H51" s="19"/>
      <c r="I51" s="40"/>
    </row>
    <row r="52" spans="2:9" ht="34.200000000000003" x14ac:dyDescent="0.3">
      <c r="B52" s="16" t="s">
        <v>32</v>
      </c>
      <c r="C52" s="19" t="s">
        <v>33</v>
      </c>
      <c r="D52" s="20">
        <v>24</v>
      </c>
      <c r="E52" s="15" t="s">
        <v>44</v>
      </c>
      <c r="F52" s="58" t="s">
        <v>283</v>
      </c>
      <c r="G52" s="78" t="str">
        <f t="shared" si="0"/>
        <v>Ver</v>
      </c>
      <c r="H52" s="19"/>
      <c r="I52" s="40"/>
    </row>
    <row r="53" spans="2:9" ht="22.8" x14ac:dyDescent="0.3">
      <c r="B53" s="16" t="s">
        <v>76</v>
      </c>
      <c r="C53" s="19" t="s">
        <v>111</v>
      </c>
      <c r="D53" s="20">
        <v>3.9900000000000007</v>
      </c>
      <c r="E53" s="15" t="s">
        <v>43</v>
      </c>
      <c r="F53" s="58" t="s">
        <v>283</v>
      </c>
      <c r="G53" s="78" t="str">
        <f t="shared" si="0"/>
        <v>Ver</v>
      </c>
      <c r="H53" s="19"/>
      <c r="I53" s="40"/>
    </row>
    <row r="54" spans="2:9" ht="22.8" x14ac:dyDescent="0.3">
      <c r="B54" s="16" t="s">
        <v>77</v>
      </c>
      <c r="C54" s="19" t="s">
        <v>130</v>
      </c>
      <c r="D54" s="15">
        <f>D51-D59</f>
        <v>52.943999999999996</v>
      </c>
      <c r="E54" s="15" t="s">
        <v>44</v>
      </c>
      <c r="F54" s="58" t="s">
        <v>283</v>
      </c>
      <c r="G54" s="78" t="str">
        <f t="shared" si="0"/>
        <v>Ver</v>
      </c>
      <c r="H54" s="19"/>
      <c r="I54" s="40"/>
    </row>
    <row r="55" spans="2:9" ht="22.8" x14ac:dyDescent="0.3">
      <c r="B55" s="16" t="s">
        <v>47</v>
      </c>
      <c r="C55" s="19" t="s">
        <v>46</v>
      </c>
      <c r="D55" s="20">
        <v>28</v>
      </c>
      <c r="E55" s="15" t="s">
        <v>45</v>
      </c>
      <c r="F55" s="58" t="s">
        <v>283</v>
      </c>
      <c r="G55" s="78" t="str">
        <f t="shared" si="0"/>
        <v>Ver</v>
      </c>
      <c r="H55" s="19"/>
      <c r="I55" s="40"/>
    </row>
    <row r="56" spans="2:9" ht="22.8" x14ac:dyDescent="0.3">
      <c r="B56" s="16" t="s">
        <v>80</v>
      </c>
      <c r="C56" s="19" t="s">
        <v>48</v>
      </c>
      <c r="D56" s="20">
        <v>19</v>
      </c>
      <c r="E56" s="15" t="s">
        <v>45</v>
      </c>
      <c r="F56" s="58" t="s">
        <v>283</v>
      </c>
      <c r="G56" s="78" t="str">
        <f t="shared" si="0"/>
        <v>Ver</v>
      </c>
      <c r="H56" s="19"/>
      <c r="I56" s="40"/>
    </row>
    <row r="57" spans="2:9" x14ac:dyDescent="0.3">
      <c r="B57" s="16" t="s">
        <v>78</v>
      </c>
      <c r="C57" s="19" t="s">
        <v>79</v>
      </c>
      <c r="D57" s="15">
        <f>D53/(D56/100)</f>
        <v>21.000000000000004</v>
      </c>
      <c r="E57" s="15" t="s">
        <v>39</v>
      </c>
      <c r="F57" s="58" t="s">
        <v>283</v>
      </c>
      <c r="G57" s="78" t="str">
        <f t="shared" si="0"/>
        <v>Ver</v>
      </c>
      <c r="H57" s="19"/>
      <c r="I57" s="40"/>
    </row>
    <row r="58" spans="2:9" x14ac:dyDescent="0.3">
      <c r="B58" s="16" t="s">
        <v>81</v>
      </c>
      <c r="C58" s="19" t="s">
        <v>82</v>
      </c>
      <c r="D58" s="20">
        <v>1.2</v>
      </c>
      <c r="E58" s="15" t="s">
        <v>43</v>
      </c>
      <c r="F58" s="58" t="s">
        <v>283</v>
      </c>
      <c r="G58" s="78" t="str">
        <f t="shared" si="0"/>
        <v>Ver</v>
      </c>
      <c r="H58" s="19"/>
      <c r="I58" s="40"/>
    </row>
    <row r="59" spans="2:9" ht="22.8" x14ac:dyDescent="0.3">
      <c r="B59" s="16" t="s">
        <v>83</v>
      </c>
      <c r="C59" s="19" t="s">
        <v>84</v>
      </c>
      <c r="D59" s="30">
        <f>D58*D57*(D55/100)</f>
        <v>7.0560000000000018</v>
      </c>
      <c r="E59" s="15" t="s">
        <v>44</v>
      </c>
      <c r="F59" s="58" t="s">
        <v>283</v>
      </c>
      <c r="G59" s="78" t="str">
        <f t="shared" si="0"/>
        <v>Ver</v>
      </c>
      <c r="H59" s="19"/>
      <c r="I59" s="40"/>
    </row>
    <row r="60" spans="2:9" ht="68.400000000000006" x14ac:dyDescent="0.3">
      <c r="B60" s="16" t="s">
        <v>112</v>
      </c>
      <c r="C60" s="19" t="s">
        <v>168</v>
      </c>
      <c r="D60" s="20">
        <v>6</v>
      </c>
      <c r="E60" s="15" t="s">
        <v>43</v>
      </c>
      <c r="F60" s="58" t="s">
        <v>286</v>
      </c>
      <c r="G60" s="78" t="str">
        <f t="shared" si="0"/>
        <v>Ver</v>
      </c>
      <c r="H60" s="19"/>
      <c r="I60" s="40"/>
    </row>
    <row r="61" spans="2:9" ht="68.400000000000006" x14ac:dyDescent="0.3">
      <c r="B61" s="16" t="s">
        <v>113</v>
      </c>
      <c r="C61" s="19" t="s">
        <v>169</v>
      </c>
      <c r="D61" s="20">
        <v>4.5</v>
      </c>
      <c r="E61" s="15" t="s">
        <v>43</v>
      </c>
      <c r="F61" s="58" t="s">
        <v>286</v>
      </c>
      <c r="G61" s="78" t="str">
        <f t="shared" si="0"/>
        <v>Ver</v>
      </c>
      <c r="H61" s="19"/>
      <c r="I61" s="40"/>
    </row>
    <row r="62" spans="2:9" x14ac:dyDescent="0.3">
      <c r="B62" s="16" t="s">
        <v>115</v>
      </c>
      <c r="C62" s="19" t="s">
        <v>114</v>
      </c>
      <c r="D62" s="20">
        <v>1.2</v>
      </c>
      <c r="E62" s="15" t="s">
        <v>43</v>
      </c>
      <c r="F62" s="58" t="s">
        <v>286</v>
      </c>
      <c r="G62" s="78" t="str">
        <f t="shared" si="0"/>
        <v>Ver</v>
      </c>
      <c r="H62" s="19"/>
      <c r="I62" s="40"/>
    </row>
    <row r="63" spans="2:9" x14ac:dyDescent="0.3">
      <c r="B63" s="16" t="s">
        <v>166</v>
      </c>
      <c r="C63" s="19" t="s">
        <v>167</v>
      </c>
      <c r="D63" s="20">
        <v>2.2999999999999998</v>
      </c>
      <c r="E63" s="15" t="s">
        <v>43</v>
      </c>
      <c r="F63" s="58" t="s">
        <v>286</v>
      </c>
      <c r="G63" s="78" t="str">
        <f t="shared" si="0"/>
        <v>Ver</v>
      </c>
      <c r="H63" s="19"/>
      <c r="I63" s="40"/>
    </row>
    <row r="64" spans="2:9" ht="22.8" x14ac:dyDescent="0.3">
      <c r="B64" s="16" t="s">
        <v>116</v>
      </c>
      <c r="C64" s="19" t="s">
        <v>170</v>
      </c>
      <c r="D64" s="20">
        <v>3</v>
      </c>
      <c r="E64" s="15" t="s">
        <v>43</v>
      </c>
      <c r="F64" s="58" t="s">
        <v>286</v>
      </c>
      <c r="G64" s="78" t="str">
        <f t="shared" si="0"/>
        <v>Ver</v>
      </c>
      <c r="H64" s="19"/>
      <c r="I64" s="40"/>
    </row>
    <row r="65" spans="2:9" ht="22.8" x14ac:dyDescent="0.3">
      <c r="B65" s="16" t="s">
        <v>165</v>
      </c>
      <c r="C65" s="19" t="s">
        <v>171</v>
      </c>
      <c r="D65" s="20">
        <v>2</v>
      </c>
      <c r="E65" s="15" t="s">
        <v>43</v>
      </c>
      <c r="F65" s="58" t="s">
        <v>286</v>
      </c>
      <c r="G65" s="78" t="str">
        <f t="shared" si="0"/>
        <v>Ver</v>
      </c>
      <c r="H65" s="19"/>
      <c r="I65" s="40"/>
    </row>
    <row r="66" spans="2:9" x14ac:dyDescent="0.3">
      <c r="B66" s="24"/>
      <c r="C66" s="25"/>
      <c r="D66" s="26"/>
      <c r="E66" s="26"/>
      <c r="F66" s="59"/>
      <c r="G66" s="79" t="str">
        <f t="shared" si="0"/>
        <v>Ver</v>
      </c>
      <c r="H66" s="25"/>
      <c r="I66" s="42"/>
    </row>
    <row r="67" spans="2:9" x14ac:dyDescent="0.3">
      <c r="B67" s="83" t="s">
        <v>299</v>
      </c>
      <c r="C67" s="84"/>
      <c r="D67" s="85"/>
      <c r="E67" s="85"/>
      <c r="F67" s="86"/>
      <c r="G67" s="85"/>
      <c r="H67" s="87"/>
      <c r="I67" s="88"/>
    </row>
    <row r="68" spans="2:9" ht="22.8" x14ac:dyDescent="0.3">
      <c r="B68" s="16" t="s">
        <v>149</v>
      </c>
      <c r="C68" s="19" t="s">
        <v>90</v>
      </c>
      <c r="D68" s="20">
        <v>40</v>
      </c>
      <c r="E68" s="15" t="s">
        <v>45</v>
      </c>
      <c r="F68" s="58" t="s">
        <v>305</v>
      </c>
      <c r="G68" s="78" t="str">
        <f t="shared" si="0"/>
        <v>Ver</v>
      </c>
      <c r="H68" s="19"/>
      <c r="I68" s="40"/>
    </row>
    <row r="69" spans="2:9" x14ac:dyDescent="0.3">
      <c r="B69" s="16" t="s">
        <v>319</v>
      </c>
      <c r="C69" s="19" t="s">
        <v>150</v>
      </c>
      <c r="D69" s="30">
        <f>D18</f>
        <v>1591</v>
      </c>
      <c r="E69" s="15" t="s">
        <v>44</v>
      </c>
      <c r="F69" s="58" t="s">
        <v>305</v>
      </c>
      <c r="G69" s="78" t="str">
        <f t="shared" si="0"/>
        <v>Ver</v>
      </c>
      <c r="H69" s="19"/>
      <c r="I69" s="40"/>
    </row>
    <row r="70" spans="2:9" ht="22.8" x14ac:dyDescent="0.3">
      <c r="B70" s="16" t="s">
        <v>89</v>
      </c>
      <c r="C70" s="19" t="s">
        <v>91</v>
      </c>
      <c r="D70" s="20">
        <v>20</v>
      </c>
      <c r="E70" s="15" t="s">
        <v>45</v>
      </c>
      <c r="F70" s="58" t="s">
        <v>305</v>
      </c>
      <c r="G70" s="78" t="str">
        <f t="shared" si="0"/>
        <v>Ver</v>
      </c>
      <c r="H70" s="19"/>
      <c r="I70" s="40"/>
    </row>
    <row r="71" spans="2:9" ht="33.6" x14ac:dyDescent="0.3">
      <c r="B71" s="16" t="s">
        <v>100</v>
      </c>
      <c r="C71" s="19" t="s">
        <v>93</v>
      </c>
      <c r="D71" s="20">
        <v>6</v>
      </c>
      <c r="E71" s="15" t="s">
        <v>43</v>
      </c>
      <c r="F71" s="58" t="s">
        <v>305</v>
      </c>
      <c r="G71" s="78" t="str">
        <f t="shared" si="0"/>
        <v>Ver</v>
      </c>
      <c r="H71" s="19"/>
      <c r="I71" s="40"/>
    </row>
    <row r="72" spans="2:9" ht="33.6" x14ac:dyDescent="0.3">
      <c r="B72" s="16" t="s">
        <v>101</v>
      </c>
      <c r="C72" s="19" t="s">
        <v>131</v>
      </c>
      <c r="D72" s="30">
        <f>ROUND(D10/D71,0)</f>
        <v>6</v>
      </c>
      <c r="E72" s="15" t="s">
        <v>102</v>
      </c>
      <c r="F72" s="58" t="s">
        <v>305</v>
      </c>
      <c r="G72" s="78" t="str">
        <f t="shared" si="0"/>
        <v>Ver</v>
      </c>
      <c r="H72" s="19"/>
      <c r="I72" s="40"/>
    </row>
    <row r="73" spans="2:9" ht="33.6" x14ac:dyDescent="0.3">
      <c r="B73" s="16" t="s">
        <v>103</v>
      </c>
      <c r="C73" s="19" t="s">
        <v>132</v>
      </c>
      <c r="D73" s="30">
        <f>ROUND(D11/D71,0)</f>
        <v>7</v>
      </c>
      <c r="E73" s="15" t="s">
        <v>102</v>
      </c>
      <c r="F73" s="58" t="s">
        <v>305</v>
      </c>
      <c r="G73" s="78" t="str">
        <f t="shared" si="0"/>
        <v>Ver</v>
      </c>
      <c r="H73" s="19"/>
      <c r="I73" s="40"/>
    </row>
    <row r="74" spans="2:9" x14ac:dyDescent="0.3">
      <c r="B74" s="16" t="s">
        <v>104</v>
      </c>
      <c r="C74" s="19" t="s">
        <v>105</v>
      </c>
      <c r="D74" s="30">
        <f>D73*D72</f>
        <v>42</v>
      </c>
      <c r="E74" s="15" t="s">
        <v>102</v>
      </c>
      <c r="F74" s="58" t="s">
        <v>305</v>
      </c>
      <c r="G74" s="78" t="str">
        <f t="shared" si="0"/>
        <v>Ver</v>
      </c>
      <c r="H74" s="19"/>
      <c r="I74" s="40"/>
    </row>
    <row r="75" spans="2:9" ht="34.200000000000003" x14ac:dyDescent="0.3">
      <c r="B75" s="16" t="s">
        <v>92</v>
      </c>
      <c r="C75" s="19" t="s">
        <v>311</v>
      </c>
      <c r="D75" s="20">
        <v>0.25</v>
      </c>
      <c r="E75" s="15" t="s">
        <v>43</v>
      </c>
      <c r="F75" s="58" t="s">
        <v>305</v>
      </c>
      <c r="G75" s="78" t="str">
        <f t="shared" si="0"/>
        <v>Ver</v>
      </c>
      <c r="H75" s="19"/>
      <c r="I75" s="40"/>
    </row>
    <row r="76" spans="2:9" ht="34.200000000000003" x14ac:dyDescent="0.3">
      <c r="B76" s="16" t="s">
        <v>94</v>
      </c>
      <c r="C76" s="19" t="s">
        <v>133</v>
      </c>
      <c r="D76" s="20">
        <v>0.4</v>
      </c>
      <c r="E76" s="15" t="s">
        <v>43</v>
      </c>
      <c r="F76" s="58" t="s">
        <v>305</v>
      </c>
      <c r="G76" s="78" t="str">
        <f t="shared" si="0"/>
        <v>Ver</v>
      </c>
      <c r="H76" s="19"/>
      <c r="I76" s="40"/>
    </row>
    <row r="77" spans="2:9" ht="34.200000000000003" x14ac:dyDescent="0.3">
      <c r="B77" s="16" t="s">
        <v>96</v>
      </c>
      <c r="C77" s="19" t="s">
        <v>98</v>
      </c>
      <c r="D77" s="20">
        <v>0.15</v>
      </c>
      <c r="E77" s="15" t="s">
        <v>43</v>
      </c>
      <c r="F77" s="58" t="s">
        <v>305</v>
      </c>
      <c r="G77" s="78" t="str">
        <f t="shared" si="0"/>
        <v>Ver</v>
      </c>
      <c r="H77" s="19"/>
      <c r="I77" s="40"/>
    </row>
    <row r="78" spans="2:9" ht="34.200000000000003" x14ac:dyDescent="0.3">
      <c r="B78" s="16" t="s">
        <v>97</v>
      </c>
      <c r="C78" s="19" t="s">
        <v>99</v>
      </c>
      <c r="D78" s="20">
        <v>0.4</v>
      </c>
      <c r="E78" s="15" t="s">
        <v>43</v>
      </c>
      <c r="F78" s="58" t="s">
        <v>305</v>
      </c>
      <c r="G78" s="78" t="str">
        <f t="shared" ref="G78:G81" si="2">HYPERLINK(_xlfn.CONCAT("https://github.com/rcfdtools/R.DAPC/blob/main/activity/",F78,"/Readme.md"),"Ver")</f>
        <v>Ver</v>
      </c>
      <c r="H78" s="19"/>
      <c r="I78" s="40"/>
    </row>
    <row r="79" spans="2:9" ht="34.200000000000003" x14ac:dyDescent="0.3">
      <c r="B79" s="16" t="s">
        <v>106</v>
      </c>
      <c r="C79" s="19" t="s">
        <v>108</v>
      </c>
      <c r="D79" s="30">
        <f>(D10-D75)/D72</f>
        <v>6.125</v>
      </c>
      <c r="E79" s="15" t="s">
        <v>43</v>
      </c>
      <c r="F79" s="58" t="s">
        <v>305</v>
      </c>
      <c r="G79" s="78" t="str">
        <f t="shared" si="2"/>
        <v>Ver</v>
      </c>
      <c r="H79" s="19"/>
      <c r="I79" s="40"/>
    </row>
    <row r="80" spans="2:9" ht="34.200000000000003" x14ac:dyDescent="0.3">
      <c r="B80" s="16" t="s">
        <v>107</v>
      </c>
      <c r="C80" s="19" t="s">
        <v>109</v>
      </c>
      <c r="D80" s="30">
        <f>(D11-D76)/D73</f>
        <v>5.5142857142857142</v>
      </c>
      <c r="E80" s="15" t="s">
        <v>43</v>
      </c>
      <c r="F80" s="58" t="s">
        <v>305</v>
      </c>
      <c r="G80" s="78" t="str">
        <f t="shared" si="2"/>
        <v>Ver</v>
      </c>
      <c r="H80" s="19"/>
      <c r="I80" s="40"/>
    </row>
    <row r="81" spans="2:9" x14ac:dyDescent="0.3">
      <c r="B81" s="89"/>
      <c r="C81" s="33"/>
      <c r="D81" s="90"/>
      <c r="E81" s="90"/>
      <c r="F81" s="91"/>
      <c r="G81" s="79" t="str">
        <f t="shared" si="2"/>
        <v>Ver</v>
      </c>
      <c r="H81" s="33"/>
      <c r="I81" s="6"/>
    </row>
    <row r="82" spans="2:9" x14ac:dyDescent="0.3">
      <c r="B82" s="105" t="s">
        <v>300</v>
      </c>
      <c r="C82" s="84"/>
      <c r="D82" s="85"/>
      <c r="E82" s="85"/>
      <c r="F82" s="86"/>
      <c r="G82" s="85"/>
      <c r="H82" s="87"/>
      <c r="I82" s="88"/>
    </row>
    <row r="83" spans="2:9" x14ac:dyDescent="0.3">
      <c r="B83" s="16" t="s">
        <v>152</v>
      </c>
      <c r="C83" s="101" t="s">
        <v>151</v>
      </c>
      <c r="D83" s="102">
        <f>D69</f>
        <v>1591</v>
      </c>
      <c r="E83" s="102" t="s">
        <v>44</v>
      </c>
      <c r="F83" s="58" t="s">
        <v>305</v>
      </c>
      <c r="G83" s="78" t="str">
        <f t="shared" ref="G83:G93" si="3">HYPERLINK(_xlfn.CONCAT("https://github.com/rcfdtools/R.DAPC/blob/main/activity/",F83,"/Readme.md"),"Ver")</f>
        <v>Ver</v>
      </c>
      <c r="H83" s="19"/>
      <c r="I83" s="40"/>
    </row>
    <row r="84" spans="2:9" ht="33.6" x14ac:dyDescent="0.3">
      <c r="B84" s="16" t="s">
        <v>153</v>
      </c>
      <c r="C84" s="101" t="s">
        <v>154</v>
      </c>
      <c r="D84" s="102">
        <f>D83*D68</f>
        <v>63640</v>
      </c>
      <c r="E84" s="102" t="s">
        <v>155</v>
      </c>
      <c r="F84" s="58" t="s">
        <v>305</v>
      </c>
      <c r="G84" s="78" t="str">
        <f t="shared" si="3"/>
        <v>Ver</v>
      </c>
      <c r="H84" s="19"/>
      <c r="I84" s="40"/>
    </row>
    <row r="85" spans="2:9" x14ac:dyDescent="0.3">
      <c r="B85" s="16" t="s">
        <v>164</v>
      </c>
      <c r="C85" s="101" t="s">
        <v>163</v>
      </c>
      <c r="D85" s="102">
        <f>D54</f>
        <v>52.943999999999996</v>
      </c>
      <c r="E85" s="102" t="s">
        <v>44</v>
      </c>
      <c r="F85" s="58" t="s">
        <v>305</v>
      </c>
      <c r="G85" s="78" t="str">
        <f t="shared" si="3"/>
        <v>Ver</v>
      </c>
      <c r="H85" s="50"/>
      <c r="I85" s="8"/>
    </row>
    <row r="86" spans="2:9" x14ac:dyDescent="0.3">
      <c r="B86" s="16" t="s">
        <v>157</v>
      </c>
      <c r="C86" s="101" t="s">
        <v>158</v>
      </c>
      <c r="D86" s="102">
        <f>D74</f>
        <v>42</v>
      </c>
      <c r="E86" s="102" t="s">
        <v>102</v>
      </c>
      <c r="F86" s="58" t="s">
        <v>305</v>
      </c>
      <c r="G86" s="78" t="str">
        <f t="shared" si="3"/>
        <v>Ver</v>
      </c>
      <c r="H86" s="50"/>
      <c r="I86" s="8"/>
    </row>
    <row r="87" spans="2:9" ht="33.6" x14ac:dyDescent="0.3">
      <c r="B87" s="16" t="s">
        <v>159</v>
      </c>
      <c r="C87" s="101" t="s">
        <v>160</v>
      </c>
      <c r="D87" s="102">
        <f>D86*D12</f>
        <v>504</v>
      </c>
      <c r="E87" s="102" t="s">
        <v>43</v>
      </c>
      <c r="F87" s="58" t="s">
        <v>305</v>
      </c>
      <c r="G87" s="78" t="str">
        <f t="shared" si="3"/>
        <v>Ver</v>
      </c>
      <c r="H87" s="50"/>
      <c r="I87" s="8"/>
    </row>
    <row r="88" spans="2:9" ht="33.6" x14ac:dyDescent="0.3">
      <c r="B88" s="16" t="s">
        <v>161</v>
      </c>
      <c r="C88" s="101" t="s">
        <v>162</v>
      </c>
      <c r="D88" s="102">
        <f>((D72*D9)+(D73*D8))*INT(D12/D53)</f>
        <v>348</v>
      </c>
      <c r="E88" s="102" t="s">
        <v>43</v>
      </c>
      <c r="F88" s="58" t="s">
        <v>305</v>
      </c>
      <c r="G88" s="78" t="str">
        <f t="shared" si="3"/>
        <v>Ver</v>
      </c>
      <c r="H88" s="50"/>
      <c r="I88" s="8"/>
    </row>
    <row r="89" spans="2:9" ht="33.6" x14ac:dyDescent="0.3">
      <c r="B89" s="16" t="s">
        <v>172</v>
      </c>
      <c r="C89" s="101" t="s">
        <v>175</v>
      </c>
      <c r="D89" s="103" t="s">
        <v>174</v>
      </c>
      <c r="E89" s="102" t="s">
        <v>44</v>
      </c>
      <c r="F89" s="58" t="s">
        <v>305</v>
      </c>
      <c r="G89" s="78" t="str">
        <f t="shared" si="3"/>
        <v>Ver</v>
      </c>
      <c r="H89" s="50"/>
      <c r="I89" s="8"/>
    </row>
    <row r="90" spans="2:9" x14ac:dyDescent="0.3">
      <c r="B90" s="16" t="s">
        <v>173</v>
      </c>
      <c r="C90" s="101" t="s">
        <v>176</v>
      </c>
      <c r="D90" s="103">
        <v>2</v>
      </c>
      <c r="E90" s="102" t="s">
        <v>102</v>
      </c>
      <c r="F90" s="58" t="s">
        <v>305</v>
      </c>
      <c r="G90" s="78" t="str">
        <f t="shared" si="3"/>
        <v>Ver</v>
      </c>
      <c r="H90" s="50"/>
      <c r="I90" s="8"/>
    </row>
    <row r="91" spans="2:9" ht="50.4" x14ac:dyDescent="0.3">
      <c r="B91" s="16" t="s">
        <v>36</v>
      </c>
      <c r="C91" s="101" t="s">
        <v>177</v>
      </c>
      <c r="D91" s="103" t="s">
        <v>174</v>
      </c>
      <c r="E91" s="102" t="s">
        <v>102</v>
      </c>
      <c r="F91" s="58" t="s">
        <v>305</v>
      </c>
      <c r="G91" s="78" t="str">
        <f t="shared" si="3"/>
        <v>Ver</v>
      </c>
      <c r="H91" s="50"/>
      <c r="I91" s="8"/>
    </row>
    <row r="92" spans="2:9" ht="33.6" x14ac:dyDescent="0.3">
      <c r="B92" s="16" t="s">
        <v>37</v>
      </c>
      <c r="C92" s="101" t="s">
        <v>178</v>
      </c>
      <c r="D92" s="103" t="s">
        <v>174</v>
      </c>
      <c r="E92" s="102" t="s">
        <v>102</v>
      </c>
      <c r="F92" s="58" t="s">
        <v>305</v>
      </c>
      <c r="G92" s="78" t="str">
        <f t="shared" si="3"/>
        <v>Ver</v>
      </c>
      <c r="H92" s="50"/>
      <c r="I92" s="8"/>
    </row>
    <row r="93" spans="2:9" x14ac:dyDescent="0.3">
      <c r="B93" s="24"/>
      <c r="C93" s="104"/>
      <c r="D93" s="90"/>
      <c r="E93" s="90"/>
      <c r="F93" s="91"/>
      <c r="G93" s="79" t="str">
        <f t="shared" si="3"/>
        <v>Ver</v>
      </c>
      <c r="H93" s="33"/>
      <c r="I93" s="6"/>
    </row>
    <row r="94" spans="2:9" x14ac:dyDescent="0.3">
      <c r="B94" s="92" t="s">
        <v>95</v>
      </c>
    </row>
    <row r="95" spans="2:9" x14ac:dyDescent="0.3">
      <c r="H95" s="43" t="s">
        <v>248</v>
      </c>
      <c r="I95" s="31">
        <f>AVERAGE(I7:I93)</f>
        <v>0</v>
      </c>
    </row>
    <row r="96" spans="2:9" x14ac:dyDescent="0.3">
      <c r="B96" s="2" t="s">
        <v>309</v>
      </c>
    </row>
    <row r="97" spans="2:3" x14ac:dyDescent="0.3">
      <c r="B97" s="5" t="s">
        <v>134</v>
      </c>
      <c r="C97" s="93" t="s">
        <v>135</v>
      </c>
    </row>
    <row r="98" spans="2:3" x14ac:dyDescent="0.3">
      <c r="B98" s="94" t="s">
        <v>136</v>
      </c>
      <c r="C98" s="95">
        <f>D17</f>
        <v>2109</v>
      </c>
    </row>
    <row r="99" spans="2:3" x14ac:dyDescent="0.3">
      <c r="B99" s="94" t="s">
        <v>139</v>
      </c>
      <c r="C99" s="95">
        <f>D18</f>
        <v>1591</v>
      </c>
    </row>
    <row r="100" spans="2:3" x14ac:dyDescent="0.3">
      <c r="B100" s="94" t="s">
        <v>138</v>
      </c>
      <c r="C100" s="95">
        <f>D51</f>
        <v>60</v>
      </c>
    </row>
    <row r="101" spans="2:3" x14ac:dyDescent="0.3">
      <c r="B101" s="94" t="s">
        <v>35</v>
      </c>
      <c r="C101" s="95">
        <f>D59</f>
        <v>7.0560000000000018</v>
      </c>
    </row>
    <row r="102" spans="2:3" x14ac:dyDescent="0.3">
      <c r="B102" s="94" t="s">
        <v>34</v>
      </c>
      <c r="C102" s="95">
        <f>D54</f>
        <v>52.943999999999996</v>
      </c>
    </row>
    <row r="103" spans="2:3" x14ac:dyDescent="0.3">
      <c r="B103" s="96" t="s">
        <v>137</v>
      </c>
      <c r="C103" s="97">
        <f>D19</f>
        <v>1651</v>
      </c>
    </row>
    <row r="104" spans="2:3" x14ac:dyDescent="0.3">
      <c r="B104" s="98" t="s">
        <v>56</v>
      </c>
      <c r="C104" s="99">
        <f>D20</f>
        <v>0.75438596491228072</v>
      </c>
    </row>
    <row r="105" spans="2:3" x14ac:dyDescent="0.3">
      <c r="B105" s="89" t="s">
        <v>86</v>
      </c>
      <c r="C105" s="100">
        <f>D21</f>
        <v>0.78283546704599338</v>
      </c>
    </row>
  </sheetData>
  <autoFilter ref="B6:I105" xr:uid="{D1EE59D4-4937-4491-BD3F-7DBC007EDF85}">
    <filterColumn colId="4" showButton="0"/>
  </autoFilter>
  <mergeCells count="2">
    <mergeCell ref="B4:I5"/>
    <mergeCell ref="F6:G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CCDC-4764-4F83-B616-E933FFE8EBF4}">
  <dimension ref="B2:D11"/>
  <sheetViews>
    <sheetView showGridLines="0" zoomScale="130" zoomScaleNormal="130" workbookViewId="0"/>
  </sheetViews>
  <sheetFormatPr defaultColWidth="9.109375" defaultRowHeight="16.8" x14ac:dyDescent="0.4"/>
  <cols>
    <col min="1" max="1" width="2.5546875" style="1" customWidth="1"/>
    <col min="2" max="2" width="10.33203125" style="1" customWidth="1"/>
    <col min="3" max="16384" width="9.109375" style="1"/>
  </cols>
  <sheetData>
    <row r="2" spans="2:4" x14ac:dyDescent="0.4">
      <c r="B2" s="1" t="s">
        <v>475</v>
      </c>
    </row>
    <row r="3" spans="2:4" x14ac:dyDescent="0.4">
      <c r="B3" s="1" t="s">
        <v>480</v>
      </c>
    </row>
    <row r="4" spans="2:4" x14ac:dyDescent="0.4">
      <c r="B4" s="114" t="s">
        <v>136</v>
      </c>
      <c r="C4" s="114" t="s">
        <v>478</v>
      </c>
      <c r="D4" s="114" t="s">
        <v>479</v>
      </c>
    </row>
    <row r="5" spans="2:4" x14ac:dyDescent="0.4">
      <c r="B5" s="113" t="s">
        <v>476</v>
      </c>
      <c r="C5" s="113" t="s">
        <v>476</v>
      </c>
      <c r="D5" s="113" t="s">
        <v>476</v>
      </c>
    </row>
    <row r="6" spans="2:4" x14ac:dyDescent="0.4">
      <c r="B6" s="113" t="str">
        <f>_xlfn.CONCAT(SumUDig,",",SumUDig)</f>
        <v>29,29</v>
      </c>
      <c r="C6" s="113" t="str">
        <f>_xlfn.CONCAT(SumUDig,",",SumUDig+'2.ArquitectonicaEstructural'!D13)</f>
        <v>29,35</v>
      </c>
      <c r="D6" s="113" t="str">
        <f>_xlfn.CONCAT(SumUDig,",",SumUDig+'2.ArquitectonicaEstructural'!D13-'2.ArquitectonicaEstructural'!D24)</f>
        <v>29,33</v>
      </c>
    </row>
    <row r="7" spans="2:4" x14ac:dyDescent="0.4">
      <c r="B7" s="113" t="str">
        <f>_xlfn.CONCAT("@",'2.ArquitectonicaEstructural'!D15,",",0)</f>
        <v>@37,0</v>
      </c>
      <c r="C7" s="113" t="str">
        <f>_xlfn.CONCAT("@",'2.ArquitectonicaEstructural'!D10,",",0)</f>
        <v>@37,0</v>
      </c>
      <c r="D7" s="113" t="str">
        <f>_xlfn.CONCAT("@",'2.ArquitectonicaEstructural'!D10,",",0)</f>
        <v>@37,0</v>
      </c>
    </row>
    <row r="8" spans="2:4" x14ac:dyDescent="0.4">
      <c r="B8" s="113" t="str">
        <f>_xlfn.CONCAT("@0,",'2.ArquitectonicaEstructural'!D16)</f>
        <v>@0,57</v>
      </c>
      <c r="C8" s="113" t="str">
        <f>_xlfn.CONCAT("@0,",'2.ArquitectonicaEstructural'!D11)</f>
        <v>@0,39</v>
      </c>
      <c r="D8" s="113" t="str">
        <f>_xlfn.CONCAT("@0,",'2.ArquitectonicaEstructural'!D11+2*'2.ArquitectonicaEstructural'!D24)</f>
        <v>@0,43</v>
      </c>
    </row>
    <row r="9" spans="2:4" x14ac:dyDescent="0.4">
      <c r="B9" s="113" t="str">
        <f>_xlfn.CONCAT("@",-'2.ArquitectonicaEstructural'!D15,",",0)</f>
        <v>@-37,0</v>
      </c>
      <c r="C9" s="113" t="str">
        <f>_xlfn.CONCAT("@",-'2.ArquitectonicaEstructural'!D10,",",0)</f>
        <v>@-37,0</v>
      </c>
      <c r="D9" s="113" t="str">
        <f>_xlfn.CONCAT("@",-'2.ArquitectonicaEstructural'!D10,",",0)</f>
        <v>@-37,0</v>
      </c>
    </row>
    <row r="10" spans="2:4" x14ac:dyDescent="0.4">
      <c r="B10" s="113" t="str">
        <f>_xlfn.CONCAT("@0,",-'2.ArquitectonicaEstructural'!D16)</f>
        <v>@0,-57</v>
      </c>
      <c r="C10" s="113" t="str">
        <f>_xlfn.CONCAT("@0,",-'2.ArquitectonicaEstructural'!D11)</f>
        <v>@0,-39</v>
      </c>
      <c r="D10" s="113" t="str">
        <f>_xlfn.CONCAT("@0,",-('2.ArquitectonicaEstructural'!D11+2*'2.ArquitectonicaEstructural'!D24))</f>
        <v>@0,-43</v>
      </c>
    </row>
    <row r="11" spans="2:4" x14ac:dyDescent="0.4">
      <c r="B11" s="113"/>
      <c r="C11" s="113"/>
      <c r="D11" s="1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I46"/>
  <sheetViews>
    <sheetView showGridLines="0" zoomScale="130" zoomScaleNormal="130" workbookViewId="0">
      <pane ySplit="6" topLeftCell="A7" activePane="bottomLeft" state="frozen"/>
      <selection pane="bottomLeft" activeCell="I23" sqref="I23"/>
    </sheetView>
  </sheetViews>
  <sheetFormatPr defaultColWidth="8.886718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8.88671875" style="1"/>
  </cols>
  <sheetData>
    <row r="2" spans="2:9" x14ac:dyDescent="0.4">
      <c r="B2" s="2" t="s">
        <v>12</v>
      </c>
    </row>
    <row r="3" spans="2:9" x14ac:dyDescent="0.4">
      <c r="B3" s="9" t="s">
        <v>140</v>
      </c>
    </row>
    <row r="4" spans="2:9" ht="16.5" customHeight="1" x14ac:dyDescent="0.4">
      <c r="B4" s="121" t="s">
        <v>201</v>
      </c>
      <c r="C4" s="121"/>
      <c r="D4" s="121"/>
      <c r="E4" s="121"/>
      <c r="F4" s="121"/>
      <c r="G4" s="121"/>
      <c r="H4" s="121"/>
      <c r="I4" s="121"/>
    </row>
    <row r="5" spans="2:9" ht="16.5" customHeight="1" x14ac:dyDescent="0.4">
      <c r="B5" s="122"/>
      <c r="C5" s="122"/>
      <c r="D5" s="122"/>
      <c r="E5" s="122"/>
      <c r="F5" s="122"/>
      <c r="G5" s="122"/>
      <c r="H5" s="122"/>
      <c r="I5" s="122"/>
    </row>
    <row r="6" spans="2:9" x14ac:dyDescent="0.4">
      <c r="B6" s="21" t="s">
        <v>26</v>
      </c>
      <c r="C6" s="22" t="s">
        <v>27</v>
      </c>
      <c r="D6" s="23" t="s">
        <v>38</v>
      </c>
      <c r="E6" s="23" t="s">
        <v>39</v>
      </c>
      <c r="F6" s="157" t="s">
        <v>28</v>
      </c>
      <c r="G6" s="158"/>
      <c r="H6" s="22" t="s">
        <v>16</v>
      </c>
      <c r="I6" s="38" t="s">
        <v>17</v>
      </c>
    </row>
    <row r="7" spans="2:9" x14ac:dyDescent="0.4">
      <c r="B7" s="5" t="s">
        <v>325</v>
      </c>
      <c r="C7" s="17"/>
      <c r="D7" s="18"/>
      <c r="E7" s="18"/>
      <c r="F7" s="60"/>
      <c r="G7" s="18"/>
      <c r="H7" s="49"/>
      <c r="I7" s="39"/>
    </row>
    <row r="8" spans="2:9" ht="57" x14ac:dyDescent="0.4">
      <c r="B8" s="16" t="s">
        <v>193</v>
      </c>
      <c r="C8" s="19" t="s">
        <v>270</v>
      </c>
      <c r="D8" s="15">
        <v>1</v>
      </c>
      <c r="E8" s="15" t="s">
        <v>102</v>
      </c>
      <c r="F8" s="58" t="s">
        <v>305</v>
      </c>
      <c r="G8" s="56" t="str">
        <f t="shared" ref="G8:G21" si="0">HYPERLINK(_xlfn.CONCAT("https://github.com/rcfdtools/R.DAPC/blob/main/activity/",F8,"/Readme.md"),"Ver")</f>
        <v>Ver</v>
      </c>
      <c r="H8" s="19"/>
      <c r="I8" s="40">
        <v>0</v>
      </c>
    </row>
    <row r="9" spans="2:9" x14ac:dyDescent="0.4">
      <c r="B9" s="16" t="s">
        <v>329</v>
      </c>
      <c r="C9" s="19" t="s">
        <v>194</v>
      </c>
      <c r="D9" s="15">
        <v>1</v>
      </c>
      <c r="E9" s="15" t="s">
        <v>102</v>
      </c>
      <c r="F9" s="58" t="s">
        <v>305</v>
      </c>
      <c r="G9" s="56" t="str">
        <f t="shared" si="0"/>
        <v>Ver</v>
      </c>
      <c r="H9" s="19"/>
      <c r="I9" s="40"/>
    </row>
    <row r="10" spans="2:9" x14ac:dyDescent="0.4">
      <c r="B10" s="16" t="s">
        <v>330</v>
      </c>
      <c r="C10" s="19" t="s">
        <v>194</v>
      </c>
      <c r="D10" s="15">
        <v>1</v>
      </c>
      <c r="E10" s="15" t="s">
        <v>102</v>
      </c>
      <c r="F10" s="58" t="s">
        <v>305</v>
      </c>
      <c r="G10" s="56" t="str">
        <f t="shared" si="0"/>
        <v>Ver</v>
      </c>
      <c r="H10" s="19"/>
      <c r="I10" s="40"/>
    </row>
    <row r="11" spans="2:9" ht="22.8" x14ac:dyDescent="0.4">
      <c r="B11" s="16" t="s">
        <v>331</v>
      </c>
      <c r="C11" s="19" t="s">
        <v>197</v>
      </c>
      <c r="D11" s="15">
        <v>1</v>
      </c>
      <c r="E11" s="15" t="s">
        <v>102</v>
      </c>
      <c r="F11" s="58" t="s">
        <v>305</v>
      </c>
      <c r="G11" s="56" t="str">
        <f t="shared" si="0"/>
        <v>Ver</v>
      </c>
      <c r="H11" s="19"/>
      <c r="I11" s="40"/>
    </row>
    <row r="12" spans="2:9" ht="22.8" x14ac:dyDescent="0.4">
      <c r="B12" s="27" t="s">
        <v>332</v>
      </c>
      <c r="C12" s="19" t="s">
        <v>195</v>
      </c>
      <c r="D12" s="15">
        <v>1</v>
      </c>
      <c r="E12" s="15" t="s">
        <v>102</v>
      </c>
      <c r="F12" s="58" t="s">
        <v>305</v>
      </c>
      <c r="G12" s="56" t="str">
        <f t="shared" si="0"/>
        <v>Ver</v>
      </c>
      <c r="H12" s="28"/>
      <c r="I12" s="41"/>
    </row>
    <row r="13" spans="2:9" x14ac:dyDescent="0.4">
      <c r="B13" s="27" t="s">
        <v>333</v>
      </c>
      <c r="C13" s="19" t="s">
        <v>196</v>
      </c>
      <c r="D13" s="15">
        <v>1</v>
      </c>
      <c r="E13" s="15" t="s">
        <v>102</v>
      </c>
      <c r="F13" s="58" t="s">
        <v>305</v>
      </c>
      <c r="G13" s="56" t="str">
        <f t="shared" si="0"/>
        <v>Ver</v>
      </c>
      <c r="H13" s="28"/>
      <c r="I13" s="41"/>
    </row>
    <row r="14" spans="2:9" x14ac:dyDescent="0.4">
      <c r="B14" s="16" t="s">
        <v>179</v>
      </c>
      <c r="C14" s="19" t="s">
        <v>183</v>
      </c>
      <c r="D14" s="15">
        <v>1</v>
      </c>
      <c r="E14" s="15" t="s">
        <v>102</v>
      </c>
      <c r="F14" s="58" t="s">
        <v>286</v>
      </c>
      <c r="G14" s="56" t="str">
        <f t="shared" si="0"/>
        <v>Ver</v>
      </c>
      <c r="H14" s="19"/>
      <c r="I14" s="40"/>
    </row>
    <row r="15" spans="2:9" x14ac:dyDescent="0.4">
      <c r="B15" s="16" t="s">
        <v>180</v>
      </c>
      <c r="C15" s="19" t="s">
        <v>183</v>
      </c>
      <c r="D15" s="15">
        <v>1</v>
      </c>
      <c r="E15" s="15" t="s">
        <v>102</v>
      </c>
      <c r="F15" s="58" t="s">
        <v>286</v>
      </c>
      <c r="G15" s="56" t="str">
        <f t="shared" si="0"/>
        <v>Ver</v>
      </c>
      <c r="H15" s="19"/>
      <c r="I15" s="40"/>
    </row>
    <row r="16" spans="2:9" x14ac:dyDescent="0.4">
      <c r="B16" s="27" t="s">
        <v>181</v>
      </c>
      <c r="C16" s="19" t="s">
        <v>183</v>
      </c>
      <c r="D16" s="15">
        <v>1</v>
      </c>
      <c r="E16" s="15" t="s">
        <v>102</v>
      </c>
      <c r="F16" s="58" t="s">
        <v>286</v>
      </c>
      <c r="G16" s="56" t="str">
        <f t="shared" si="0"/>
        <v>Ver</v>
      </c>
      <c r="H16" s="28"/>
      <c r="I16" s="41"/>
    </row>
    <row r="17" spans="2:9" x14ac:dyDescent="0.4">
      <c r="B17" s="27" t="s">
        <v>237</v>
      </c>
      <c r="C17" s="19" t="s">
        <v>183</v>
      </c>
      <c r="D17" s="15">
        <v>1</v>
      </c>
      <c r="E17" s="15" t="s">
        <v>102</v>
      </c>
      <c r="F17" s="58" t="s">
        <v>286</v>
      </c>
      <c r="G17" s="56" t="str">
        <f t="shared" si="0"/>
        <v>Ver</v>
      </c>
      <c r="H17" s="28"/>
      <c r="I17" s="41"/>
    </row>
    <row r="18" spans="2:9" x14ac:dyDescent="0.4">
      <c r="B18" s="27" t="s">
        <v>182</v>
      </c>
      <c r="C18" s="19" t="s">
        <v>183</v>
      </c>
      <c r="D18" s="15">
        <v>1</v>
      </c>
      <c r="E18" s="15" t="s">
        <v>102</v>
      </c>
      <c r="F18" s="58" t="s">
        <v>286</v>
      </c>
      <c r="G18" s="56" t="str">
        <f t="shared" si="0"/>
        <v>Ver</v>
      </c>
      <c r="H18" s="28"/>
      <c r="I18" s="41"/>
    </row>
    <row r="19" spans="2:9" ht="34.200000000000003" x14ac:dyDescent="0.4">
      <c r="B19" s="27" t="s">
        <v>316</v>
      </c>
      <c r="C19" s="19" t="s">
        <v>324</v>
      </c>
      <c r="D19" s="29">
        <v>1</v>
      </c>
      <c r="E19" s="15" t="s">
        <v>102</v>
      </c>
      <c r="F19" s="58" t="s">
        <v>323</v>
      </c>
      <c r="G19" s="56" t="str">
        <f t="shared" si="0"/>
        <v>Ver</v>
      </c>
      <c r="H19" s="28"/>
      <c r="I19" s="41"/>
    </row>
    <row r="20" spans="2:9" x14ac:dyDescent="0.4">
      <c r="B20" s="27" t="s">
        <v>192</v>
      </c>
      <c r="C20" s="19" t="s">
        <v>183</v>
      </c>
      <c r="D20" s="29">
        <v>1</v>
      </c>
      <c r="E20" s="15" t="s">
        <v>102</v>
      </c>
      <c r="F20" s="58" t="s">
        <v>305</v>
      </c>
      <c r="G20" s="56" t="str">
        <f t="shared" si="0"/>
        <v>Ver</v>
      </c>
      <c r="H20" s="28"/>
      <c r="I20" s="41"/>
    </row>
    <row r="21" spans="2:9" x14ac:dyDescent="0.4">
      <c r="B21" s="27"/>
      <c r="C21" s="28"/>
      <c r="D21" s="29"/>
      <c r="E21" s="29"/>
      <c r="F21" s="61"/>
      <c r="G21" s="57" t="str">
        <f t="shared" si="0"/>
        <v>Ver</v>
      </c>
      <c r="H21" s="28"/>
      <c r="I21" s="41"/>
    </row>
    <row r="22" spans="2:9" x14ac:dyDescent="0.4">
      <c r="B22" s="5" t="s">
        <v>301</v>
      </c>
      <c r="C22" s="17"/>
      <c r="D22" s="18"/>
      <c r="E22" s="18"/>
      <c r="F22" s="60"/>
      <c r="G22" s="18"/>
      <c r="H22" s="49"/>
      <c r="I22" s="39"/>
    </row>
    <row r="23" spans="2:9" ht="34.200000000000003" x14ac:dyDescent="0.4">
      <c r="B23" s="16" t="s">
        <v>184</v>
      </c>
      <c r="C23" s="19" t="s">
        <v>187</v>
      </c>
      <c r="D23" s="30">
        <f>'2.ArquitectonicaEstructural'!D31-'2.ArquitectonicaEstructural'!D41-'2.ArquitectonicaEstructural'!D47</f>
        <v>1261.04</v>
      </c>
      <c r="E23" s="15" t="s">
        <v>44</v>
      </c>
      <c r="F23" s="58" t="s">
        <v>283</v>
      </c>
      <c r="G23" s="56" t="str">
        <f>HYPERLINK(_xlfn.CONCAT("https://github.com/rcfdtools/R.DAPC/blob/main/activity/",F23,"/Readme.md"),"Ver")</f>
        <v>Ver</v>
      </c>
      <c r="H23" s="19"/>
      <c r="I23" s="40"/>
    </row>
    <row r="24" spans="2:9" x14ac:dyDescent="0.4">
      <c r="B24" s="16" t="s">
        <v>186</v>
      </c>
      <c r="C24" s="19" t="s">
        <v>189</v>
      </c>
      <c r="D24" s="20">
        <v>992</v>
      </c>
      <c r="E24" s="15" t="s">
        <v>53</v>
      </c>
      <c r="F24" s="58" t="s">
        <v>283</v>
      </c>
      <c r="G24" s="56" t="str">
        <f t="shared" ref="G24:G27" si="1">HYPERLINK(_xlfn.CONCAT("https://github.com/rcfdtools/R.DAPC/blob/main/activity/",F24,"/Readme.md"),"Ver")</f>
        <v>Ver</v>
      </c>
      <c r="H24" s="19"/>
      <c r="I24" s="40"/>
    </row>
    <row r="25" spans="2:9" x14ac:dyDescent="0.4">
      <c r="B25" s="16" t="s">
        <v>185</v>
      </c>
      <c r="C25" s="19" t="s">
        <v>190</v>
      </c>
      <c r="D25" s="20">
        <v>1950</v>
      </c>
      <c r="E25" s="15" t="s">
        <v>53</v>
      </c>
      <c r="F25" s="58" t="s">
        <v>283</v>
      </c>
      <c r="G25" s="56" t="str">
        <f t="shared" si="1"/>
        <v>Ver</v>
      </c>
      <c r="H25" s="19"/>
      <c r="I25" s="40"/>
    </row>
    <row r="26" spans="2:9" ht="45.6" x14ac:dyDescent="0.4">
      <c r="B26" s="16" t="s">
        <v>188</v>
      </c>
      <c r="C26" s="19" t="s">
        <v>191</v>
      </c>
      <c r="D26" s="15">
        <f>INT(D23/(D24/1000*D25/1000))</f>
        <v>651</v>
      </c>
      <c r="E26" s="15" t="s">
        <v>102</v>
      </c>
      <c r="F26" s="58" t="s">
        <v>283</v>
      </c>
      <c r="G26" s="56" t="str">
        <f t="shared" si="1"/>
        <v>Ver</v>
      </c>
      <c r="H26" s="19"/>
      <c r="I26" s="40"/>
    </row>
    <row r="27" spans="2:9" x14ac:dyDescent="0.4">
      <c r="B27" s="24"/>
      <c r="C27" s="25"/>
      <c r="D27" s="26"/>
      <c r="E27" s="26"/>
      <c r="F27" s="59"/>
      <c r="G27" s="57" t="str">
        <f t="shared" si="1"/>
        <v>Ver</v>
      </c>
      <c r="H27" s="25"/>
      <c r="I27" s="42"/>
    </row>
    <row r="28" spans="2:9" x14ac:dyDescent="0.4">
      <c r="H28" s="43" t="s">
        <v>248</v>
      </c>
      <c r="I28" s="51">
        <f>AVERAGE(I7:I27)</f>
        <v>0</v>
      </c>
    </row>
    <row r="29" spans="2:9" x14ac:dyDescent="0.4">
      <c r="B29" s="2" t="s">
        <v>334</v>
      </c>
    </row>
    <row r="30" spans="2:9" x14ac:dyDescent="0.4">
      <c r="B30" s="5" t="s">
        <v>352</v>
      </c>
      <c r="C30" s="109" t="s">
        <v>335</v>
      </c>
    </row>
    <row r="31" spans="2:9" x14ac:dyDescent="0.4">
      <c r="B31" s="94" t="s">
        <v>355</v>
      </c>
      <c r="C31" s="110" t="s">
        <v>353</v>
      </c>
    </row>
    <row r="32" spans="2:9" x14ac:dyDescent="0.4">
      <c r="B32" s="94" t="s">
        <v>356</v>
      </c>
      <c r="C32" s="110" t="s">
        <v>354</v>
      </c>
    </row>
    <row r="33" spans="2:3" x14ac:dyDescent="0.4">
      <c r="B33" s="94" t="s">
        <v>357</v>
      </c>
      <c r="C33" s="110" t="s">
        <v>360</v>
      </c>
    </row>
    <row r="34" spans="2:3" x14ac:dyDescent="0.4">
      <c r="B34" s="94" t="s">
        <v>358</v>
      </c>
      <c r="C34" s="110" t="s">
        <v>359</v>
      </c>
    </row>
    <row r="35" spans="2:3" x14ac:dyDescent="0.4">
      <c r="B35" s="89" t="s">
        <v>362</v>
      </c>
      <c r="C35" s="111" t="s">
        <v>361</v>
      </c>
    </row>
    <row r="37" spans="2:3" x14ac:dyDescent="0.4">
      <c r="B37" s="1" t="s">
        <v>349</v>
      </c>
    </row>
    <row r="38" spans="2:3" x14ac:dyDescent="0.4">
      <c r="B38" s="5" t="s">
        <v>350</v>
      </c>
      <c r="C38" s="109" t="s">
        <v>335</v>
      </c>
    </row>
    <row r="39" spans="2:3" x14ac:dyDescent="0.4">
      <c r="B39" s="94" t="s">
        <v>336</v>
      </c>
      <c r="C39" s="110" t="s">
        <v>339</v>
      </c>
    </row>
    <row r="40" spans="2:3" x14ac:dyDescent="0.4">
      <c r="B40" s="94" t="s">
        <v>340</v>
      </c>
      <c r="C40" s="110" t="s">
        <v>348</v>
      </c>
    </row>
    <row r="41" spans="2:3" x14ac:dyDescent="0.4">
      <c r="B41" s="94" t="s">
        <v>364</v>
      </c>
      <c r="C41" s="110" t="s">
        <v>365</v>
      </c>
    </row>
    <row r="42" spans="2:3" x14ac:dyDescent="0.4">
      <c r="B42" s="94" t="s">
        <v>341</v>
      </c>
      <c r="C42" s="110" t="s">
        <v>342</v>
      </c>
    </row>
    <row r="43" spans="2:3" x14ac:dyDescent="0.4">
      <c r="B43" s="94" t="s">
        <v>343</v>
      </c>
      <c r="C43" s="110" t="s">
        <v>346</v>
      </c>
    </row>
    <row r="44" spans="2:3" x14ac:dyDescent="0.4">
      <c r="B44" s="94" t="s">
        <v>344</v>
      </c>
      <c r="C44" s="110" t="s">
        <v>347</v>
      </c>
    </row>
    <row r="45" spans="2:3" x14ac:dyDescent="0.4">
      <c r="B45" s="94" t="s">
        <v>345</v>
      </c>
      <c r="C45" s="110" t="s">
        <v>351</v>
      </c>
    </row>
    <row r="46" spans="2:3" x14ac:dyDescent="0.4">
      <c r="B46" s="89" t="s">
        <v>337</v>
      </c>
      <c r="C46" s="111" t="s">
        <v>338</v>
      </c>
    </row>
  </sheetData>
  <autoFilter ref="B6:I27" xr:uid="{CDC0663E-105D-42EA-893B-DB8B7FE41FC2}">
    <filterColumn colId="4" showButton="0"/>
  </autoFilter>
  <mergeCells count="2">
    <mergeCell ref="B4:I5"/>
    <mergeCell ref="F6:G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I23"/>
  <sheetViews>
    <sheetView showGridLines="0" zoomScale="130" zoomScaleNormal="130" workbookViewId="0">
      <pane ySplit="6" topLeftCell="A7" activePane="bottomLeft" state="frozen"/>
      <selection pane="bottomLeft" activeCell="I18" sqref="I18:I19"/>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9.109375" style="1"/>
  </cols>
  <sheetData>
    <row r="2" spans="2:9" x14ac:dyDescent="0.4">
      <c r="B2" s="2" t="s">
        <v>12</v>
      </c>
    </row>
    <row r="3" spans="2:9" x14ac:dyDescent="0.4">
      <c r="B3" s="9" t="s">
        <v>199</v>
      </c>
    </row>
    <row r="4" spans="2:9" ht="14.25" customHeight="1" x14ac:dyDescent="0.4">
      <c r="B4" s="121" t="s">
        <v>198</v>
      </c>
      <c r="C4" s="121"/>
      <c r="D4" s="121"/>
      <c r="E4" s="121"/>
      <c r="F4" s="121"/>
      <c r="G4" s="121"/>
      <c r="H4" s="121"/>
      <c r="I4" s="121"/>
    </row>
    <row r="5" spans="2:9" x14ac:dyDescent="0.4">
      <c r="B5" s="122"/>
      <c r="C5" s="122"/>
      <c r="D5" s="122"/>
      <c r="E5" s="122"/>
      <c r="F5" s="122"/>
      <c r="G5" s="122"/>
      <c r="H5" s="122"/>
      <c r="I5" s="122"/>
    </row>
    <row r="6" spans="2:9" x14ac:dyDescent="0.4">
      <c r="B6" s="21" t="s">
        <v>26</v>
      </c>
      <c r="C6" s="22" t="s">
        <v>27</v>
      </c>
      <c r="D6" s="23" t="s">
        <v>38</v>
      </c>
      <c r="E6" s="23" t="s">
        <v>39</v>
      </c>
      <c r="F6" s="157" t="s">
        <v>28</v>
      </c>
      <c r="G6" s="158"/>
      <c r="H6" s="22" t="s">
        <v>16</v>
      </c>
      <c r="I6" s="38" t="s">
        <v>17</v>
      </c>
    </row>
    <row r="7" spans="2:9" x14ac:dyDescent="0.4">
      <c r="B7" s="5" t="s">
        <v>321</v>
      </c>
      <c r="C7" s="17"/>
      <c r="D7" s="18"/>
      <c r="E7" s="18"/>
      <c r="F7" s="60"/>
      <c r="G7" s="18"/>
      <c r="H7" s="49"/>
      <c r="I7" s="39"/>
    </row>
    <row r="8" spans="2:9" ht="22.8" x14ac:dyDescent="0.4">
      <c r="B8" s="16" t="s">
        <v>202</v>
      </c>
      <c r="C8" s="19" t="s">
        <v>208</v>
      </c>
      <c r="D8" s="20">
        <v>3</v>
      </c>
      <c r="E8" s="15" t="s">
        <v>43</v>
      </c>
      <c r="F8" s="58" t="s">
        <v>305</v>
      </c>
      <c r="G8" s="56" t="str">
        <f t="shared" ref="G8:G21" si="0">HYPERLINK(_xlfn.CONCAT("https://github.com/rcfdtools/R.DAPC/blob/main/activity/",F8,"/Readme.md"),"Ver")</f>
        <v>Ver</v>
      </c>
      <c r="H8" s="19"/>
      <c r="I8" s="40">
        <v>0</v>
      </c>
    </row>
    <row r="9" spans="2:9" ht="22.8" x14ac:dyDescent="0.4">
      <c r="B9" s="16" t="s">
        <v>206</v>
      </c>
      <c r="C9" s="19" t="s">
        <v>209</v>
      </c>
      <c r="D9" s="20">
        <v>2.5</v>
      </c>
      <c r="E9" s="15" t="s">
        <v>43</v>
      </c>
      <c r="F9" s="58" t="s">
        <v>305</v>
      </c>
      <c r="G9" s="56" t="str">
        <f t="shared" si="0"/>
        <v>Ver</v>
      </c>
      <c r="H9" s="19"/>
      <c r="I9" s="40"/>
    </row>
    <row r="10" spans="2:9" ht="22.8" x14ac:dyDescent="0.4">
      <c r="B10" s="16" t="s">
        <v>204</v>
      </c>
      <c r="C10" s="19" t="s">
        <v>215</v>
      </c>
      <c r="D10" s="20">
        <v>4</v>
      </c>
      <c r="E10" s="15" t="s">
        <v>205</v>
      </c>
      <c r="F10" s="58" t="s">
        <v>305</v>
      </c>
      <c r="G10" s="56" t="str">
        <f t="shared" si="0"/>
        <v>Ver</v>
      </c>
      <c r="H10" s="19"/>
      <c r="I10" s="40"/>
    </row>
    <row r="11" spans="2:9" x14ac:dyDescent="0.4">
      <c r="B11" s="16" t="s">
        <v>207</v>
      </c>
      <c r="C11" s="19" t="s">
        <v>210</v>
      </c>
      <c r="D11" s="20">
        <v>2</v>
      </c>
      <c r="E11" s="15" t="s">
        <v>43</v>
      </c>
      <c r="F11" s="58" t="s">
        <v>305</v>
      </c>
      <c r="G11" s="56" t="str">
        <f t="shared" si="0"/>
        <v>Ver</v>
      </c>
      <c r="H11" s="19"/>
      <c r="I11" s="40"/>
    </row>
    <row r="12" spans="2:9" ht="33.6" x14ac:dyDescent="0.4">
      <c r="B12" s="16" t="s">
        <v>212</v>
      </c>
      <c r="C12" s="19" t="s">
        <v>216</v>
      </c>
      <c r="D12" s="15">
        <f>D10*D11</f>
        <v>8</v>
      </c>
      <c r="E12" s="15" t="s">
        <v>43</v>
      </c>
      <c r="F12" s="58" t="s">
        <v>305</v>
      </c>
      <c r="G12" s="56" t="str">
        <f t="shared" si="0"/>
        <v>Ver</v>
      </c>
      <c r="H12" s="19"/>
      <c r="I12" s="40"/>
    </row>
    <row r="13" spans="2:9" ht="22.8" x14ac:dyDescent="0.4">
      <c r="B13" s="16" t="s">
        <v>203</v>
      </c>
      <c r="C13" s="19" t="s">
        <v>211</v>
      </c>
      <c r="D13" s="20">
        <v>8</v>
      </c>
      <c r="E13" s="15" t="s">
        <v>43</v>
      </c>
      <c r="F13" s="58" t="s">
        <v>305</v>
      </c>
      <c r="G13" s="56" t="str">
        <f t="shared" si="0"/>
        <v>Ver</v>
      </c>
      <c r="H13" s="19"/>
      <c r="I13" s="40"/>
    </row>
    <row r="14" spans="2:9" x14ac:dyDescent="0.4">
      <c r="B14" s="16" t="s">
        <v>217</v>
      </c>
      <c r="C14" s="19" t="s">
        <v>219</v>
      </c>
      <c r="D14" s="15" t="str">
        <f>IF(D12&lt;=D13, "Cumple","No cumple")</f>
        <v>Cumple</v>
      </c>
      <c r="E14" s="15" t="s">
        <v>218</v>
      </c>
      <c r="F14" s="58" t="s">
        <v>305</v>
      </c>
      <c r="G14" s="56" t="str">
        <f t="shared" si="0"/>
        <v>Ver</v>
      </c>
      <c r="H14" s="19"/>
      <c r="I14" s="40"/>
    </row>
    <row r="15" spans="2:9" ht="33.6" x14ac:dyDescent="0.4">
      <c r="B15" s="16" t="s">
        <v>220</v>
      </c>
      <c r="C15" s="19" t="s">
        <v>221</v>
      </c>
      <c r="D15" s="20">
        <v>60</v>
      </c>
      <c r="E15" s="15" t="s">
        <v>43</v>
      </c>
      <c r="F15" s="58" t="s">
        <v>305</v>
      </c>
      <c r="G15" s="56" t="str">
        <f t="shared" si="0"/>
        <v>Ver</v>
      </c>
      <c r="H15" s="19"/>
      <c r="I15" s="40"/>
    </row>
    <row r="16" spans="2:9" ht="33.6" x14ac:dyDescent="0.4">
      <c r="B16" s="16" t="s">
        <v>222</v>
      </c>
      <c r="C16" s="19" t="s">
        <v>223</v>
      </c>
      <c r="D16" s="15">
        <f>D15*D10</f>
        <v>240</v>
      </c>
      <c r="E16" s="15" t="s">
        <v>43</v>
      </c>
      <c r="F16" s="58" t="s">
        <v>305</v>
      </c>
      <c r="G16" s="56" t="str">
        <f t="shared" si="0"/>
        <v>Ver</v>
      </c>
      <c r="H16" s="19"/>
      <c r="I16" s="40"/>
    </row>
    <row r="17" spans="2:9" x14ac:dyDescent="0.4">
      <c r="B17" s="16"/>
      <c r="C17" s="19"/>
      <c r="D17" s="15"/>
      <c r="E17" s="15"/>
      <c r="F17" s="58"/>
      <c r="G17" s="57" t="str">
        <f t="shared" si="0"/>
        <v>Ver</v>
      </c>
      <c r="H17" s="19"/>
      <c r="I17" s="40"/>
    </row>
    <row r="18" spans="2:9" x14ac:dyDescent="0.4">
      <c r="B18" s="5" t="s">
        <v>320</v>
      </c>
      <c r="C18" s="17"/>
      <c r="D18" s="18"/>
      <c r="E18" s="18"/>
      <c r="F18" s="60"/>
      <c r="G18" s="18"/>
      <c r="H18" s="49"/>
      <c r="I18" s="39"/>
    </row>
    <row r="19" spans="2:9" ht="45.6" x14ac:dyDescent="0.4">
      <c r="B19" s="16" t="s">
        <v>224</v>
      </c>
      <c r="C19" s="19" t="s">
        <v>213</v>
      </c>
      <c r="D19" s="20" t="s">
        <v>214</v>
      </c>
      <c r="E19" s="15" t="s">
        <v>102</v>
      </c>
      <c r="F19" s="58" t="s">
        <v>305</v>
      </c>
      <c r="G19" s="56" t="str">
        <f t="shared" si="0"/>
        <v>Ver</v>
      </c>
      <c r="H19" s="19"/>
      <c r="I19" s="40"/>
    </row>
    <row r="20" spans="2:9" ht="45.6" x14ac:dyDescent="0.4">
      <c r="B20" s="16" t="s">
        <v>225</v>
      </c>
      <c r="C20" s="19" t="s">
        <v>213</v>
      </c>
      <c r="D20" s="20" t="s">
        <v>214</v>
      </c>
      <c r="E20" s="15" t="s">
        <v>102</v>
      </c>
      <c r="F20" s="58" t="s">
        <v>305</v>
      </c>
      <c r="G20" s="56" t="str">
        <f t="shared" si="0"/>
        <v>Ver</v>
      </c>
      <c r="H20" s="19"/>
      <c r="I20" s="40"/>
    </row>
    <row r="21" spans="2:9" ht="45.6" x14ac:dyDescent="0.4">
      <c r="B21" s="16" t="s">
        <v>226</v>
      </c>
      <c r="C21" s="19" t="s">
        <v>213</v>
      </c>
      <c r="D21" s="20" t="s">
        <v>214</v>
      </c>
      <c r="E21" s="15" t="s">
        <v>102</v>
      </c>
      <c r="F21" s="58" t="s">
        <v>305</v>
      </c>
      <c r="G21" s="56" t="str">
        <f t="shared" si="0"/>
        <v>Ver</v>
      </c>
      <c r="H21" s="19"/>
      <c r="I21" s="40"/>
    </row>
    <row r="22" spans="2:9" x14ac:dyDescent="0.4">
      <c r="B22" s="24"/>
      <c r="C22" s="25"/>
      <c r="D22" s="26"/>
      <c r="E22" s="26"/>
      <c r="F22" s="59"/>
      <c r="G22" s="26"/>
      <c r="H22" s="25"/>
      <c r="I22" s="42"/>
    </row>
    <row r="23" spans="2:9" x14ac:dyDescent="0.4">
      <c r="H23" s="43" t="s">
        <v>248</v>
      </c>
      <c r="I23" s="51">
        <f>AVERAGE(I7:I22)</f>
        <v>0</v>
      </c>
    </row>
  </sheetData>
  <mergeCells count="2">
    <mergeCell ref="B4:I5"/>
    <mergeCell ref="F6:G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I17"/>
  <sheetViews>
    <sheetView showGridLines="0" zoomScale="130" zoomScaleNormal="130" workbookViewId="0">
      <pane ySplit="6" topLeftCell="A7" activePane="bottomLeft" state="frozen"/>
      <selection pane="bottomLeft" activeCell="I8" sqref="I8"/>
    </sheetView>
  </sheetViews>
  <sheetFormatPr defaultColWidth="9.109375" defaultRowHeight="16.8" x14ac:dyDescent="0.4"/>
  <cols>
    <col min="1" max="1" width="2.5546875" style="1" customWidth="1"/>
    <col min="2" max="2" width="30.77734375" style="1" customWidth="1"/>
    <col min="3" max="3" width="50.77734375" style="1" customWidth="1"/>
    <col min="4" max="5" width="10.77734375" style="1" customWidth="1"/>
    <col min="6" max="6" width="7.77734375" style="11" customWidth="1"/>
    <col min="7" max="7" width="3.77734375" style="1" customWidth="1"/>
    <col min="8" max="8" width="30.77734375" style="11" customWidth="1"/>
    <col min="9" max="9" width="12.77734375" style="51" customWidth="1"/>
    <col min="10" max="10" width="2.77734375" style="1" customWidth="1"/>
    <col min="11" max="16384" width="9.109375" style="1"/>
  </cols>
  <sheetData>
    <row r="2" spans="2:9" x14ac:dyDescent="0.4">
      <c r="B2" s="2" t="s">
        <v>12</v>
      </c>
    </row>
    <row r="3" spans="2:9" x14ac:dyDescent="0.4">
      <c r="B3" s="9" t="s">
        <v>302</v>
      </c>
    </row>
    <row r="4" spans="2:9" x14ac:dyDescent="0.4">
      <c r="B4" s="121" t="s">
        <v>232</v>
      </c>
      <c r="C4" s="121"/>
      <c r="D4" s="121"/>
      <c r="E4" s="121"/>
      <c r="F4" s="121"/>
      <c r="G4" s="121"/>
      <c r="H4" s="121"/>
      <c r="I4" s="121"/>
    </row>
    <row r="5" spans="2:9" x14ac:dyDescent="0.4">
      <c r="B5" s="122"/>
      <c r="C5" s="122"/>
      <c r="D5" s="122"/>
      <c r="E5" s="122"/>
      <c r="F5" s="122"/>
      <c r="G5" s="122"/>
      <c r="H5" s="122"/>
      <c r="I5" s="122"/>
    </row>
    <row r="6" spans="2:9" x14ac:dyDescent="0.4">
      <c r="B6" s="21" t="s">
        <v>26</v>
      </c>
      <c r="C6" s="22" t="s">
        <v>27</v>
      </c>
      <c r="D6" s="23" t="s">
        <v>38</v>
      </c>
      <c r="E6" s="23" t="s">
        <v>39</v>
      </c>
      <c r="F6" s="152" t="s">
        <v>28</v>
      </c>
      <c r="G6" s="153"/>
      <c r="H6" s="22" t="s">
        <v>16</v>
      </c>
      <c r="I6" s="38" t="s">
        <v>17</v>
      </c>
    </row>
    <row r="7" spans="2:9" ht="22.8" x14ac:dyDescent="0.4">
      <c r="B7" s="16" t="s">
        <v>227</v>
      </c>
      <c r="C7" s="19" t="s">
        <v>228</v>
      </c>
      <c r="D7" s="20">
        <v>1</v>
      </c>
      <c r="E7" s="15" t="s">
        <v>102</v>
      </c>
      <c r="F7" s="58" t="s">
        <v>282</v>
      </c>
      <c r="G7" s="56" t="str">
        <f t="shared" ref="G7:G16" si="0">HYPERLINK(_xlfn.CONCAT("https://github.com/rcfdtools/R.DAPC/blob/main/activity/",F7,"/Readme.md"),"Ver")</f>
        <v>Ver</v>
      </c>
      <c r="H7" s="19"/>
      <c r="I7" s="40">
        <v>0</v>
      </c>
    </row>
    <row r="8" spans="2:9" ht="22.8" x14ac:dyDescent="0.4">
      <c r="B8" s="16" t="s">
        <v>229</v>
      </c>
      <c r="C8" s="19" t="s">
        <v>238</v>
      </c>
      <c r="D8" s="20">
        <v>1</v>
      </c>
      <c r="E8" s="15" t="s">
        <v>102</v>
      </c>
      <c r="F8" s="58" t="s">
        <v>282</v>
      </c>
      <c r="G8" s="56" t="str">
        <f t="shared" si="0"/>
        <v>Ver</v>
      </c>
      <c r="H8" s="19"/>
      <c r="I8" s="40"/>
    </row>
    <row r="9" spans="2:9" ht="22.8" x14ac:dyDescent="0.4">
      <c r="B9" s="16" t="s">
        <v>230</v>
      </c>
      <c r="C9" s="19" t="s">
        <v>239</v>
      </c>
      <c r="D9" s="20">
        <v>1</v>
      </c>
      <c r="E9" s="15" t="s">
        <v>102</v>
      </c>
      <c r="F9" s="58" t="s">
        <v>282</v>
      </c>
      <c r="G9" s="56" t="str">
        <f t="shared" si="0"/>
        <v>Ver</v>
      </c>
      <c r="H9" s="19"/>
      <c r="I9" s="40"/>
    </row>
    <row r="10" spans="2:9" ht="22.8" x14ac:dyDescent="0.4">
      <c r="B10" s="16" t="s">
        <v>231</v>
      </c>
      <c r="C10" s="19" t="s">
        <v>240</v>
      </c>
      <c r="D10" s="20">
        <v>1</v>
      </c>
      <c r="E10" s="15" t="s">
        <v>102</v>
      </c>
      <c r="F10" s="58" t="s">
        <v>282</v>
      </c>
      <c r="G10" s="56" t="str">
        <f t="shared" si="0"/>
        <v>Ver</v>
      </c>
      <c r="H10" s="19"/>
      <c r="I10" s="40"/>
    </row>
    <row r="11" spans="2:9" x14ac:dyDescent="0.4">
      <c r="B11" s="16" t="s">
        <v>233</v>
      </c>
      <c r="C11" s="19" t="s">
        <v>194</v>
      </c>
      <c r="D11" s="20">
        <v>1</v>
      </c>
      <c r="E11" s="15" t="s">
        <v>102</v>
      </c>
      <c r="F11" s="58" t="s">
        <v>282</v>
      </c>
      <c r="G11" s="56" t="str">
        <f t="shared" si="0"/>
        <v>Ver</v>
      </c>
      <c r="H11" s="19"/>
      <c r="I11" s="40"/>
    </row>
    <row r="12" spans="2:9" x14ac:dyDescent="0.4">
      <c r="B12" s="16" t="s">
        <v>234</v>
      </c>
      <c r="C12" s="19" t="s">
        <v>194</v>
      </c>
      <c r="D12" s="20">
        <v>1</v>
      </c>
      <c r="E12" s="15" t="s">
        <v>102</v>
      </c>
      <c r="F12" s="58" t="s">
        <v>282</v>
      </c>
      <c r="G12" s="56" t="str">
        <f t="shared" si="0"/>
        <v>Ver</v>
      </c>
      <c r="H12" s="19"/>
      <c r="I12" s="40"/>
    </row>
    <row r="13" spans="2:9" ht="33.6" x14ac:dyDescent="0.4">
      <c r="B13" s="16" t="s">
        <v>235</v>
      </c>
      <c r="C13" s="19" t="s">
        <v>197</v>
      </c>
      <c r="D13" s="20">
        <v>1</v>
      </c>
      <c r="E13" s="15" t="s">
        <v>102</v>
      </c>
      <c r="F13" s="58" t="s">
        <v>282</v>
      </c>
      <c r="G13" s="56" t="str">
        <f t="shared" si="0"/>
        <v>Ver</v>
      </c>
      <c r="H13" s="19"/>
      <c r="I13" s="40"/>
    </row>
    <row r="14" spans="2:9" ht="22.8" x14ac:dyDescent="0.4">
      <c r="B14" s="16" t="s">
        <v>236</v>
      </c>
      <c r="C14" s="19" t="s">
        <v>195</v>
      </c>
      <c r="D14" s="20">
        <v>1</v>
      </c>
      <c r="E14" s="15" t="s">
        <v>102</v>
      </c>
      <c r="F14" s="58" t="s">
        <v>282</v>
      </c>
      <c r="G14" s="56" t="str">
        <f t="shared" si="0"/>
        <v>Ver</v>
      </c>
      <c r="H14" s="19"/>
      <c r="I14" s="40"/>
    </row>
    <row r="15" spans="2:9" ht="33.6" x14ac:dyDescent="0.4">
      <c r="B15" s="16" t="s">
        <v>327</v>
      </c>
      <c r="C15" s="19" t="s">
        <v>196</v>
      </c>
      <c r="D15" s="20">
        <v>1</v>
      </c>
      <c r="E15" s="15" t="s">
        <v>102</v>
      </c>
      <c r="F15" s="58" t="s">
        <v>282</v>
      </c>
      <c r="G15" s="56" t="str">
        <f t="shared" si="0"/>
        <v>Ver</v>
      </c>
      <c r="H15" s="19"/>
      <c r="I15" s="40"/>
    </row>
    <row r="16" spans="2:9" x14ac:dyDescent="0.4">
      <c r="B16" s="24"/>
      <c r="C16" s="25"/>
      <c r="D16" s="37"/>
      <c r="E16" s="26"/>
      <c r="F16" s="59"/>
      <c r="G16" s="57" t="str">
        <f t="shared" si="0"/>
        <v>Ver</v>
      </c>
      <c r="H16" s="25"/>
      <c r="I16" s="42"/>
    </row>
    <row r="17" spans="8:9" x14ac:dyDescent="0.4">
      <c r="H17" s="43" t="s">
        <v>248</v>
      </c>
      <c r="I17" s="51">
        <f>AVERAGE(I7:I16)</f>
        <v>0</v>
      </c>
    </row>
  </sheetData>
  <mergeCells count="2">
    <mergeCell ref="B4:I5"/>
    <mergeCell ref="F6:G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130" zoomScaleNormal="130" workbookViewId="0">
      <pane ySplit="6" topLeftCell="A7" activePane="bottomLeft" state="frozen"/>
      <selection pane="bottomLeft" activeCell="C13" sqref="C13"/>
    </sheetView>
  </sheetViews>
  <sheetFormatPr defaultColWidth="9.109375" defaultRowHeight="16.8" x14ac:dyDescent="0.3"/>
  <cols>
    <col min="1" max="1" width="2.5546875" style="2" customWidth="1"/>
    <col min="2" max="2" width="30.77734375" style="2" customWidth="1"/>
    <col min="3" max="3" width="50.77734375" style="2" customWidth="1"/>
    <col min="4" max="4" width="40.77734375" style="2" customWidth="1"/>
    <col min="5" max="5" width="7.77734375" style="48" customWidth="1"/>
    <col min="6" max="6" width="3.77734375" style="2" customWidth="1"/>
    <col min="7" max="7" width="30.77734375" style="48" customWidth="1"/>
    <col min="8" max="8" width="12.77734375" style="31" customWidth="1"/>
    <col min="9" max="9" width="2.77734375" style="2" customWidth="1"/>
    <col min="10" max="16384" width="9.109375" style="2"/>
  </cols>
  <sheetData>
    <row r="2" spans="2:8" x14ac:dyDescent="0.3">
      <c r="B2" s="123" t="s">
        <v>12</v>
      </c>
      <c r="C2" s="123"/>
      <c r="D2" s="123"/>
      <c r="E2" s="123"/>
      <c r="F2" s="123"/>
      <c r="G2" s="123"/>
      <c r="H2" s="123"/>
    </row>
    <row r="3" spans="2:8" x14ac:dyDescent="0.3">
      <c r="B3" s="124" t="s">
        <v>303</v>
      </c>
      <c r="C3" s="124"/>
      <c r="D3" s="124"/>
      <c r="E3" s="124"/>
      <c r="F3" s="124"/>
      <c r="G3" s="124"/>
      <c r="H3" s="124"/>
    </row>
    <row r="4" spans="2:8" ht="16.8" customHeight="1" x14ac:dyDescent="0.3">
      <c r="B4" s="121" t="s">
        <v>304</v>
      </c>
      <c r="C4" s="121"/>
      <c r="D4" s="121"/>
      <c r="E4" s="121"/>
      <c r="F4" s="121"/>
      <c r="G4" s="121"/>
      <c r="H4" s="121"/>
    </row>
    <row r="5" spans="2:8" x14ac:dyDescent="0.3">
      <c r="B5" s="122"/>
      <c r="C5" s="122"/>
      <c r="D5" s="122"/>
      <c r="E5" s="122"/>
      <c r="F5" s="122"/>
      <c r="G5" s="122"/>
      <c r="H5" s="122"/>
    </row>
    <row r="6" spans="2:8" x14ac:dyDescent="0.3">
      <c r="B6" s="5" t="s">
        <v>7</v>
      </c>
      <c r="C6" s="36" t="s">
        <v>27</v>
      </c>
      <c r="D6" s="36" t="s">
        <v>8</v>
      </c>
      <c r="E6" s="152" t="s">
        <v>28</v>
      </c>
      <c r="F6" s="153"/>
      <c r="G6" s="36" t="s">
        <v>16</v>
      </c>
      <c r="H6" s="7" t="s">
        <v>17</v>
      </c>
    </row>
    <row r="7" spans="2:8" x14ac:dyDescent="0.3">
      <c r="B7" s="16" t="s">
        <v>249</v>
      </c>
      <c r="C7" s="19" t="s">
        <v>250</v>
      </c>
      <c r="D7" s="3" t="s">
        <v>24</v>
      </c>
      <c r="E7" s="58" t="s">
        <v>281</v>
      </c>
      <c r="F7" s="56" t="str">
        <f t="shared" ref="F7:F17" si="0">HYPERLINK(_xlfn.CONCAT("https://github.com/rcfdtools/R.DAPC/blob/main/activity/",E7,"/Readme.md"),"Ver")</f>
        <v>Ver</v>
      </c>
      <c r="G7" s="50"/>
      <c r="H7" s="8">
        <v>0</v>
      </c>
    </row>
    <row r="8" spans="2:8" x14ac:dyDescent="0.3">
      <c r="B8" s="16" t="s">
        <v>9</v>
      </c>
      <c r="C8" s="19" t="s">
        <v>273</v>
      </c>
      <c r="D8" s="3" t="s">
        <v>20</v>
      </c>
      <c r="E8" s="58" t="s">
        <v>281</v>
      </c>
      <c r="F8" s="56" t="str">
        <f t="shared" si="0"/>
        <v>Ver</v>
      </c>
      <c r="G8" s="50"/>
      <c r="H8" s="8"/>
    </row>
    <row r="9" spans="2:8" ht="91.2" x14ac:dyDescent="0.3">
      <c r="B9" s="16" t="s">
        <v>274</v>
      </c>
      <c r="C9" s="19" t="s">
        <v>275</v>
      </c>
      <c r="D9" s="3" t="s">
        <v>6</v>
      </c>
      <c r="E9" s="58" t="s">
        <v>282</v>
      </c>
      <c r="F9" s="56" t="str">
        <f t="shared" si="0"/>
        <v>Ver</v>
      </c>
      <c r="G9" s="50"/>
      <c r="H9" s="8"/>
    </row>
    <row r="10" spans="2:8" ht="22.8" x14ac:dyDescent="0.3">
      <c r="B10" s="16" t="s">
        <v>258</v>
      </c>
      <c r="C10" s="19" t="s">
        <v>287</v>
      </c>
      <c r="D10" s="3" t="s">
        <v>21</v>
      </c>
      <c r="E10" s="58" t="s">
        <v>286</v>
      </c>
      <c r="F10" s="56" t="str">
        <f t="shared" si="0"/>
        <v>Ver</v>
      </c>
      <c r="G10" s="50"/>
      <c r="H10" s="8"/>
    </row>
    <row r="11" spans="2:8" ht="34.200000000000003" x14ac:dyDescent="0.3">
      <c r="B11" s="16" t="s">
        <v>259</v>
      </c>
      <c r="C11" s="19" t="s">
        <v>288</v>
      </c>
      <c r="D11" s="3" t="s">
        <v>22</v>
      </c>
      <c r="E11" s="58" t="s">
        <v>286</v>
      </c>
      <c r="F11" s="56" t="str">
        <f t="shared" si="0"/>
        <v>Ver</v>
      </c>
      <c r="G11" s="50"/>
      <c r="H11" s="8"/>
    </row>
    <row r="12" spans="2:8" ht="22.8" x14ac:dyDescent="0.3">
      <c r="B12" s="16" t="s">
        <v>260</v>
      </c>
      <c r="C12" s="19" t="s">
        <v>289</v>
      </c>
      <c r="D12" s="3" t="s">
        <v>23</v>
      </c>
      <c r="E12" s="58" t="s">
        <v>286</v>
      </c>
      <c r="F12" s="56" t="str">
        <f t="shared" si="0"/>
        <v>Ver</v>
      </c>
      <c r="G12" s="50"/>
      <c r="H12" s="8"/>
    </row>
    <row r="13" spans="2:8" ht="22.8" x14ac:dyDescent="0.3">
      <c r="B13" s="16" t="s">
        <v>267</v>
      </c>
      <c r="C13" s="19" t="s">
        <v>290</v>
      </c>
      <c r="D13" s="3" t="s">
        <v>271</v>
      </c>
      <c r="E13" s="58" t="s">
        <v>283</v>
      </c>
      <c r="F13" s="56" t="str">
        <f t="shared" si="0"/>
        <v>Ver</v>
      </c>
      <c r="G13" s="50"/>
      <c r="H13" s="8"/>
    </row>
    <row r="14" spans="2:8" ht="79.8" x14ac:dyDescent="0.3">
      <c r="B14" s="16" t="s">
        <v>307</v>
      </c>
      <c r="C14" s="19" t="s">
        <v>308</v>
      </c>
      <c r="D14" s="3" t="s">
        <v>272</v>
      </c>
      <c r="E14" s="58" t="s">
        <v>282</v>
      </c>
      <c r="F14" s="56" t="str">
        <f t="shared" si="0"/>
        <v>Ver</v>
      </c>
      <c r="G14" s="50"/>
      <c r="H14" s="8"/>
    </row>
    <row r="15" spans="2:8" x14ac:dyDescent="0.3">
      <c r="B15" s="16" t="s">
        <v>276</v>
      </c>
      <c r="C15" s="19" t="s">
        <v>277</v>
      </c>
      <c r="D15" s="3" t="s">
        <v>278</v>
      </c>
      <c r="E15" s="50"/>
      <c r="F15" s="56" t="str">
        <f t="shared" si="0"/>
        <v>Ver</v>
      </c>
      <c r="G15" s="50"/>
      <c r="H15" s="8"/>
    </row>
    <row r="16" spans="2:8" ht="34.200000000000003" x14ac:dyDescent="0.3">
      <c r="B16" s="27" t="s">
        <v>328</v>
      </c>
      <c r="C16" s="28" t="s">
        <v>318</v>
      </c>
      <c r="D16" s="106" t="s">
        <v>317</v>
      </c>
      <c r="E16" s="58" t="s">
        <v>284</v>
      </c>
      <c r="F16" s="56" t="str">
        <f t="shared" si="0"/>
        <v>Ver</v>
      </c>
      <c r="G16" s="107"/>
      <c r="H16" s="108"/>
    </row>
    <row r="17" spans="2:8" x14ac:dyDescent="0.3">
      <c r="B17" s="24"/>
      <c r="C17" s="25"/>
      <c r="D17" s="4"/>
      <c r="E17" s="33"/>
      <c r="F17" s="57" t="str">
        <f t="shared" si="0"/>
        <v>Ver</v>
      </c>
      <c r="G17" s="33"/>
      <c r="H17" s="6"/>
    </row>
    <row r="18" spans="2:8" x14ac:dyDescent="0.3">
      <c r="G18" s="43" t="s">
        <v>248</v>
      </c>
      <c r="H18" s="31">
        <f>AVERAGE(H7:H17)</f>
        <v>0</v>
      </c>
    </row>
  </sheetData>
  <mergeCells count="4">
    <mergeCell ref="E6:F6"/>
    <mergeCell ref="B2:H2"/>
    <mergeCell ref="B3:H3"/>
    <mergeCell ref="B4:H5"/>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09375" defaultRowHeight="16.8" x14ac:dyDescent="0.4"/>
  <cols>
    <col min="1" max="1" width="2.5546875" style="1" customWidth="1"/>
    <col min="2" max="2" width="100.77734375" style="1" customWidth="1"/>
    <col min="3" max="16384" width="9.109375" style="1"/>
  </cols>
  <sheetData>
    <row r="1" spans="2:2" x14ac:dyDescent="0.4">
      <c r="B1" s="12"/>
    </row>
    <row r="2" spans="2:2" x14ac:dyDescent="0.4">
      <c r="B2" s="1" t="s">
        <v>13</v>
      </c>
    </row>
    <row r="3" spans="2:2" x14ac:dyDescent="0.4">
      <c r="B3" s="10" t="s">
        <v>14</v>
      </c>
    </row>
    <row r="4" spans="2:2" x14ac:dyDescent="0.4">
      <c r="B4" s="11" t="s">
        <v>15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Inicio</vt:lpstr>
      <vt:lpstr>0.Ejercicios</vt:lpstr>
      <vt:lpstr>1.Tecnica</vt:lpstr>
      <vt:lpstr>2.ArquitectonicaEstructural</vt:lpstr>
      <vt:lpstr>2.ArquitectonicaEstructuralCAD</vt:lpstr>
      <vt:lpstr>3.Electrica</vt:lpstr>
      <vt:lpstr>4.Bodegaje</vt:lpstr>
      <vt:lpstr>5.Planos</vt:lpstr>
      <vt:lpstr>6.Archivos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2025-08-26T14:04:22Z</dcterms:modified>
</cp:coreProperties>
</file>