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4"/>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3B009D99-6314-4B90-8E2F-784A6F1D58FE}" xr6:coauthVersionLast="47" xr6:coauthVersionMax="47" xr10:uidLastSave="{00000000-0000-0000-0000-000000000000}"/>
  <bookViews>
    <workbookView xWindow="-98" yWindow="-98" windowWidth="28996" windowHeight="15675" activeTab="3"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3" i="7"/>
  <c r="E35" i="7"/>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9" i="7" s="1"/>
  <c r="E28" i="7"/>
  <c r="E27" i="7"/>
  <c r="E26" i="7"/>
  <c r="E25" i="7"/>
  <c r="E24" i="7"/>
  <c r="E23" i="7"/>
  <c r="E22" i="7"/>
  <c r="E21" i="7"/>
  <c r="E20" i="7"/>
  <c r="E19" i="7"/>
  <c r="C100" i="4"/>
  <c r="D57" i="4"/>
  <c r="D59" i="4" s="1"/>
  <c r="D54" i="4" s="1"/>
  <c r="C102" i="4" s="1"/>
  <c r="D40" i="4"/>
  <c r="G28" i="7" l="1"/>
  <c r="I28" i="7" s="1"/>
  <c r="G23" i="7"/>
  <c r="I23" i="7" s="1"/>
  <c r="G19" i="7"/>
  <c r="I19" i="7" s="1"/>
  <c r="G27" i="7"/>
  <c r="I27" i="7" s="1"/>
  <c r="G26" i="7"/>
  <c r="I26" i="7" s="1"/>
  <c r="G25" i="7"/>
  <c r="I25" i="7" s="1"/>
  <c r="G24" i="7"/>
  <c r="I24" i="7" s="1"/>
  <c r="G22" i="7"/>
  <c r="I22" i="7" s="1"/>
  <c r="G21" i="7"/>
  <c r="I21" i="7" s="1"/>
  <c r="G20" i="7"/>
  <c r="I20" i="7" s="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A1B95D0-AD18-4516-B8F8-548B44501C45}">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<sst xmlns="http://schemas.openxmlformats.org/spreadsheetml/2006/main" count="965" uniqueCount="562">
  <si>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</si>
  <si>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</si>
  <si>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</si>
  <si>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</si>
  <si>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</si>
  <si>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</si>
  <si>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</si>
  <si>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</si>
  <si>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</si>
  <si>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</si>
  <si>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</si>
  <si>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</si>
  <si>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</si>
  <si>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</si>
  <si>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</si>
  <si>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</si>
  <si>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</si>
  <si>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</si>
  <si>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</si>
  <si>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</si>
  <si>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</si>
  <si>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</si>
  <si>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</si>
  <si>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</si>
  <si>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</si>
  <si>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</si>
  <si>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</si>
  <si>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</si>
  <si>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</si>
  <si>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</si>
  <si>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</si>
  <si>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</si>
  <si>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</si>
  <si>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</si>
  <si>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</si>
  <si>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</si>
  <si>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</si>
  <si>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</si>
  <si>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</si>
  <si>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</si>
  <si>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</si>
  <si>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</si>
  <si>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</si>
  <si>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</si>
  <si>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</si>
  <si>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</si>
  <si>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</si>
  <si>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</si>
  <si>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</si>
  <si>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</si>
  <si>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</si>
  <si>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</si>
  <si>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</si>
  <si>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</si>
  <si>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</si>
  <si>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</si>
  <si>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</si>
  <si>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</si>
  <si>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</si>
  <si>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</si>
  <si>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</si>
  <si>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</si>
  <si>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</si>
  <si>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</si>
  <si>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</si>
  <si>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</si>
  <si>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</si>
  <si>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</si>
  <si>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</si>
  <si>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</si>
  <si>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</si>
  <si>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</si>
  <si>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</si>
  <si>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</si>
  <si>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</si>
  <si>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</si>
  <si>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</si>
  <si>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</si>
  <si>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</si>
  <si>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</si>
  <si>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</si>
  <si>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</si>
  <si>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</si>
  <si>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</si>
  <si>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</si>
  <si>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</si>
  <si>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</si>
  <si>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</si>
  <si>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</si>
  <si>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</si>
  <si>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</si>
  <si>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</si>
  <si>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</si>
  <si>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</si>
  <si>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</si>
  <si>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</si>
  <si>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</si>
  <si>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</si>
  <si>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</si>
  <si>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</si>
  <si>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</si>
  <si>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</si>
  <si>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</si>
  <si>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</si>
  <si>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</si>
  <si>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</si>
  <si>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</si>
  <si>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</si>
  <si>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</si>
  <si>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</si>
  <si>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</si>
  <si>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</si>
  <si>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</si>
  <si>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</si>
  <si>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</si>
  <si>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</si>
  <si>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</si>
  <si>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</si>
  <si>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</si>
  <si>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</si>
  <si>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</si>
  <si>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</si>
  <si>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</si>
  <si>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</si>
  <si>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</si>
  <si>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</si>
  <si>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</si>
  <si>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</si>
  <si>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</si>
  <si>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</si>
  <si>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</si>
  <si>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</si>
  <si>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</si>
  <si>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</si>
  <si>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</si>
  <si>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</si>
  <si>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</si>
  <si>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</si>
  <si>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</si>
  <si>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</si>
  <si>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</si>
  <si>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</si>
  <si>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</si>
  <si>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</si>
  <si>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</si>
  <si>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</si>
  <si>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</si>
  <si>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</si>
  <si>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</si>
  <si>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</si>
  <si>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</si>
  <si>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</si>
  <si>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</si>
  <si>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</si>
  <si>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</si>
  <si>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</si>
  <si>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</si>
  <si>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</si>
  <si>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</si>
  <si>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</si>
  <si>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</si>
  <si>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</si>
  <si>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</si>
  <si>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</si>
  <si>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</si>
  <si>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</si>
  <si>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</si>
  <si>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</si>
  <si>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</si>
  <si>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</si>
  <si>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</si>
  <si>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</si>
  <si>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</si>
  <si>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</si>
  <si>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</si>
  <si>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</si>
  <si>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</si>
  <si>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</si>
  <si>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</si>
  <si>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</si>
  <si>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</si>
  <si>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</si>
  <si>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</si>
  <si>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</si>
  <si>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</si>
  <si>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</si>
  <si>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</si>
  <si>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</si>
  <si>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</si>
  <si>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</si>
  <si>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</si>
  <si>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</si>
  <si>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</si>
  <si>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</si>
  <si>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</si>
  <si>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</si>
  <si>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</si>
  <si>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</si>
  <si>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</si>
  <si>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</si>
  <si>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</si>
  <si>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</si>
  <si>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</si>
  <si>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</si>
  <si>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</si>
  <si>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</si>
  <si>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</si>
  <si>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</si>
  <si>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</si>
  <si>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</si>
  <si>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</si>
  <si>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</si>
  <si>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</si>
  <si>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</si>
  <si>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</si>
  <si>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</si>
  <si>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</si>
  <si>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</si>
  <si>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</si>
  <si>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</si>
  <si>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</si>
  <si>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</si>
  <si>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</si>
  <si>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</si>
  <si>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</si>
  <si>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</si>
  <si>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</si>
  <si>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</si>
  <si>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</si>
  <si>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</si>
  <si>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</si>
  <si>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</si>
  <si>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</si>
  <si>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</si>
  <si>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</si>
  <si>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</si>
  <si>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</si>
  <si>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</si>
  <si>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</si>
  <si>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</si>
  <si>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</si>
  <si>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</si>
  <si>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</si>
  <si>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</si>
  <si>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</si>
  <si>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</si>
  <si>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</si>
  <si>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</si>
  <si>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</si>
  <si>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</si>
  <si>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</si>
  <si>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</si>
  <si>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</si>
  <si>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</si>
  <si>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</si>
  <si>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</si>
  <si>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</si>
  <si>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</si>
  <si>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</si>
  <si>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</si>
  <si>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</si>
  <si>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</si>
  <si>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</si>
  <si>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</si>
  <si>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</si>
  <si>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</si>
  <si>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</si>
  <si>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</si>
  <si>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</si>
  <si>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</si>
  <si>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</si>
  <si>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</si>
  <si>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</si>
  <si>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</si>
  <si>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</si>
  <si>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</si>
  <si>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</si>
  <si>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</si>
  <si>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</si>
  <si>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</si>
  <si>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</si>
  <si>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</si>
  <si>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</si>
  <si>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</si>
  <si>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</si>
  <si>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</si>
  <si>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</si>
  <si>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</si>
  <si>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</si>
  <si>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</si>
  <si>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</si>
  <si>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</si>
  <si>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</si>
  <si>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</si>
  <si>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</si>
  <si>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</si>
  <si>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</si>
  <si>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</si>
  <si>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</si>
  <si>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</si>
  <si>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</si>
  <si>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</si>
  <si>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</si>
  <si>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</si>
  <si>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</si>
  <si>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</si>
  <si>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</si>
  <si>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</si>
  <si>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</si>
  <si>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</si>
  <si>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</si>
  <si>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</si>
  <si>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</si>
  <si>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</si>
  <si>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</si>
  <si>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</si>
  <si>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</si>
  <si>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</si>
  <si>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</si>
  <si>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</si>
  <si>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</si>
  <si>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</si>
  <si>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</si>
  <si>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</si>
  <si>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</si>
  <si>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</si>
  <si>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</si>
  <si>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</si>
  <si>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</si>
  <si>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</si>
  <si>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</si>
  <si>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</si>
  <si>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</si>
  <si>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</si>
  <si>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</si>
  <si>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</si>
  <si>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</si>
  <si>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</si>
  <si>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</si>
  <si>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</si>
  <si>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</si>
  <si>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</si>
  <si>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</si>
  <si>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</si>
  <si>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</si>
  <si>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</si>
  <si>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</si>
  <si>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</si>
  <si>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</si>
  <si>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</si>
  <si>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</si>
  <si>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</si>
  <si>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</si>
  <si>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</si>
  <si>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</si>
  <si>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</si>
  <si>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</si>
  <si>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</si>
  <si>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</si>
  <si>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</si>
  <si>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</si>
  <si>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</si>
  <si>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</si>
  <si>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</si>
  <si>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</si>
  <si>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</si>
  <si>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</si>
  <si>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</si>
  <si>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</si>
  <si>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</si>
  <si>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</si>
  <si>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</si>
  <si>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</si>
  <si>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</si>
  <si>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</si>
  <si>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</si>
  <si>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</si>
  <si>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</si>
  <si>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</si>
  <si>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</si>
  <si>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</si>
  <si>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</si>
  <si>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</si>
  <si>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</si>
  <si>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</si>
  <si>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</si>
  <si>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</si>
  <si>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</si>
  <si>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</si>
  <si>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</si>
  <si>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</si>
  <si>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</si>
  <si>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</si>
  <si>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</si>
  <si>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</si>
  <si>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</si>
  <si>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</si>
  <si>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</si>
  <si>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</si>
  <si>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</si>
  <si>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</si>
  <si>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</si>
  <si>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</si>
  <si>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</si>
  <si>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</si>
  <si>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</si>
  <si>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</si>
  <si>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</si>
  <si>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</si>
  <si>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</si>
  <si>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</si>
  <si>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</si>
  <si>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</si>
  <si>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</si>
  <si>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</si>
  <si>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</si>
  <si>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</si>
  <si>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</si>
  <si>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</si>
  <si>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</si>
  <si>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</si>
  <si>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</si>
  <si>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</si>
  <si>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</si>
  <si>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</si>
  <si>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</si>
  <si>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</si>
  <si>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</si>
  <si>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</si>
  <si>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</si>
  <si>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</si>
  <si>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</si>
  <si>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</si>
  <si>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</si>
  <si>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</si>
  <si>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</si>
  <si>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</si>
  <si>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</si>
  <si>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</si>
  <si>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</si>
  <si>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</si>
  <si>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</si>
  <si>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</si>
  <si>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</si>
  <si>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</si>
  <si>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</si>
  <si>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</si>
  <si>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</si>
  <si>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</si>
  <si>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</si>
  <si>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</si>
  <si>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</si>
  <si>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</si>
  <si>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</si>
  <si>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</si>
  <si>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</si>
  <si>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</si>
  <si>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</si>
  <si>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</si>
  <si>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</si>
  <si>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</si>
  <si>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</si>
  <si>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</si>
  <si>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</si>
  <si>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</si>
  <si>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</si>
  <si>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</si>
  <si>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</si>
  <si>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</si>
  <si>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</si>
  <si>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</si>
  <si>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</si>
  <si>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</si>
  <si>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</si>
  <si>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</si>
  <si>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</si>
  <si>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</si>
  <si>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</si>
  <si>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</si>
  <si>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</si>
  <si>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</si>
  <si>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</si>
  <si>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</si>
  <si>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</si>
  <si>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</si>
  <si>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</si>
  <si>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</si>
  <si>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</si>
  <si>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</si>
  <si>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</si>
  <si>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</si>
  <si>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</si>
  <si>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</si>
  <si>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</si>
  <si>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</si>
  <si>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</si>
  <si>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</si>
  <si>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</si>
  <si>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</si>
  <si>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</si>
  <si>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</si>
  <si>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</si>
  <si>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</si>
  <si>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</si>
  <si>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</si>
  <si>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</si>
  <si>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</si>
  <si>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</si>
  <si>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</si>
  <si>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</si>
  <si>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</si>
  <si>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</si>
  <si>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</si>
  <si>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</si>
  <si>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</si>
  <si>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</si>
  <si>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</si>
  <si>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</si>
  <si>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Incompleta, faltan múltiples carpetas.</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</si>
  <si>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</si>
  <si>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</si>
  <si>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</si>
  <si>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</si>
  <si>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</si>
  <si>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t>Tejado a dos aguas.</t>
  </si>
  <si>
    <t>Ajustar localización.</t>
  </si>
  <si>
    <t>Para cada actividad se debe presentar un informe técnico independiente. 
Archivo DAPC_AIALayerName.xlsx  no disponible en /table.</t>
  </si>
  <si>
    <t>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</si>
  <si>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</si>
  <si>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</si>
  <si>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</si>
  <si>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</si>
  <si>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</si>
  <si>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</si>
  <si>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</si>
  <si>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</si>
  <si>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</si>
  <si>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</si>
  <si>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</si>
  <si>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</si>
  <si>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Falto recortar arco en el cilindro del eje central.</t>
  </si>
  <si>
    <t>Falto recortar arco en el cilindro superior.</t>
  </si>
  <si>
    <t>Ajustar la localización, la han ubicada iniciando desde la pared de la fachada y de esta forma no se puede acceder a la escalera. Sin ajuste en vista lateral.</t>
  </si>
  <si>
    <t>Estimar el área total de los muros.</t>
  </si>
  <si>
    <r>
      <t xml:space="preserve">El área de los baños de la bodega puede ser menor a lo dibujado, utilizar como referencia uno de los baños del bloque C de la ECI. </t>
    </r>
    <r>
      <rPr>
        <sz val="8"/>
        <color rgb="FFC00000"/>
        <rFont val="Segoe UI Light"/>
        <family val="2"/>
      </rPr>
      <t>Dibujar la distribución interna.</t>
    </r>
  </si>
  <si>
    <t>Ver observaciones en 2.ArquitectonicaEstructural.</t>
  </si>
  <si>
    <t>Sin informe técnico. Que actividades realizó cada estudiante y que tiempo dedicaron a esta entrega. Estructura de directorios incompleta, completar.</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</si>
  <si>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Los informes deben utilizar la plantilla de Microsoft Word suministrada.
Informe sin conversión a Adobe Acrobat .pdf.</t>
  </si>
  <si>
    <t>Archivo sin código de alumno.</t>
  </si>
  <si>
    <t>Archivo sin código de alumno. Dibujo incompleto, sin verificación de elipse, sin nodos.</t>
  </si>
  <si>
    <t>Archivo sin código de alumno. Elipse dados dos ejes no era dibujable para las relaciones entregadas.</t>
  </si>
  <si>
    <t>Archivo sin código de alumno. Sin líneas de comprobación. Dibujo incorrecto</t>
  </si>
  <si>
    <t>Archivo sin código de alumno. Sin líneas de comprobación sin ejes fraccionados. Dibujo incorrecto</t>
  </si>
  <si>
    <t>Archivo sin código de alumno. Escala incorrecta.</t>
  </si>
  <si>
    <t>Archivo sin código de alumno. Sin trazado usando SPLINE. Puntos incorrectos. Tabla se guardaba en /table</t>
  </si>
  <si>
    <r>
      <t>Dibujo correcto 3.63%</t>
    </r>
    <r>
      <rPr>
        <sz val="8"/>
        <color rgb="FFC00000"/>
        <rFont val="Segoe UI Light"/>
        <family val="2"/>
      </rPr>
      <t>, justificar este valor en el informe técnico.</t>
    </r>
  </si>
  <si>
    <t>Actualizar dibujo dejando los espacios vacíos que de la cubierta que descargan al canal. En la planta no se ve el dibujo de la cubierta.</t>
  </si>
  <si>
    <t>Alto no corresponde al valor definido.</t>
  </si>
  <si>
    <t>En las fachadas ajustar la localización de las columnas, han quedado en la mitad de las puertas.</t>
  </si>
  <si>
    <t xml:space="preserve">16.85 metros desde los extremos de la cubierta, no cumple con los criterios de separación. Es necesario dibujar pasarelas laterales a borde de cubierta y reajustar la separación de las centrales. </t>
  </si>
  <si>
    <t>Recomiendo dibujar vigas a la altura de empate de la placa del mezanine. Falto dibujas las vigas en la fachada.</t>
  </si>
  <si>
    <t>ElectroCAD Solutions, con logotipo. Curva especial incorporada.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</si>
</sst>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0" xfId="0" applyFont="1" applyFill="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5" fillId="0" borderId="1" xfId="0" applyFont="1" applyBorder="1" applyAlignment="1">
      <alignment horizontal="left" vertical="top"/>
    </xf>
    <xf numFmtId="0" fontId="16" fillId="0" borderId="6" xfId="0" applyFont="1" applyBorder="1" applyAlignment="1">
      <alignment horizontal="center" vertical="top"/>
    </xf>
    <xf numFmtId="0" fontId="16" fillId="0" borderId="26" xfId="0" applyFont="1" applyBorder="1" applyAlignment="1" applyProtection="1">
      <alignment horizontal="center" vertical="top" wrapText="1"/>
      <protection locked="0"/>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11" fillId="0" borderId="6"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528</v>
      </c>
    </row>
    <row r="2" spans="2:9" x14ac:dyDescent="0.45">
      <c r="B2" s="170" t="s">
        <v>467</v>
      </c>
      <c r="C2" s="170"/>
      <c r="D2" s="170"/>
      <c r="E2" s="108"/>
    </row>
    <row r="3" spans="2:9" x14ac:dyDescent="0.45">
      <c r="B3" s="171" t="s">
        <v>371</v>
      </c>
      <c r="C3" s="171"/>
      <c r="D3" s="171"/>
      <c r="E3" s="107"/>
    </row>
    <row r="4" spans="2:9" ht="16.5" customHeight="1" x14ac:dyDescent="0.45">
      <c r="B4" s="186" t="s">
        <v>25</v>
      </c>
      <c r="C4" s="186"/>
      <c r="D4" s="186"/>
      <c r="E4" s="106"/>
    </row>
    <row r="5" spans="2:9" x14ac:dyDescent="0.45">
      <c r="B5" s="186"/>
      <c r="C5" s="186"/>
      <c r="D5" s="186"/>
      <c r="E5" s="106"/>
    </row>
    <row r="6" spans="2:9" x14ac:dyDescent="0.45">
      <c r="B6" s="187"/>
      <c r="C6" s="187"/>
      <c r="D6" s="187"/>
      <c r="E6" s="106"/>
    </row>
    <row r="7" spans="2:9" x14ac:dyDescent="0.45">
      <c r="B7" s="181" t="s">
        <v>1</v>
      </c>
      <c r="C7" s="182"/>
      <c r="D7" s="182"/>
      <c r="E7" s="183"/>
    </row>
    <row r="8" spans="2:9" x14ac:dyDescent="0.45">
      <c r="B8" s="175">
        <v>2</v>
      </c>
      <c r="C8" s="176"/>
      <c r="D8" s="176"/>
      <c r="E8" s="177"/>
    </row>
    <row r="9" spans="2:9" x14ac:dyDescent="0.45">
      <c r="B9" s="172" t="s">
        <v>2</v>
      </c>
      <c r="C9" s="173"/>
      <c r="D9" s="173"/>
      <c r="E9" s="174"/>
    </row>
    <row r="10" spans="2:9" x14ac:dyDescent="0.45">
      <c r="B10" s="175" t="s">
        <v>495</v>
      </c>
      <c r="C10" s="176"/>
      <c r="D10" s="176"/>
      <c r="E10" s="177"/>
    </row>
    <row r="11" spans="2:9" x14ac:dyDescent="0.45">
      <c r="B11" s="178"/>
      <c r="C11" s="179"/>
      <c r="D11" s="179"/>
      <c r="E11" s="180"/>
    </row>
    <row r="12" spans="2:9" x14ac:dyDescent="0.45">
      <c r="B12" s="172" t="s">
        <v>10</v>
      </c>
      <c r="C12" s="173"/>
      <c r="D12" s="173"/>
      <c r="E12" s="174"/>
    </row>
    <row r="13" spans="2:9" x14ac:dyDescent="0.45">
      <c r="B13" s="188" t="s">
        <v>496</v>
      </c>
      <c r="C13" s="176"/>
      <c r="D13" s="176"/>
      <c r="E13" s="177"/>
    </row>
    <row r="14" spans="2:9" x14ac:dyDescent="0.45">
      <c r="B14" s="178"/>
      <c r="C14" s="179"/>
      <c r="D14" s="179"/>
      <c r="E14" s="180"/>
    </row>
    <row r="15" spans="2:9" x14ac:dyDescent="0.45">
      <c r="B15" s="64" t="s">
        <v>11</v>
      </c>
      <c r="C15" s="64"/>
      <c r="D15" s="64"/>
      <c r="E15" s="64"/>
      <c r="G15" s="108"/>
    </row>
    <row r="16" spans="2:9" x14ac:dyDescent="0.45">
      <c r="B16" s="65"/>
      <c r="C16" s="65"/>
      <c r="D16" s="65"/>
      <c r="E16" s="65"/>
      <c r="G16" s="152" t="s">
        <v>535</v>
      </c>
      <c r="H16" s="153"/>
      <c r="I16" s="84"/>
    </row>
    <row r="17" spans="2:9" x14ac:dyDescent="0.45">
      <c r="B17" s="170" t="s">
        <v>5</v>
      </c>
      <c r="C17" s="170"/>
      <c r="D17" s="170"/>
      <c r="E17" s="170"/>
      <c r="G17" s="154">
        <v>0.3</v>
      </c>
      <c r="H17" s="155">
        <v>0.7</v>
      </c>
      <c r="I17" s="156"/>
    </row>
    <row r="18" spans="2:9" ht="33" x14ac:dyDescent="0.45">
      <c r="B18" s="43" t="s">
        <v>4</v>
      </c>
      <c r="C18" s="35" t="s">
        <v>19</v>
      </c>
      <c r="D18" s="66" t="s">
        <v>18</v>
      </c>
      <c r="E18" s="7" t="s">
        <v>3</v>
      </c>
      <c r="G18" s="157" t="s">
        <v>536</v>
      </c>
      <c r="H18" s="158" t="s">
        <v>537</v>
      </c>
      <c r="I18" s="159" t="s">
        <v>538</v>
      </c>
    </row>
    <row r="19" spans="2:9" x14ac:dyDescent="0.45">
      <c r="B19" s="67">
        <v>1</v>
      </c>
      <c r="C19" s="33" t="s">
        <v>489</v>
      </c>
      <c r="D19" s="13">
        <v>1000109401</v>
      </c>
      <c r="E19" s="8">
        <f t="shared" ref="E19:E28" si="0">IFERROR(RIGHT(D19,1)*1,0)</f>
        <v>1</v>
      </c>
      <c r="G19" s="160">
        <f>$E$39</f>
        <v>4.759389671361502</v>
      </c>
      <c r="H19" s="161">
        <v>5</v>
      </c>
      <c r="I19" s="162">
        <f>G19*$G$17+H19*$H$17</f>
        <v>4.9278169014084501</v>
      </c>
    </row>
    <row r="20" spans="2:9" x14ac:dyDescent="0.45">
      <c r="B20" s="67">
        <v>2</v>
      </c>
      <c r="C20" s="33" t="s">
        <v>490</v>
      </c>
      <c r="D20" s="13">
        <v>1000109945</v>
      </c>
      <c r="E20" s="8">
        <f t="shared" si="0"/>
        <v>5</v>
      </c>
      <c r="G20" s="160">
        <f t="shared" ref="G20:G28" si="1">$E$39</f>
        <v>4.759389671361502</v>
      </c>
      <c r="H20" s="161">
        <v>5</v>
      </c>
      <c r="I20" s="162">
        <f t="shared" ref="I20:I28" si="2">G20*$G$17+H20*$H$17</f>
        <v>4.9278169014084501</v>
      </c>
    </row>
    <row r="21" spans="2:9" x14ac:dyDescent="0.45">
      <c r="B21" s="67">
        <v>3</v>
      </c>
      <c r="C21" s="33" t="s">
        <v>491</v>
      </c>
      <c r="D21" s="13">
        <v>1000107929</v>
      </c>
      <c r="E21" s="8">
        <f t="shared" si="0"/>
        <v>9</v>
      </c>
      <c r="G21" s="160">
        <f t="shared" si="1"/>
        <v>4.759389671361502</v>
      </c>
      <c r="H21" s="161">
        <v>5</v>
      </c>
      <c r="I21" s="162">
        <f t="shared" si="2"/>
        <v>4.9278169014084501</v>
      </c>
    </row>
    <row r="22" spans="2:9" x14ac:dyDescent="0.45">
      <c r="B22" s="67">
        <v>4</v>
      </c>
      <c r="C22" s="33" t="s">
        <v>492</v>
      </c>
      <c r="D22" s="13">
        <v>1000109238</v>
      </c>
      <c r="E22" s="8">
        <f t="shared" si="0"/>
        <v>8</v>
      </c>
      <c r="G22" s="160">
        <f t="shared" si="1"/>
        <v>4.759389671361502</v>
      </c>
      <c r="H22" s="161">
        <v>5</v>
      </c>
      <c r="I22" s="162">
        <f t="shared" si="2"/>
        <v>4.9278169014084501</v>
      </c>
    </row>
    <row r="23" spans="2:9" x14ac:dyDescent="0.45">
      <c r="B23" s="67">
        <v>5</v>
      </c>
      <c r="C23" s="33" t="s">
        <v>493</v>
      </c>
      <c r="D23" s="13">
        <v>1000109133</v>
      </c>
      <c r="E23" s="8">
        <f t="shared" si="0"/>
        <v>3</v>
      </c>
      <c r="G23" s="160">
        <f t="shared" si="1"/>
        <v>4.759389671361502</v>
      </c>
      <c r="H23" s="161">
        <v>5</v>
      </c>
      <c r="I23" s="162">
        <f t="shared" si="2"/>
        <v>4.9278169014084501</v>
      </c>
    </row>
    <row r="24" spans="2:9" x14ac:dyDescent="0.45">
      <c r="B24" s="67">
        <v>6</v>
      </c>
      <c r="C24" s="33" t="s">
        <v>494</v>
      </c>
      <c r="D24" s="13">
        <v>1000109403</v>
      </c>
      <c r="E24" s="8">
        <f t="shared" si="0"/>
        <v>3</v>
      </c>
      <c r="G24" s="160">
        <f t="shared" si="1"/>
        <v>4.759389671361502</v>
      </c>
      <c r="H24" s="161">
        <v>5</v>
      </c>
      <c r="I24" s="162">
        <f t="shared" si="2"/>
        <v>4.9278169014084501</v>
      </c>
    </row>
    <row r="25" spans="2:9" x14ac:dyDescent="0.45">
      <c r="B25" s="67">
        <v>7</v>
      </c>
      <c r="C25" s="33"/>
      <c r="D25" s="13"/>
      <c r="E25" s="8">
        <f t="shared" si="0"/>
        <v>0</v>
      </c>
      <c r="G25" s="160">
        <f t="shared" si="1"/>
        <v>4.759389671361502</v>
      </c>
      <c r="H25" s="161">
        <v>5</v>
      </c>
      <c r="I25" s="162">
        <f t="shared" si="2"/>
        <v>4.9278169014084501</v>
      </c>
    </row>
    <row r="26" spans="2:9" x14ac:dyDescent="0.45">
      <c r="B26" s="67">
        <v>8</v>
      </c>
      <c r="C26" s="33"/>
      <c r="D26" s="13"/>
      <c r="E26" s="8">
        <f t="shared" si="0"/>
        <v>0</v>
      </c>
      <c r="G26" s="160">
        <f t="shared" si="1"/>
        <v>4.759389671361502</v>
      </c>
      <c r="H26" s="161">
        <v>5</v>
      </c>
      <c r="I26" s="162">
        <f t="shared" si="2"/>
        <v>4.9278169014084501</v>
      </c>
    </row>
    <row r="27" spans="2:9" x14ac:dyDescent="0.45">
      <c r="B27" s="67">
        <v>9</v>
      </c>
      <c r="C27" s="33"/>
      <c r="D27" s="13"/>
      <c r="E27" s="8">
        <f t="shared" si="0"/>
        <v>0</v>
      </c>
      <c r="G27" s="160">
        <f t="shared" si="1"/>
        <v>4.759389671361502</v>
      </c>
      <c r="H27" s="161">
        <v>5</v>
      </c>
      <c r="I27" s="162">
        <f t="shared" si="2"/>
        <v>4.9278169014084501</v>
      </c>
    </row>
    <row r="28" spans="2:9" x14ac:dyDescent="0.45">
      <c r="B28" s="68">
        <v>10</v>
      </c>
      <c r="C28" s="34"/>
      <c r="D28" s="14"/>
      <c r="E28" s="6">
        <f t="shared" si="0"/>
        <v>0</v>
      </c>
      <c r="G28" s="163">
        <f t="shared" si="1"/>
        <v>4.759389671361502</v>
      </c>
      <c r="H28" s="164">
        <v>5</v>
      </c>
      <c r="I28" s="165">
        <f t="shared" si="2"/>
        <v>4.9278169014084501</v>
      </c>
    </row>
    <row r="29" spans="2:9" x14ac:dyDescent="0.45">
      <c r="D29" s="69" t="s">
        <v>360</v>
      </c>
      <c r="E29" s="50">
        <f>SUM(E19:E28)</f>
        <v>29</v>
      </c>
    </row>
    <row r="31" spans="2:9" x14ac:dyDescent="0.45">
      <c r="B31" s="170" t="s">
        <v>241</v>
      </c>
      <c r="C31" s="170"/>
      <c r="D31" s="170"/>
      <c r="E31" s="170"/>
    </row>
    <row r="32" spans="2:9" x14ac:dyDescent="0.45">
      <c r="B32" s="43" t="s">
        <v>4</v>
      </c>
      <c r="C32" s="191" t="s">
        <v>26</v>
      </c>
      <c r="D32" s="192"/>
      <c r="E32" s="7" t="s">
        <v>17</v>
      </c>
    </row>
    <row r="33" spans="2:5" x14ac:dyDescent="0.45">
      <c r="B33" s="44">
        <v>1</v>
      </c>
      <c r="C33" s="193" t="s">
        <v>242</v>
      </c>
      <c r="D33" s="194"/>
      <c r="E33" s="113">
        <f>IF('1.Tecnica'!I19&gt;0,'1.Tecnica'!I19,"")</f>
        <v>4.666666666666667</v>
      </c>
    </row>
    <row r="34" spans="2:5" x14ac:dyDescent="0.45">
      <c r="B34" s="44">
        <v>2</v>
      </c>
      <c r="C34" s="189" t="s">
        <v>278</v>
      </c>
      <c r="D34" s="190"/>
      <c r="E34" s="113">
        <f>IF('2.ArquitectonicaEstructural'!I95&gt;0,'2.ArquitectonicaEstructural'!I95,"")</f>
        <v>4.852112676056338</v>
      </c>
    </row>
    <row r="35" spans="2:5" x14ac:dyDescent="0.45">
      <c r="B35" s="44">
        <v>3</v>
      </c>
      <c r="C35" s="189" t="s">
        <v>243</v>
      </c>
      <c r="D35" s="190"/>
      <c r="E35" s="113" t="str">
        <f>IF('3.Electrica'!I28&gt;0,'3.Electrica'!I28,"")</f>
        <v/>
      </c>
    </row>
    <row r="36" spans="2:5" x14ac:dyDescent="0.45">
      <c r="B36" s="44">
        <v>4</v>
      </c>
      <c r="C36" s="51" t="s">
        <v>277</v>
      </c>
      <c r="D36" s="52"/>
      <c r="E36" s="113" t="str">
        <f>IF('4.Bodegaje'!I23&gt;0,'4.Bodegaje'!I23,"")</f>
        <v/>
      </c>
    </row>
    <row r="37" spans="2:5" x14ac:dyDescent="0.45">
      <c r="B37" s="44">
        <v>4</v>
      </c>
      <c r="C37" s="189" t="s">
        <v>244</v>
      </c>
      <c r="D37" s="190"/>
      <c r="E37" s="113" t="str">
        <f>IF('5.Planos'!I17&gt;0,'5.Planos'!I17,"")</f>
        <v/>
      </c>
    </row>
    <row r="38" spans="2:5" x14ac:dyDescent="0.45">
      <c r="B38" s="45">
        <v>5</v>
      </c>
      <c r="C38" s="184" t="s">
        <v>245</v>
      </c>
      <c r="D38" s="185"/>
      <c r="E38" s="151" t="str">
        <f>IF('6.Archivos'!H18&gt;0,'6.Archivos'!H18,"")</f>
        <v/>
      </c>
    </row>
    <row r="39" spans="2:5" x14ac:dyDescent="0.45">
      <c r="D39" s="149" t="s">
        <v>248</v>
      </c>
      <c r="E39" s="150">
        <f>AVERAGE(E33:E38)</f>
        <v>4.759389671361502</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F17"/>
  <sheetViews>
    <sheetView showGridLines="0" zoomScale="115" zoomScaleNormal="115" workbookViewId="0">
      <pane ySplit="5" topLeftCell="A6" activePane="bottomLeft" state="frozen"/>
      <selection pane="bottomLeft" activeCell="F8" sqref="F8"/>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8" t="s">
        <v>467</v>
      </c>
      <c r="C2" s="108"/>
      <c r="D2" s="108"/>
      <c r="F2" s="108"/>
    </row>
    <row r="3" spans="2:6" x14ac:dyDescent="0.45">
      <c r="B3" s="171" t="s">
        <v>505</v>
      </c>
      <c r="C3" s="171"/>
      <c r="D3" s="171"/>
      <c r="E3" s="171"/>
      <c r="F3" s="171"/>
    </row>
    <row r="4" spans="2:6" x14ac:dyDescent="0.45">
      <c r="B4" s="186" t="s">
        <v>506</v>
      </c>
      <c r="C4" s="186"/>
      <c r="D4" s="186"/>
      <c r="E4" s="186"/>
      <c r="F4" s="186"/>
    </row>
    <row r="5" spans="2:6" ht="33" x14ac:dyDescent="0.45">
      <c r="B5" s="5" t="s">
        <v>507</v>
      </c>
      <c r="C5" s="35" t="s">
        <v>28</v>
      </c>
      <c r="D5" s="114" t="s">
        <v>508</v>
      </c>
      <c r="E5" s="112" t="s">
        <v>509</v>
      </c>
      <c r="F5" s="7" t="s">
        <v>510</v>
      </c>
    </row>
    <row r="6" spans="2:6" ht="231" x14ac:dyDescent="0.45">
      <c r="B6" s="16" t="s">
        <v>281</v>
      </c>
      <c r="C6" s="115" t="s">
        <v>511</v>
      </c>
      <c r="D6" s="116" t="s">
        <v>547</v>
      </c>
      <c r="E6" s="147">
        <v>6</v>
      </c>
      <c r="F6" s="117" t="s">
        <v>545</v>
      </c>
    </row>
    <row r="7" spans="2:6" ht="66" x14ac:dyDescent="0.45">
      <c r="B7" s="16" t="s">
        <v>282</v>
      </c>
      <c r="C7" s="115" t="s">
        <v>372</v>
      </c>
      <c r="D7" s="116" t="s">
        <v>526</v>
      </c>
      <c r="E7" s="147">
        <v>6</v>
      </c>
      <c r="F7" s="118"/>
    </row>
    <row r="8" spans="2:6" ht="49.5" x14ac:dyDescent="0.45">
      <c r="B8" s="16" t="s">
        <v>303</v>
      </c>
      <c r="C8" s="115" t="s">
        <v>512</v>
      </c>
      <c r="D8" s="116" t="s">
        <v>546</v>
      </c>
      <c r="E8" s="169" t="s">
        <v>174</v>
      </c>
      <c r="F8" s="117" t="s">
        <v>545</v>
      </c>
    </row>
    <row r="9" spans="2:6" x14ac:dyDescent="0.45">
      <c r="B9" s="16" t="s">
        <v>304</v>
      </c>
      <c r="C9" s="115" t="s">
        <v>513</v>
      </c>
      <c r="D9" s="119"/>
      <c r="E9" s="147"/>
      <c r="F9" s="120"/>
    </row>
    <row r="10" spans="2:6" x14ac:dyDescent="0.45">
      <c r="B10" s="16" t="s">
        <v>320</v>
      </c>
      <c r="C10" s="115" t="s">
        <v>514</v>
      </c>
      <c r="D10" s="119"/>
      <c r="E10" s="147"/>
      <c r="F10" s="120"/>
    </row>
    <row r="11" spans="2:6" x14ac:dyDescent="0.45">
      <c r="B11" s="16" t="s">
        <v>284</v>
      </c>
      <c r="C11" s="115" t="s">
        <v>432</v>
      </c>
      <c r="D11" s="119"/>
      <c r="E11" s="147"/>
      <c r="F11" s="120"/>
    </row>
    <row r="12" spans="2:6" x14ac:dyDescent="0.45">
      <c r="B12" s="16" t="s">
        <v>283</v>
      </c>
      <c r="C12" s="115" t="s">
        <v>437</v>
      </c>
      <c r="D12" s="119"/>
      <c r="E12" s="147"/>
      <c r="F12" s="120"/>
    </row>
    <row r="13" spans="2:6" x14ac:dyDescent="0.45">
      <c r="B13" s="16" t="s">
        <v>280</v>
      </c>
      <c r="C13" s="115" t="s">
        <v>440</v>
      </c>
      <c r="D13" s="119"/>
      <c r="E13" s="147"/>
      <c r="F13" s="120"/>
    </row>
    <row r="14" spans="2:6" ht="33" x14ac:dyDescent="0.45">
      <c r="B14" s="16" t="s">
        <v>279</v>
      </c>
      <c r="C14" s="115" t="s">
        <v>515</v>
      </c>
      <c r="D14" s="119"/>
      <c r="E14" s="147"/>
      <c r="F14" s="120"/>
    </row>
    <row r="15" spans="2:6" x14ac:dyDescent="0.45">
      <c r="B15" s="24"/>
      <c r="C15" s="121"/>
      <c r="D15" s="122"/>
      <c r="E15" s="148"/>
      <c r="F15" s="123"/>
    </row>
    <row r="16" spans="2:6" x14ac:dyDescent="0.45">
      <c r="B16" s="124"/>
      <c r="C16" s="125"/>
      <c r="D16" s="126" t="s">
        <v>516</v>
      </c>
      <c r="E16" s="127">
        <f>SUM(E6:E15)</f>
        <v>12</v>
      </c>
      <c r="F16" s="128"/>
    </row>
    <row r="17" spans="2:2" x14ac:dyDescent="0.45">
      <c r="B17" s="2" t="s">
        <v>517</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35" activePane="bottomLeft" state="frozen"/>
      <selection pane="bottomLeft" activeCell="H37" sqref="H37"/>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86" t="s">
        <v>443</v>
      </c>
      <c r="C4" s="186"/>
      <c r="D4" s="186"/>
      <c r="E4" s="186"/>
      <c r="F4" s="186"/>
      <c r="G4" s="186"/>
      <c r="H4" s="186"/>
    </row>
    <row r="5" spans="1:8" x14ac:dyDescent="0.45">
      <c r="B5" s="186"/>
      <c r="C5" s="186"/>
      <c r="D5" s="186"/>
      <c r="E5" s="186"/>
      <c r="F5" s="186"/>
      <c r="G5" s="186"/>
      <c r="H5" s="186"/>
    </row>
    <row r="6" spans="1:8" ht="16.8" customHeight="1" x14ac:dyDescent="0.45">
      <c r="B6" s="21" t="s">
        <v>363</v>
      </c>
      <c r="C6" s="22" t="s">
        <v>332</v>
      </c>
      <c r="D6" s="23" t="s">
        <v>364</v>
      </c>
      <c r="E6" s="201" t="s">
        <v>28</v>
      </c>
      <c r="F6" s="202"/>
      <c r="G6" s="103" t="s">
        <v>16</v>
      </c>
      <c r="H6" s="37" t="s">
        <v>17</v>
      </c>
    </row>
    <row r="7" spans="1:8" ht="16.5" customHeight="1" x14ac:dyDescent="0.45">
      <c r="B7" s="203" t="s">
        <v>445</v>
      </c>
      <c r="C7" s="204"/>
      <c r="D7" s="204"/>
      <c r="E7" s="204"/>
      <c r="F7" s="204"/>
      <c r="G7" s="204"/>
      <c r="H7" s="205"/>
    </row>
    <row r="8" spans="1:8" ht="16.5" customHeight="1" x14ac:dyDescent="0.45">
      <c r="B8" s="198"/>
      <c r="C8" s="199"/>
      <c r="D8" s="199"/>
      <c r="E8" s="199"/>
      <c r="F8" s="199"/>
      <c r="G8" s="199"/>
      <c r="H8" s="200"/>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51" x14ac:dyDescent="0.45">
      <c r="A10" s="72">
        <v>2</v>
      </c>
      <c r="B10" s="16" t="s">
        <v>530</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165.75" x14ac:dyDescent="0.45">
      <c r="A11" s="72">
        <v>3</v>
      </c>
      <c r="B11" s="16" t="s">
        <v>531</v>
      </c>
      <c r="C11" s="19" t="s">
        <v>447</v>
      </c>
      <c r="D11" s="15"/>
      <c r="E11" s="55" t="s">
        <v>281</v>
      </c>
      <c r="F11" s="70" t="str">
        <f t="shared" si="0"/>
        <v>Ver</v>
      </c>
      <c r="G11" s="109" t="s">
        <v>503</v>
      </c>
      <c r="H11" s="110">
        <v>4</v>
      </c>
    </row>
    <row r="12" spans="1:8" ht="51" x14ac:dyDescent="0.45">
      <c r="A12" s="72">
        <v>4</v>
      </c>
      <c r="B12" s="16" t="s">
        <v>532</v>
      </c>
      <c r="C12" s="19" t="s">
        <v>448</v>
      </c>
      <c r="D12" s="15" t="e" vm="3">
        <f t="shared" si="1"/>
        <v>#VALUE!</v>
      </c>
      <c r="E12" s="55" t="s">
        <v>281</v>
      </c>
      <c r="F12" s="70" t="str">
        <f t="shared" si="0"/>
        <v>Ver</v>
      </c>
      <c r="G12" s="109" t="s">
        <v>498</v>
      </c>
      <c r="H12" s="110">
        <v>4.5</v>
      </c>
    </row>
    <row r="13" spans="1:8" ht="63.75" x14ac:dyDescent="0.45">
      <c r="A13" s="72">
        <v>5</v>
      </c>
      <c r="B13" s="27" t="s">
        <v>366</v>
      </c>
      <c r="C13" s="19" t="s">
        <v>449</v>
      </c>
      <c r="D13" s="15" t="e" vm="4">
        <f t="shared" si="1"/>
        <v>#VALUE!</v>
      </c>
      <c r="E13" s="55" t="s">
        <v>281</v>
      </c>
      <c r="F13" s="70" t="str">
        <f t="shared" si="0"/>
        <v>Ver</v>
      </c>
      <c r="G13" s="55" t="s">
        <v>502</v>
      </c>
      <c r="H13" s="111">
        <v>4.5</v>
      </c>
    </row>
    <row r="14" spans="1:8" ht="38.25" x14ac:dyDescent="0.45">
      <c r="A14" s="72">
        <v>6</v>
      </c>
      <c r="B14" s="27" t="s">
        <v>367</v>
      </c>
      <c r="C14" s="19" t="s">
        <v>449</v>
      </c>
      <c r="D14" s="15" t="e" vm="5">
        <f t="shared" si="1"/>
        <v>#VALUE!</v>
      </c>
      <c r="E14" s="55" t="s">
        <v>281</v>
      </c>
      <c r="F14" s="70" t="str">
        <f t="shared" si="0"/>
        <v>Ver</v>
      </c>
      <c r="G14" s="109" t="s">
        <v>499</v>
      </c>
      <c r="H14" s="111">
        <v>4.5</v>
      </c>
    </row>
    <row r="15" spans="1:8" ht="38.25" x14ac:dyDescent="0.45">
      <c r="A15" s="72">
        <v>7</v>
      </c>
      <c r="B15" s="16" t="s">
        <v>368</v>
      </c>
      <c r="C15" s="19" t="s">
        <v>449</v>
      </c>
      <c r="D15" s="15" t="e" vm="6">
        <f t="shared" si="1"/>
        <v>#VALUE!</v>
      </c>
      <c r="E15" s="55" t="s">
        <v>281</v>
      </c>
      <c r="F15" s="70" t="str">
        <f t="shared" si="0"/>
        <v>Ver</v>
      </c>
      <c r="G15" s="109" t="s">
        <v>500</v>
      </c>
      <c r="H15" s="111">
        <v>4.5</v>
      </c>
    </row>
    <row r="16" spans="1:8" ht="38.25" x14ac:dyDescent="0.45">
      <c r="A16" s="72">
        <v>8</v>
      </c>
      <c r="B16" s="16" t="s">
        <v>369</v>
      </c>
      <c r="C16" s="19" t="s">
        <v>450</v>
      </c>
      <c r="D16" s="15" t="e" vm="7">
        <f t="shared" si="1"/>
        <v>#VALUE!</v>
      </c>
      <c r="E16" s="55" t="s">
        <v>281</v>
      </c>
      <c r="F16" s="70" t="str">
        <f t="shared" si="0"/>
        <v>Ver</v>
      </c>
      <c r="G16" s="55" t="s">
        <v>501</v>
      </c>
      <c r="H16" s="39">
        <v>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5" t="s">
        <v>451</v>
      </c>
      <c r="C21" s="196"/>
      <c r="D21" s="196"/>
      <c r="E21" s="196"/>
      <c r="F21" s="196"/>
      <c r="G21" s="196"/>
      <c r="H21" s="197"/>
    </row>
    <row r="22" spans="1:8" x14ac:dyDescent="0.45">
      <c r="B22" s="198"/>
      <c r="C22" s="199"/>
      <c r="D22" s="199"/>
      <c r="E22" s="199"/>
      <c r="F22" s="199"/>
      <c r="G22" s="199"/>
      <c r="H22" s="200"/>
    </row>
    <row r="23" spans="1:8" ht="40.049999999999997" customHeight="1" x14ac:dyDescent="0.45">
      <c r="A23" s="72">
        <v>10</v>
      </c>
      <c r="B23" s="27" t="s">
        <v>375</v>
      </c>
      <c r="C23" s="28" t="s">
        <v>504</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529</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166" t="s">
        <v>539</v>
      </c>
      <c r="H26" s="111">
        <v>0</v>
      </c>
    </row>
    <row r="27" spans="1:8" ht="40.049999999999997" customHeight="1" x14ac:dyDescent="0.45">
      <c r="A27" s="72">
        <v>14</v>
      </c>
      <c r="B27" s="27" t="s">
        <v>379</v>
      </c>
      <c r="C27" s="28" t="s">
        <v>454</v>
      </c>
      <c r="D27" s="15" t="e" vm="12">
        <f t="shared" si="2"/>
        <v>#VALUE!</v>
      </c>
      <c r="E27" s="55" t="s">
        <v>303</v>
      </c>
      <c r="F27" s="70" t="str">
        <f t="shared" si="3"/>
        <v>Ver</v>
      </c>
      <c r="G27" s="166" t="s">
        <v>539</v>
      </c>
      <c r="H27" s="111">
        <v>0</v>
      </c>
    </row>
    <row r="28" spans="1:8" ht="40.049999999999997" customHeight="1" x14ac:dyDescent="0.45">
      <c r="A28" s="72">
        <v>15</v>
      </c>
      <c r="B28" s="27" t="s">
        <v>380</v>
      </c>
      <c r="C28" s="28" t="s">
        <v>455</v>
      </c>
      <c r="D28" s="15" t="e" vm="13">
        <f t="shared" si="2"/>
        <v>#VALUE!</v>
      </c>
      <c r="E28" s="55" t="s">
        <v>303</v>
      </c>
      <c r="F28" s="70" t="str">
        <f t="shared" si="3"/>
        <v>Ver</v>
      </c>
      <c r="G28" s="166" t="s">
        <v>539</v>
      </c>
      <c r="H28" s="111">
        <v>0</v>
      </c>
    </row>
    <row r="29" spans="1:8" ht="40.049999999999997" customHeight="1" x14ac:dyDescent="0.45">
      <c r="A29" s="72">
        <v>16</v>
      </c>
      <c r="B29" s="27" t="s">
        <v>381</v>
      </c>
      <c r="C29" s="28" t="s">
        <v>456</v>
      </c>
      <c r="D29" s="15" t="e" vm="14">
        <f t="shared" si="2"/>
        <v>#VALUE!</v>
      </c>
      <c r="E29" s="55" t="s">
        <v>303</v>
      </c>
      <c r="F29" s="70" t="str">
        <f t="shared" si="3"/>
        <v>Ver</v>
      </c>
      <c r="G29" s="166" t="s">
        <v>540</v>
      </c>
      <c r="H29" s="111">
        <v>4.75</v>
      </c>
    </row>
    <row r="30" spans="1:8" ht="40.049999999999997" customHeight="1" x14ac:dyDescent="0.45">
      <c r="A30" s="72">
        <v>17</v>
      </c>
      <c r="B30" s="27" t="s">
        <v>382</v>
      </c>
      <c r="C30" s="28" t="s">
        <v>456</v>
      </c>
      <c r="D30" s="15" t="e" vm="15">
        <f t="shared" si="2"/>
        <v>#VALUE!</v>
      </c>
      <c r="E30" s="55" t="s">
        <v>303</v>
      </c>
      <c r="F30" s="70" t="str">
        <f t="shared" si="3"/>
        <v>Ver</v>
      </c>
      <c r="G30" s="166" t="s">
        <v>541</v>
      </c>
      <c r="H30" s="111">
        <v>4.75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89.2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166" t="s">
        <v>549</v>
      </c>
      <c r="H34" s="111">
        <v>4</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166" t="s">
        <v>539</v>
      </c>
      <c r="H35" s="111">
        <v>0</v>
      </c>
    </row>
    <row r="36" spans="1:8" ht="102" x14ac:dyDescent="0.45">
      <c r="A36" s="72">
        <v>21</v>
      </c>
      <c r="B36" s="27" t="s">
        <v>386</v>
      </c>
      <c r="C36" s="28" t="s">
        <v>461</v>
      </c>
      <c r="D36" s="15" t="e" vm="19">
        <f t="shared" si="5"/>
        <v>#VALUE!</v>
      </c>
      <c r="E36" s="55" t="s">
        <v>304</v>
      </c>
      <c r="F36" s="70" t="str">
        <f t="shared" si="4"/>
        <v>Ver</v>
      </c>
      <c r="G36" s="166" t="s">
        <v>550</v>
      </c>
      <c r="H36" s="111">
        <v>4</v>
      </c>
    </row>
    <row r="37" spans="1:8" ht="84.75" customHeight="1" x14ac:dyDescent="0.45">
      <c r="A37" s="72">
        <v>22</v>
      </c>
      <c r="B37" s="27" t="s">
        <v>533</v>
      </c>
      <c r="C37" s="28" t="s">
        <v>387</v>
      </c>
      <c r="D37" s="15" t="e" vm="20">
        <f>_xlfn.IMAGE(_xlfn.CONCAT("https://github.com/rcfdtools/R.DAPC/blob/main/activity/",E37,"/graph/",B37,".jpg?raw=true"))</f>
        <v>#VALUE!</v>
      </c>
      <c r="E37" s="55" t="s">
        <v>304</v>
      </c>
      <c r="F37" s="70" t="str">
        <f t="shared" si="4"/>
        <v>Ver</v>
      </c>
      <c r="G37" s="166" t="s">
        <v>554</v>
      </c>
      <c r="H37" s="111">
        <v>3</v>
      </c>
    </row>
    <row r="38" spans="1:8" ht="40.049999999999997" customHeight="1" x14ac:dyDescent="0.45">
      <c r="A38" s="72">
        <v>23</v>
      </c>
      <c r="B38" s="27" t="s">
        <v>534</v>
      </c>
      <c r="C38" s="28" t="s">
        <v>462</v>
      </c>
      <c r="D38" s="15"/>
      <c r="E38" s="55" t="s">
        <v>304</v>
      </c>
      <c r="F38" s="70" t="str">
        <f t="shared" si="4"/>
        <v>Ver</v>
      </c>
      <c r="G38" s="166" t="s">
        <v>548</v>
      </c>
      <c r="H38" s="40">
        <v>5</v>
      </c>
    </row>
    <row r="39" spans="1:8" ht="89.25" x14ac:dyDescent="0.45">
      <c r="A39" s="72">
        <v>24</v>
      </c>
      <c r="B39" s="27" t="s">
        <v>388</v>
      </c>
      <c r="C39" s="28" t="s">
        <v>463</v>
      </c>
      <c r="D39" s="15" t="e" vm="21">
        <f t="shared" si="5"/>
        <v>#VALUE!</v>
      </c>
      <c r="E39" s="55" t="s">
        <v>304</v>
      </c>
      <c r="F39" s="70" t="str">
        <f t="shared" si="4"/>
        <v>Ver</v>
      </c>
      <c r="G39" s="166" t="s">
        <v>551</v>
      </c>
      <c r="H39" s="111">
        <v>2</v>
      </c>
    </row>
    <row r="40" spans="1:8" ht="114.75" x14ac:dyDescent="0.45">
      <c r="A40" s="72">
        <v>25</v>
      </c>
      <c r="B40" s="27" t="s">
        <v>389</v>
      </c>
      <c r="C40" s="28" t="s">
        <v>464</v>
      </c>
      <c r="D40" s="15" t="e" vm="22">
        <f t="shared" si="5"/>
        <v>#VALUE!</v>
      </c>
      <c r="E40" s="55" t="s">
        <v>304</v>
      </c>
      <c r="F40" s="70" t="str">
        <f t="shared" si="4"/>
        <v>Ver</v>
      </c>
      <c r="G40" s="166" t="s">
        <v>552</v>
      </c>
      <c r="H40" s="111">
        <v>2</v>
      </c>
    </row>
    <row r="41" spans="1:8" ht="51" x14ac:dyDescent="0.45">
      <c r="A41" s="72">
        <v>26</v>
      </c>
      <c r="B41" s="27" t="s">
        <v>390</v>
      </c>
      <c r="C41" s="28" t="s">
        <v>465</v>
      </c>
      <c r="D41" s="15" t="e" vm="23">
        <f t="shared" si="5"/>
        <v>#VALUE!</v>
      </c>
      <c r="E41" s="55" t="s">
        <v>304</v>
      </c>
      <c r="F41" s="70" t="str">
        <f t="shared" si="4"/>
        <v>Ver</v>
      </c>
      <c r="G41" s="166" t="s">
        <v>553</v>
      </c>
      <c r="H41" s="111">
        <v>3</v>
      </c>
    </row>
    <row r="42" spans="1:8" x14ac:dyDescent="0.45">
      <c r="B42" s="27"/>
      <c r="C42" s="28"/>
      <c r="D42" s="29"/>
      <c r="E42" s="29"/>
      <c r="F42" s="29"/>
      <c r="G42" s="58"/>
      <c r="H42" s="40"/>
    </row>
    <row r="43" spans="1:8" ht="16.5" customHeight="1" x14ac:dyDescent="0.45">
      <c r="B43" s="195" t="s">
        <v>466</v>
      </c>
      <c r="C43" s="196"/>
      <c r="D43" s="196"/>
      <c r="E43" s="196"/>
      <c r="F43" s="196"/>
      <c r="G43" s="196"/>
      <c r="H43" s="197"/>
    </row>
    <row r="44" spans="1:8" x14ac:dyDescent="0.45">
      <c r="B44" s="198"/>
      <c r="C44" s="199"/>
      <c r="D44" s="199"/>
      <c r="E44" s="199"/>
      <c r="F44" s="199"/>
      <c r="G44" s="199"/>
      <c r="H44" s="200"/>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58"/>
      <c r="H45" s="40"/>
    </row>
    <row r="46" spans="1:8" ht="40.049999999999997" customHeight="1" x14ac:dyDescent="0.45">
      <c r="A46" s="72">
        <v>28</v>
      </c>
      <c r="B46" s="27" t="s">
        <v>393</v>
      </c>
      <c r="C46" s="28" t="s">
        <v>394</v>
      </c>
      <c r="D46" s="15" t="e" vm="25">
        <f t="shared" si="6"/>
        <v>#VALUE!</v>
      </c>
      <c r="E46" s="55" t="s">
        <v>320</v>
      </c>
      <c r="F46" s="70" t="str">
        <f t="shared" si="7"/>
        <v>Ver</v>
      </c>
      <c r="G46" s="58"/>
      <c r="H46" s="40"/>
    </row>
    <row r="47" spans="1:8" ht="40.049999999999997" customHeight="1" x14ac:dyDescent="0.45">
      <c r="A47" s="72">
        <v>29</v>
      </c>
      <c r="B47" s="27" t="s">
        <v>395</v>
      </c>
      <c r="C47" s="28" t="s">
        <v>396</v>
      </c>
      <c r="D47" s="15" t="e" vm="26">
        <f t="shared" si="6"/>
        <v>#VALUE!</v>
      </c>
      <c r="E47" s="55" t="s">
        <v>320</v>
      </c>
      <c r="F47" s="70" t="str">
        <f t="shared" si="7"/>
        <v>Ver</v>
      </c>
      <c r="G47" s="58"/>
      <c r="H47" s="40"/>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58"/>
      <c r="H48" s="40"/>
    </row>
    <row r="49" spans="1:8" ht="40.049999999999997" customHeight="1" x14ac:dyDescent="0.45">
      <c r="A49" s="72">
        <v>31</v>
      </c>
      <c r="B49" s="27" t="s">
        <v>399</v>
      </c>
      <c r="C49" s="28" t="s">
        <v>400</v>
      </c>
      <c r="D49" s="15" t="e" vm="28">
        <f t="shared" si="6"/>
        <v>#VALUE!</v>
      </c>
      <c r="E49" s="55" t="s">
        <v>320</v>
      </c>
      <c r="F49" s="70" t="str">
        <f t="shared" si="7"/>
        <v>Ver</v>
      </c>
      <c r="G49" s="58"/>
      <c r="H49" s="40"/>
    </row>
    <row r="50" spans="1:8" ht="40.049999999999997" customHeight="1" x14ac:dyDescent="0.45">
      <c r="A50" s="72">
        <v>32</v>
      </c>
      <c r="B50" s="27" t="s">
        <v>401</v>
      </c>
      <c r="C50" s="28" t="s">
        <v>402</v>
      </c>
      <c r="D50" s="15" t="e" vm="29">
        <f t="shared" si="6"/>
        <v>#VALUE!</v>
      </c>
      <c r="E50" s="55" t="s">
        <v>320</v>
      </c>
      <c r="F50" s="70" t="str">
        <f t="shared" si="7"/>
        <v>Ver</v>
      </c>
      <c r="G50" s="58"/>
      <c r="H50" s="40"/>
    </row>
    <row r="51" spans="1:8" ht="40.049999999999997" customHeight="1" x14ac:dyDescent="0.45">
      <c r="A51" s="72">
        <v>33</v>
      </c>
      <c r="B51" s="27" t="s">
        <v>403</v>
      </c>
      <c r="C51" s="28" t="s">
        <v>404</v>
      </c>
      <c r="D51" s="15" t="e" vm="30">
        <f t="shared" si="6"/>
        <v>#VALUE!</v>
      </c>
      <c r="E51" s="55" t="s">
        <v>320</v>
      </c>
      <c r="F51" s="70" t="str">
        <f t="shared" si="7"/>
        <v>Ver</v>
      </c>
      <c r="G51" s="58"/>
      <c r="H51" s="40"/>
    </row>
    <row r="52" spans="1:8" ht="40.049999999999997" customHeight="1" x14ac:dyDescent="0.45">
      <c r="A52" s="72">
        <v>34</v>
      </c>
      <c r="B52" s="27" t="s">
        <v>405</v>
      </c>
      <c r="C52" s="28" t="s">
        <v>406</v>
      </c>
      <c r="D52" s="15" t="e" vm="31">
        <f t="shared" si="6"/>
        <v>#VALUE!</v>
      </c>
      <c r="E52" s="55" t="s">
        <v>320</v>
      </c>
      <c r="F52" s="70" t="str">
        <f t="shared" si="7"/>
        <v>Ver</v>
      </c>
      <c r="G52" s="58"/>
      <c r="H52" s="40"/>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58"/>
      <c r="H53" s="40"/>
    </row>
    <row r="54" spans="1:8" ht="40.049999999999997" customHeight="1" x14ac:dyDescent="0.45">
      <c r="A54" s="72">
        <v>36</v>
      </c>
      <c r="B54" s="27" t="s">
        <v>409</v>
      </c>
      <c r="C54" s="28" t="s">
        <v>410</v>
      </c>
      <c r="D54" s="15" t="e" vm="33">
        <f t="shared" si="6"/>
        <v>#VALUE!</v>
      </c>
      <c r="E54" s="55" t="s">
        <v>320</v>
      </c>
      <c r="F54" s="70" t="str">
        <f t="shared" si="7"/>
        <v>Ver</v>
      </c>
      <c r="G54" s="58"/>
      <c r="H54" s="40"/>
    </row>
    <row r="55" spans="1:8" ht="40.049999999999997" customHeight="1" x14ac:dyDescent="0.45">
      <c r="A55" s="72">
        <v>37</v>
      </c>
      <c r="B55" s="27" t="s">
        <v>411</v>
      </c>
      <c r="C55" s="28" t="s">
        <v>412</v>
      </c>
      <c r="D55" s="15" t="e" vm="34">
        <f t="shared" si="6"/>
        <v>#VALUE!</v>
      </c>
      <c r="E55" s="55" t="s">
        <v>320</v>
      </c>
      <c r="F55" s="70" t="str">
        <f t="shared" si="7"/>
        <v>Ver</v>
      </c>
      <c r="G55" s="58"/>
      <c r="H55" s="40"/>
    </row>
    <row r="56" spans="1:8" ht="40.049999999999997" customHeight="1" x14ac:dyDescent="0.45">
      <c r="A56" s="72">
        <v>38</v>
      </c>
      <c r="B56" s="27" t="s">
        <v>413</v>
      </c>
      <c r="C56" s="28" t="s">
        <v>414</v>
      </c>
      <c r="D56" s="15" t="e" vm="35">
        <f t="shared" si="6"/>
        <v>#VALUE!</v>
      </c>
      <c r="E56" s="55" t="s">
        <v>320</v>
      </c>
      <c r="F56" s="70" t="str">
        <f t="shared" si="7"/>
        <v>Ver</v>
      </c>
      <c r="G56" s="58"/>
      <c r="H56" s="40"/>
    </row>
    <row r="57" spans="1:8" ht="40.049999999999997" customHeight="1" x14ac:dyDescent="0.45">
      <c r="A57" s="72">
        <v>39</v>
      </c>
      <c r="B57" s="27" t="s">
        <v>415</v>
      </c>
      <c r="C57" s="28" t="s">
        <v>416</v>
      </c>
      <c r="D57" s="15" t="e" vm="36">
        <f t="shared" si="6"/>
        <v>#VALUE!</v>
      </c>
      <c r="E57" s="55" t="s">
        <v>320</v>
      </c>
      <c r="F57" s="70" t="str">
        <f t="shared" si="7"/>
        <v>Ver</v>
      </c>
      <c r="G57" s="58"/>
      <c r="H57" s="40"/>
    </row>
    <row r="58" spans="1:8" ht="40.049999999999997" customHeight="1" x14ac:dyDescent="0.45">
      <c r="A58" s="72">
        <v>40</v>
      </c>
      <c r="B58" s="27" t="s">
        <v>417</v>
      </c>
      <c r="C58" s="28" t="s">
        <v>418</v>
      </c>
      <c r="D58" s="15" t="e" vm="37">
        <f t="shared" si="6"/>
        <v>#VALUE!</v>
      </c>
      <c r="E58" s="55" t="s">
        <v>320</v>
      </c>
      <c r="F58" s="70" t="str">
        <f t="shared" si="7"/>
        <v>Ver</v>
      </c>
      <c r="G58" s="58"/>
      <c r="H58" s="40"/>
    </row>
    <row r="59" spans="1:8" ht="40.049999999999997" customHeight="1" x14ac:dyDescent="0.45">
      <c r="A59" s="72">
        <v>41</v>
      </c>
      <c r="B59" s="27" t="s">
        <v>419</v>
      </c>
      <c r="C59" s="28" t="s">
        <v>420</v>
      </c>
      <c r="D59" s="15" t="e" vm="38">
        <f t="shared" si="6"/>
        <v>#VALUE!</v>
      </c>
      <c r="E59" s="55" t="s">
        <v>320</v>
      </c>
      <c r="F59" s="70" t="str">
        <f t="shared" si="7"/>
        <v>Ver</v>
      </c>
      <c r="G59" s="58"/>
      <c r="H59" s="40"/>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3.6346153846153846</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tabSelected="1" zoomScale="145" zoomScaleNormal="145" workbookViewId="0">
      <pane ySplit="6" topLeftCell="A7" activePane="bottomLeft" state="frozen"/>
      <selection pane="bottomLeft" activeCell="H8" sqref="H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6" t="s">
        <v>246</v>
      </c>
      <c r="C4" s="186"/>
      <c r="D4" s="186"/>
      <c r="E4" s="186"/>
    </row>
    <row r="5" spans="2:9" x14ac:dyDescent="0.45">
      <c r="B5" s="186"/>
      <c r="C5" s="186"/>
      <c r="D5" s="186"/>
      <c r="E5" s="186"/>
    </row>
    <row r="6" spans="2:9" x14ac:dyDescent="0.45">
      <c r="B6" s="21" t="s">
        <v>26</v>
      </c>
      <c r="C6" s="22" t="s">
        <v>27</v>
      </c>
      <c r="D6" s="23" t="s">
        <v>38</v>
      </c>
      <c r="E6" s="23" t="s">
        <v>39</v>
      </c>
      <c r="F6" s="201" t="s">
        <v>28</v>
      </c>
      <c r="G6" s="202"/>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43" t="s">
        <v>561</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44" t="s">
        <v>496</v>
      </c>
      <c r="I8" s="61">
        <v>5</v>
      </c>
    </row>
    <row r="9" spans="2:9" x14ac:dyDescent="0.45">
      <c r="B9" s="16" t="s">
        <v>249</v>
      </c>
      <c r="C9" s="19" t="s">
        <v>250</v>
      </c>
      <c r="D9" s="59" t="s">
        <v>291</v>
      </c>
      <c r="E9" s="15"/>
      <c r="F9" s="55" t="s">
        <v>279</v>
      </c>
      <c r="G9" s="70" t="str">
        <f t="shared" si="0"/>
        <v>Ver</v>
      </c>
      <c r="H9" s="129" t="s">
        <v>518</v>
      </c>
      <c r="I9" s="130">
        <v>3</v>
      </c>
    </row>
    <row r="10" spans="2:9" x14ac:dyDescent="0.45">
      <c r="B10" s="16" t="s">
        <v>253</v>
      </c>
      <c r="C10" s="19" t="s">
        <v>254</v>
      </c>
      <c r="D10" s="59">
        <v>1</v>
      </c>
      <c r="E10" s="15" t="s">
        <v>7</v>
      </c>
      <c r="F10" s="55" t="s">
        <v>280</v>
      </c>
      <c r="G10" s="70" t="str">
        <f t="shared" si="0"/>
        <v>Ver</v>
      </c>
      <c r="H10" s="143" t="s">
        <v>527</v>
      </c>
      <c r="I10" s="61">
        <v>5</v>
      </c>
    </row>
    <row r="11" spans="2:9" ht="33" x14ac:dyDescent="0.45">
      <c r="B11" s="16" t="s">
        <v>252</v>
      </c>
      <c r="C11" s="19" t="s">
        <v>255</v>
      </c>
      <c r="D11" s="59" t="s">
        <v>291</v>
      </c>
      <c r="E11" s="15"/>
      <c r="F11" s="55" t="s">
        <v>281</v>
      </c>
      <c r="G11" s="70" t="str">
        <f t="shared" si="0"/>
        <v>Ver</v>
      </c>
      <c r="H11" s="143" t="s">
        <v>519</v>
      </c>
      <c r="I11" s="61">
        <v>5</v>
      </c>
    </row>
    <row r="12" spans="2:9" ht="63.75" x14ac:dyDescent="0.45">
      <c r="B12" s="16" t="s">
        <v>261</v>
      </c>
      <c r="C12" s="19" t="s">
        <v>256</v>
      </c>
      <c r="D12" s="59" t="s">
        <v>291</v>
      </c>
      <c r="E12" s="15"/>
      <c r="F12" s="55" t="s">
        <v>282</v>
      </c>
      <c r="G12" s="70" t="str">
        <f t="shared" si="0"/>
        <v>Ver</v>
      </c>
      <c r="H12" s="143" t="s">
        <v>520</v>
      </c>
      <c r="I12" s="61">
        <v>5</v>
      </c>
    </row>
    <row r="13" spans="2:9" ht="25.5" x14ac:dyDescent="0.45">
      <c r="B13" s="16" t="s">
        <v>262</v>
      </c>
      <c r="C13" s="19" t="s">
        <v>257</v>
      </c>
      <c r="D13" s="59" t="s">
        <v>291</v>
      </c>
      <c r="E13" s="15"/>
      <c r="F13" s="55" t="s">
        <v>283</v>
      </c>
      <c r="G13" s="70" t="str">
        <f t="shared" si="0"/>
        <v>Ver</v>
      </c>
      <c r="H13" s="143"/>
      <c r="I13" s="61"/>
    </row>
    <row r="14" spans="2:9" ht="33" x14ac:dyDescent="0.45">
      <c r="B14" s="16" t="s">
        <v>263</v>
      </c>
      <c r="C14" s="19" t="s">
        <v>323</v>
      </c>
      <c r="D14" s="59" t="s">
        <v>291</v>
      </c>
      <c r="E14" s="15"/>
      <c r="F14" s="55" t="s">
        <v>280</v>
      </c>
      <c r="G14" s="70" t="str">
        <f t="shared" si="0"/>
        <v>Ver</v>
      </c>
      <c r="H14" s="143"/>
      <c r="I14" s="61"/>
    </row>
    <row r="15" spans="2:9" ht="25.5" x14ac:dyDescent="0.45">
      <c r="B15" s="16" t="s">
        <v>258</v>
      </c>
      <c r="C15" s="19" t="s">
        <v>264</v>
      </c>
      <c r="D15" s="59">
        <v>1</v>
      </c>
      <c r="E15" s="15" t="s">
        <v>7</v>
      </c>
      <c r="F15" s="55" t="s">
        <v>284</v>
      </c>
      <c r="G15" s="70" t="str">
        <f t="shared" si="0"/>
        <v>Ver</v>
      </c>
      <c r="H15" s="143"/>
      <c r="I15" s="61"/>
    </row>
    <row r="16" spans="2:9" ht="52.25" customHeight="1" x14ac:dyDescent="0.45">
      <c r="B16" s="16" t="s">
        <v>259</v>
      </c>
      <c r="C16" s="19" t="s">
        <v>265</v>
      </c>
      <c r="D16" s="59">
        <v>1</v>
      </c>
      <c r="E16" s="15" t="s">
        <v>7</v>
      </c>
      <c r="F16" s="55" t="s">
        <v>284</v>
      </c>
      <c r="G16" s="70" t="str">
        <f t="shared" si="0"/>
        <v>Ver</v>
      </c>
      <c r="H16" s="143"/>
      <c r="I16" s="61"/>
    </row>
    <row r="17" spans="2:9" ht="35.75" customHeight="1" x14ac:dyDescent="0.45">
      <c r="B17" s="27" t="s">
        <v>260</v>
      </c>
      <c r="C17" s="28" t="s">
        <v>266</v>
      </c>
      <c r="D17" s="59">
        <v>1</v>
      </c>
      <c r="E17" s="15" t="s">
        <v>7</v>
      </c>
      <c r="F17" s="55" t="s">
        <v>284</v>
      </c>
      <c r="G17" s="70" t="str">
        <f t="shared" si="0"/>
        <v>Ver</v>
      </c>
      <c r="H17" s="145"/>
      <c r="I17" s="62"/>
    </row>
    <row r="18" spans="2:9" x14ac:dyDescent="0.45">
      <c r="B18" s="24"/>
      <c r="C18" s="25"/>
      <c r="D18" s="60"/>
      <c r="E18" s="26"/>
      <c r="F18" s="56"/>
      <c r="G18" s="71" t="str">
        <f t="shared" si="0"/>
        <v>Ver</v>
      </c>
      <c r="H18" s="146"/>
      <c r="I18" s="63"/>
    </row>
    <row r="19" spans="2:9" x14ac:dyDescent="0.45">
      <c r="H19" s="42" t="s">
        <v>248</v>
      </c>
      <c r="I19" s="31">
        <f>AVERAGE(I7:I18)</f>
        <v>4.666666666666667</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9" activePane="bottomLeft" state="frozen"/>
      <selection pane="bottomLeft" activeCell="I95" sqref="I95"/>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6" t="s">
        <v>200</v>
      </c>
      <c r="C4" s="186"/>
      <c r="D4" s="186"/>
      <c r="E4" s="186"/>
      <c r="F4" s="186"/>
      <c r="G4" s="186"/>
      <c r="H4" s="186"/>
      <c r="I4" s="186"/>
    </row>
    <row r="5" spans="2:9" x14ac:dyDescent="0.45">
      <c r="B5" s="187"/>
      <c r="C5" s="187"/>
      <c r="D5" s="187"/>
      <c r="E5" s="187"/>
      <c r="F5" s="187"/>
      <c r="G5" s="187"/>
      <c r="H5" s="187"/>
      <c r="I5" s="187"/>
    </row>
    <row r="6" spans="2:9" x14ac:dyDescent="0.45">
      <c r="B6" s="21" t="s">
        <v>26</v>
      </c>
      <c r="C6" s="22" t="s">
        <v>27</v>
      </c>
      <c r="D6" s="23" t="s">
        <v>38</v>
      </c>
      <c r="E6" s="23" t="s">
        <v>39</v>
      </c>
      <c r="F6" s="206" t="s">
        <v>28</v>
      </c>
      <c r="G6" s="207"/>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31" t="s">
        <v>521</v>
      </c>
      <c r="I8" s="132">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31" t="s">
        <v>521</v>
      </c>
      <c r="I9" s="132">
        <v>5</v>
      </c>
    </row>
    <row r="10" spans="2:9" ht="25.5" x14ac:dyDescent="0.45">
      <c r="B10" s="16" t="s">
        <v>147</v>
      </c>
      <c r="C10" s="19" t="s">
        <v>145</v>
      </c>
      <c r="D10" s="15">
        <f>D8+SumUDig</f>
        <v>37</v>
      </c>
      <c r="E10" s="15" t="s">
        <v>43</v>
      </c>
      <c r="F10" s="55" t="s">
        <v>281</v>
      </c>
      <c r="G10" s="70" t="str">
        <f t="shared" si="0"/>
        <v>Ver</v>
      </c>
      <c r="H10" s="131" t="s">
        <v>522</v>
      </c>
      <c r="I10" s="132">
        <v>5</v>
      </c>
    </row>
    <row r="11" spans="2:9" x14ac:dyDescent="0.45">
      <c r="B11" s="16" t="s">
        <v>148</v>
      </c>
      <c r="C11" s="19" t="s">
        <v>146</v>
      </c>
      <c r="D11" s="15" cm="1">
        <f t="array" ref="D11">D9+SumUDig</f>
        <v>39</v>
      </c>
      <c r="E11" s="15" t="s">
        <v>43</v>
      </c>
      <c r="F11" s="55" t="s">
        <v>281</v>
      </c>
      <c r="G11" s="70" t="str">
        <f t="shared" si="0"/>
        <v>Ver</v>
      </c>
      <c r="H11" s="131" t="s">
        <v>522</v>
      </c>
      <c r="I11" s="132">
        <v>5</v>
      </c>
    </row>
    <row r="12" spans="2:9" ht="25.5" x14ac:dyDescent="0.45">
      <c r="B12" s="16" t="s">
        <v>29</v>
      </c>
      <c r="C12" s="19" t="s">
        <v>156</v>
      </c>
      <c r="D12" s="20">
        <v>12</v>
      </c>
      <c r="E12" s="15" t="s">
        <v>43</v>
      </c>
      <c r="F12" s="55" t="s">
        <v>281</v>
      </c>
      <c r="G12" s="70" t="str">
        <f t="shared" si="0"/>
        <v>Ver</v>
      </c>
      <c r="H12" s="131" t="s">
        <v>521</v>
      </c>
      <c r="I12" s="132">
        <v>5</v>
      </c>
    </row>
    <row r="13" spans="2:9" ht="25.5" x14ac:dyDescent="0.45">
      <c r="B13" s="16" t="s">
        <v>50</v>
      </c>
      <c r="C13" s="19" t="s">
        <v>55</v>
      </c>
      <c r="D13" s="20">
        <v>6</v>
      </c>
      <c r="E13" s="15" t="s">
        <v>43</v>
      </c>
      <c r="F13" s="55" t="s">
        <v>281</v>
      </c>
      <c r="G13" s="70" t="str">
        <f t="shared" si="0"/>
        <v>Ver</v>
      </c>
      <c r="H13" s="131" t="s">
        <v>521</v>
      </c>
      <c r="I13" s="132">
        <v>5</v>
      </c>
    </row>
    <row r="14" spans="2:9" ht="25.5" x14ac:dyDescent="0.45">
      <c r="B14" s="16" t="s">
        <v>30</v>
      </c>
      <c r="C14" s="19" t="s">
        <v>54</v>
      </c>
      <c r="D14" s="20">
        <v>12</v>
      </c>
      <c r="E14" s="15" t="s">
        <v>43</v>
      </c>
      <c r="F14" s="55" t="s">
        <v>281</v>
      </c>
      <c r="G14" s="70" t="str">
        <f t="shared" si="0"/>
        <v>Ver</v>
      </c>
      <c r="H14" s="131" t="s">
        <v>521</v>
      </c>
      <c r="I14" s="132">
        <v>5</v>
      </c>
    </row>
    <row r="15" spans="2:9" ht="25.5" x14ac:dyDescent="0.45">
      <c r="B15" s="16" t="s">
        <v>42</v>
      </c>
      <c r="C15" s="19" t="s">
        <v>51</v>
      </c>
      <c r="D15" s="15">
        <f>D10</f>
        <v>37</v>
      </c>
      <c r="E15" s="15" t="s">
        <v>43</v>
      </c>
      <c r="F15" s="55" t="s">
        <v>281</v>
      </c>
      <c r="G15" s="70" t="str">
        <f t="shared" si="0"/>
        <v>Ver</v>
      </c>
      <c r="H15" s="131" t="s">
        <v>522</v>
      </c>
      <c r="I15" s="132">
        <v>5</v>
      </c>
    </row>
    <row r="16" spans="2:9" x14ac:dyDescent="0.45">
      <c r="B16" s="16" t="s">
        <v>41</v>
      </c>
      <c r="C16" s="19" t="s">
        <v>49</v>
      </c>
      <c r="D16" s="15">
        <f>D11+D14+D13</f>
        <v>57</v>
      </c>
      <c r="E16" s="15" t="s">
        <v>43</v>
      </c>
      <c r="F16" s="55" t="s">
        <v>281</v>
      </c>
      <c r="G16" s="70" t="str">
        <f t="shared" si="0"/>
        <v>Ver</v>
      </c>
      <c r="H16" s="131" t="s">
        <v>522</v>
      </c>
      <c r="I16" s="132">
        <v>5</v>
      </c>
    </row>
    <row r="17" spans="2:9" ht="25.5" x14ac:dyDescent="0.45">
      <c r="B17" s="16" t="s">
        <v>40</v>
      </c>
      <c r="C17" s="19" t="s">
        <v>117</v>
      </c>
      <c r="D17" s="15">
        <f>D16*D15</f>
        <v>2109</v>
      </c>
      <c r="E17" s="15" t="s">
        <v>44</v>
      </c>
      <c r="F17" s="55" t="s">
        <v>281</v>
      </c>
      <c r="G17" s="70" t="str">
        <f t="shared" si="0"/>
        <v>Ver</v>
      </c>
      <c r="H17" s="131" t="s">
        <v>522</v>
      </c>
      <c r="I17" s="132">
        <v>5</v>
      </c>
    </row>
    <row r="18" spans="2:9" x14ac:dyDescent="0.45">
      <c r="B18" s="27" t="s">
        <v>87</v>
      </c>
      <c r="C18" s="28" t="s">
        <v>88</v>
      </c>
      <c r="D18" s="29">
        <f>D32+D30</f>
        <v>1591</v>
      </c>
      <c r="E18" s="15" t="s">
        <v>44</v>
      </c>
      <c r="F18" s="55" t="s">
        <v>281</v>
      </c>
      <c r="G18" s="70" t="str">
        <f t="shared" si="0"/>
        <v>Ver</v>
      </c>
      <c r="H18" s="28"/>
      <c r="I18" s="133"/>
    </row>
    <row r="19" spans="2:9" x14ac:dyDescent="0.45">
      <c r="B19" s="27" t="s">
        <v>85</v>
      </c>
      <c r="C19" s="28" t="s">
        <v>118</v>
      </c>
      <c r="D19" s="29">
        <f>D32+D30+D51</f>
        <v>1651</v>
      </c>
      <c r="E19" s="15" t="s">
        <v>44</v>
      </c>
      <c r="F19" s="55" t="s">
        <v>281</v>
      </c>
      <c r="G19" s="70" t="str">
        <f t="shared" si="0"/>
        <v>Ver</v>
      </c>
      <c r="H19" s="28"/>
      <c r="I19" s="133"/>
    </row>
    <row r="20" spans="2:9" ht="38.25" x14ac:dyDescent="0.45">
      <c r="B20" s="27" t="s">
        <v>56</v>
      </c>
      <c r="C20" s="28" t="s">
        <v>119</v>
      </c>
      <c r="D20" s="29">
        <f>D18/D17</f>
        <v>0.75438596491228072</v>
      </c>
      <c r="E20" s="29" t="s">
        <v>57</v>
      </c>
      <c r="F20" s="55" t="s">
        <v>281</v>
      </c>
      <c r="G20" s="70" t="str">
        <f t="shared" si="0"/>
        <v>Ver</v>
      </c>
      <c r="H20" s="28"/>
      <c r="I20" s="133"/>
    </row>
    <row r="21" spans="2:9" ht="25.5" x14ac:dyDescent="0.45">
      <c r="B21" s="27" t="s">
        <v>86</v>
      </c>
      <c r="C21" s="28" t="s">
        <v>120</v>
      </c>
      <c r="D21" s="29">
        <f>D19/D17</f>
        <v>0.78283546704599338</v>
      </c>
      <c r="E21" s="29" t="s">
        <v>57</v>
      </c>
      <c r="F21" s="55" t="s">
        <v>281</v>
      </c>
      <c r="G21" s="70" t="str">
        <f t="shared" si="0"/>
        <v>Ver</v>
      </c>
      <c r="H21" s="28"/>
      <c r="I21" s="133"/>
    </row>
    <row r="22" spans="2:9" x14ac:dyDescent="0.45">
      <c r="B22" s="24"/>
      <c r="C22" s="25"/>
      <c r="D22" s="26"/>
      <c r="E22" s="26"/>
      <c r="F22" s="56"/>
      <c r="G22" s="71" t="str">
        <f t="shared" si="0"/>
        <v>Ver</v>
      </c>
      <c r="H22" s="25"/>
      <c r="I22" s="134"/>
    </row>
    <row r="23" spans="2:9" x14ac:dyDescent="0.45">
      <c r="B23" s="5" t="s">
        <v>294</v>
      </c>
      <c r="C23" s="17"/>
      <c r="D23" s="18"/>
      <c r="E23" s="18"/>
      <c r="F23" s="57"/>
      <c r="G23" s="18"/>
      <c r="H23" s="47"/>
      <c r="I23" s="135"/>
    </row>
    <row r="24" spans="2:9" ht="38.25" x14ac:dyDescent="0.45">
      <c r="B24" s="16" t="s">
        <v>61</v>
      </c>
      <c r="C24" s="19" t="s">
        <v>121</v>
      </c>
      <c r="D24" s="20">
        <v>2</v>
      </c>
      <c r="E24" s="15" t="s">
        <v>43</v>
      </c>
      <c r="F24" s="55" t="s">
        <v>281</v>
      </c>
      <c r="G24" s="70" t="str">
        <f t="shared" si="0"/>
        <v>Ver</v>
      </c>
      <c r="H24" s="131" t="s">
        <v>521</v>
      </c>
      <c r="I24" s="132">
        <v>5</v>
      </c>
    </row>
    <row r="25" spans="2:9" ht="63.75" x14ac:dyDescent="0.45">
      <c r="B25" s="16" t="s">
        <v>62</v>
      </c>
      <c r="C25" s="19" t="s">
        <v>69</v>
      </c>
      <c r="D25" s="140">
        <v>3.9812504310953303</v>
      </c>
      <c r="E25" s="15" t="s">
        <v>58</v>
      </c>
      <c r="F25" s="55" t="s">
        <v>281</v>
      </c>
      <c r="G25" s="70" t="str">
        <f t="shared" si="0"/>
        <v>Ver</v>
      </c>
      <c r="H25" s="19" t="s">
        <v>555</v>
      </c>
      <c r="I25" s="132">
        <v>5</v>
      </c>
    </row>
    <row r="26" spans="2:9" ht="38.25" x14ac:dyDescent="0.45">
      <c r="B26" s="16" t="s">
        <v>63</v>
      </c>
      <c r="C26" s="19" t="s">
        <v>60</v>
      </c>
      <c r="D26" s="139">
        <f>ATAN(D25/100)*180/PI()</f>
        <v>2.2798844116739025</v>
      </c>
      <c r="E26" s="15" t="s">
        <v>59</v>
      </c>
      <c r="F26" s="55" t="s">
        <v>281</v>
      </c>
      <c r="G26" s="70" t="str">
        <f t="shared" si="0"/>
        <v>Ver</v>
      </c>
      <c r="H26" s="19" t="s">
        <v>523</v>
      </c>
      <c r="I26" s="132">
        <v>5</v>
      </c>
    </row>
    <row r="27" spans="2:9" ht="25.5" x14ac:dyDescent="0.45">
      <c r="B27" s="27" t="s">
        <v>65</v>
      </c>
      <c r="C27" s="28" t="s">
        <v>292</v>
      </c>
      <c r="D27" s="73">
        <v>0.6</v>
      </c>
      <c r="E27" s="29" t="s">
        <v>43</v>
      </c>
      <c r="F27" s="55" t="s">
        <v>281</v>
      </c>
      <c r="G27" s="70" t="str">
        <f t="shared" si="0"/>
        <v>Ver</v>
      </c>
      <c r="H27" s="141"/>
      <c r="I27" s="132">
        <v>5</v>
      </c>
    </row>
    <row r="28" spans="2:9" ht="33" x14ac:dyDescent="0.45">
      <c r="B28" s="16" t="s">
        <v>64</v>
      </c>
      <c r="C28" s="19" t="s">
        <v>122</v>
      </c>
      <c r="D28" s="20">
        <v>0.2</v>
      </c>
      <c r="E28" s="15" t="s">
        <v>43</v>
      </c>
      <c r="F28" s="55" t="s">
        <v>281</v>
      </c>
      <c r="G28" s="70" t="str">
        <f t="shared" si="0"/>
        <v>Ver</v>
      </c>
      <c r="H28" s="142"/>
      <c r="I28" s="132">
        <v>5</v>
      </c>
    </row>
    <row r="29" spans="2:9" x14ac:dyDescent="0.45">
      <c r="B29" s="16" t="s">
        <v>123</v>
      </c>
      <c r="C29" s="19" t="s">
        <v>125</v>
      </c>
      <c r="D29" s="20">
        <v>2</v>
      </c>
      <c r="E29" s="15" t="s">
        <v>57</v>
      </c>
      <c r="F29" s="55" t="s">
        <v>281</v>
      </c>
      <c r="G29" s="70" t="str">
        <f t="shared" si="0"/>
        <v>Ver</v>
      </c>
      <c r="H29" s="19" t="s">
        <v>524</v>
      </c>
      <c r="I29" s="132">
        <v>5</v>
      </c>
    </row>
    <row r="30" spans="2:9" ht="38.25" x14ac:dyDescent="0.45">
      <c r="B30" s="27" t="s">
        <v>66</v>
      </c>
      <c r="C30" s="28" t="s">
        <v>124</v>
      </c>
      <c r="D30" s="29">
        <f>(D27-D28)*(D11+D24+D24)*D29</f>
        <v>34.4</v>
      </c>
      <c r="E30" s="15" t="s">
        <v>44</v>
      </c>
      <c r="F30" s="55" t="s">
        <v>281</v>
      </c>
      <c r="G30" s="70" t="str">
        <f t="shared" si="0"/>
        <v>Ver</v>
      </c>
      <c r="H30" s="141" t="s">
        <v>556</v>
      </c>
      <c r="I30" s="111">
        <v>4</v>
      </c>
    </row>
    <row r="31" spans="2:9" ht="38.25" x14ac:dyDescent="0.45">
      <c r="B31" s="16" t="s">
        <v>476</v>
      </c>
      <c r="C31" s="19" t="s">
        <v>126</v>
      </c>
      <c r="D31" s="15">
        <f>(D10*D11)-D30</f>
        <v>1408.6</v>
      </c>
      <c r="E31" s="15" t="s">
        <v>44</v>
      </c>
      <c r="F31" s="55" t="s">
        <v>281</v>
      </c>
      <c r="G31" s="70" t="str">
        <f t="shared" si="0"/>
        <v>Ver</v>
      </c>
      <c r="H31" s="141" t="s">
        <v>556</v>
      </c>
      <c r="I31" s="111">
        <v>4</v>
      </c>
    </row>
    <row r="32" spans="2:9" ht="38.25" x14ac:dyDescent="0.45">
      <c r="B32" s="16" t="s">
        <v>477</v>
      </c>
      <c r="C32" s="19" t="s">
        <v>127</v>
      </c>
      <c r="D32" s="15">
        <f>((D10*D11)+D10*(D24+D24))-D30</f>
        <v>1556.6</v>
      </c>
      <c r="E32" s="15" t="s">
        <v>44</v>
      </c>
      <c r="F32" s="55" t="s">
        <v>281</v>
      </c>
      <c r="G32" s="70" t="str">
        <f t="shared" si="0"/>
        <v>Ver</v>
      </c>
      <c r="H32" s="141" t="s">
        <v>556</v>
      </c>
      <c r="I32" s="111">
        <v>4</v>
      </c>
    </row>
    <row r="33" spans="2:9" ht="25.5" x14ac:dyDescent="0.45">
      <c r="B33" s="16" t="s">
        <v>478</v>
      </c>
      <c r="C33" s="19" t="s">
        <v>110</v>
      </c>
      <c r="D33" s="20">
        <v>8</v>
      </c>
      <c r="E33" s="15" t="s">
        <v>43</v>
      </c>
      <c r="F33" s="55" t="s">
        <v>303</v>
      </c>
      <c r="G33" s="70" t="str">
        <f t="shared" si="0"/>
        <v>Ver</v>
      </c>
      <c r="H33" s="142"/>
      <c r="I33" s="132">
        <v>5</v>
      </c>
    </row>
    <row r="34" spans="2:9" ht="38.25" x14ac:dyDescent="0.45">
      <c r="B34" s="16" t="s">
        <v>482</v>
      </c>
      <c r="C34" s="19" t="s">
        <v>128</v>
      </c>
      <c r="D34" s="15">
        <f>EVEN(D31/(D33*D33))</f>
        <v>24</v>
      </c>
      <c r="E34" s="15" t="s">
        <v>102</v>
      </c>
      <c r="F34" s="55" t="s">
        <v>303</v>
      </c>
      <c r="G34" s="70" t="str">
        <f t="shared" si="0"/>
        <v>Ver</v>
      </c>
      <c r="H34" s="142"/>
      <c r="I34" s="132">
        <v>5</v>
      </c>
    </row>
    <row r="35" spans="2:9" x14ac:dyDescent="0.45">
      <c r="B35" s="16" t="s">
        <v>483</v>
      </c>
      <c r="C35" s="19" t="s">
        <v>485</v>
      </c>
      <c r="D35" s="15">
        <f>(INT(D10/D33))</f>
        <v>4</v>
      </c>
      <c r="E35" s="15"/>
      <c r="F35" s="55"/>
      <c r="G35" s="70"/>
      <c r="H35" s="142"/>
      <c r="I35" s="132">
        <v>5</v>
      </c>
    </row>
    <row r="36" spans="2:9" x14ac:dyDescent="0.45">
      <c r="B36" s="16" t="s">
        <v>484</v>
      </c>
      <c r="C36" s="19" t="s">
        <v>486</v>
      </c>
      <c r="D36" s="15">
        <f>D34/D35</f>
        <v>6</v>
      </c>
      <c r="E36" s="15"/>
      <c r="F36" s="55"/>
      <c r="G36" s="70"/>
      <c r="H36" s="142"/>
      <c r="I36" s="132">
        <v>5</v>
      </c>
    </row>
    <row r="37" spans="2:9" ht="33" x14ac:dyDescent="0.45">
      <c r="B37" s="16" t="s">
        <v>481</v>
      </c>
      <c r="C37" s="19" t="s">
        <v>487</v>
      </c>
      <c r="D37" s="15">
        <f>D10/(D35+1)</f>
        <v>7.4</v>
      </c>
      <c r="E37" s="15" t="s">
        <v>43</v>
      </c>
      <c r="F37" s="55" t="s">
        <v>303</v>
      </c>
      <c r="G37" s="70" t="str">
        <f>HYPERLINK(_xlfn.CONCAT("https://github.com/rcfdtools/R.DAPC/blob/main/activity/",F37,"/Readme.md"),"Ver")</f>
        <v>Ver</v>
      </c>
      <c r="H37" s="142"/>
      <c r="I37" s="132">
        <v>5</v>
      </c>
    </row>
    <row r="38" spans="2:9" x14ac:dyDescent="0.45">
      <c r="B38" s="16" t="s">
        <v>480</v>
      </c>
      <c r="C38" s="19" t="s">
        <v>488</v>
      </c>
      <c r="D38" s="15">
        <f>D11/(D36+1)</f>
        <v>5.5714285714285712</v>
      </c>
      <c r="E38" s="15" t="s">
        <v>43</v>
      </c>
      <c r="F38" s="55" t="s">
        <v>303</v>
      </c>
      <c r="G38" s="70" t="str">
        <f t="shared" si="0"/>
        <v>Ver</v>
      </c>
      <c r="H38" s="142"/>
      <c r="I38" s="132">
        <v>5</v>
      </c>
    </row>
    <row r="39" spans="2:9" x14ac:dyDescent="0.45">
      <c r="B39" s="16" t="s">
        <v>479</v>
      </c>
      <c r="C39" s="19" t="s">
        <v>52</v>
      </c>
      <c r="D39" s="20">
        <v>1200</v>
      </c>
      <c r="E39" s="15" t="s">
        <v>53</v>
      </c>
      <c r="F39" s="55" t="s">
        <v>303</v>
      </c>
      <c r="G39" s="70" t="str">
        <f t="shared" si="0"/>
        <v>Ver</v>
      </c>
      <c r="H39" s="142"/>
      <c r="I39" s="132">
        <v>5</v>
      </c>
    </row>
    <row r="40" spans="2:9" ht="38.25" x14ac:dyDescent="0.45">
      <c r="B40" s="16" t="s">
        <v>67</v>
      </c>
      <c r="C40" s="19" t="s">
        <v>309</v>
      </c>
      <c r="D40" s="15">
        <f>D39*D39/(1000*1000)</f>
        <v>1.44</v>
      </c>
      <c r="E40" s="15" t="s">
        <v>44</v>
      </c>
      <c r="F40" s="55" t="s">
        <v>303</v>
      </c>
      <c r="G40" s="70" t="str">
        <f t="shared" si="0"/>
        <v>Ver</v>
      </c>
      <c r="H40" s="142"/>
      <c r="I40" s="132">
        <v>5</v>
      </c>
    </row>
    <row r="41" spans="2:9" ht="33" x14ac:dyDescent="0.45">
      <c r="B41" s="16" t="s">
        <v>68</v>
      </c>
      <c r="C41" s="19" t="s">
        <v>129</v>
      </c>
      <c r="D41" s="15">
        <f>D34*D40</f>
        <v>34.56</v>
      </c>
      <c r="E41" s="15" t="s">
        <v>44</v>
      </c>
      <c r="F41" s="55" t="s">
        <v>303</v>
      </c>
      <c r="G41" s="70" t="str">
        <f t="shared" si="0"/>
        <v>Ver</v>
      </c>
      <c r="H41" s="142"/>
      <c r="I41" s="132">
        <v>5</v>
      </c>
    </row>
    <row r="42" spans="2:9" x14ac:dyDescent="0.45">
      <c r="B42" s="24"/>
      <c r="C42" s="25"/>
      <c r="D42" s="26"/>
      <c r="E42" s="26"/>
      <c r="F42" s="56"/>
      <c r="G42" s="71" t="str">
        <f t="shared" si="0"/>
        <v>Ver</v>
      </c>
      <c r="H42" s="25"/>
      <c r="I42" s="134"/>
    </row>
    <row r="43" spans="2:9" x14ac:dyDescent="0.45">
      <c r="B43" s="74" t="s">
        <v>310</v>
      </c>
      <c r="C43" s="17"/>
      <c r="D43" s="18"/>
      <c r="E43" s="18"/>
      <c r="F43" s="57"/>
      <c r="G43" s="18"/>
      <c r="H43" s="47"/>
      <c r="I43" s="135"/>
    </row>
    <row r="44" spans="2:9" x14ac:dyDescent="0.45">
      <c r="B44" s="16" t="s">
        <v>311</v>
      </c>
      <c r="C44" s="19" t="s">
        <v>73</v>
      </c>
      <c r="D44" s="20">
        <v>1</v>
      </c>
      <c r="E44" s="15" t="s">
        <v>43</v>
      </c>
      <c r="F44" s="55" t="s">
        <v>281</v>
      </c>
      <c r="G44" s="70" t="str">
        <f t="shared" si="0"/>
        <v>Ver</v>
      </c>
      <c r="H44" s="131" t="s">
        <v>522</v>
      </c>
      <c r="I44" s="132">
        <v>5</v>
      </c>
    </row>
    <row r="45" spans="2:9" ht="51" x14ac:dyDescent="0.45">
      <c r="B45" s="16" t="s">
        <v>70</v>
      </c>
      <c r="C45" s="19" t="s">
        <v>74</v>
      </c>
      <c r="D45" s="20">
        <v>15</v>
      </c>
      <c r="E45" s="15" t="s">
        <v>43</v>
      </c>
      <c r="F45" s="55" t="s">
        <v>281</v>
      </c>
      <c r="G45" s="70" t="str">
        <f t="shared" si="0"/>
        <v>Ver</v>
      </c>
      <c r="H45" s="142" t="s">
        <v>559</v>
      </c>
      <c r="I45" s="110">
        <v>4.5</v>
      </c>
    </row>
    <row r="46" spans="2:9" ht="25.5" x14ac:dyDescent="0.45">
      <c r="B46" s="16" t="s">
        <v>71</v>
      </c>
      <c r="C46" s="19" t="s">
        <v>312</v>
      </c>
      <c r="D46" s="15">
        <f>D11+(INT(D11/D45)*D10)</f>
        <v>113</v>
      </c>
      <c r="E46" s="15" t="s">
        <v>43</v>
      </c>
      <c r="F46" s="55" t="s">
        <v>281</v>
      </c>
      <c r="G46" s="70" t="str">
        <f t="shared" si="0"/>
        <v>Ver</v>
      </c>
      <c r="H46" s="142"/>
      <c r="I46" s="132">
        <v>5</v>
      </c>
    </row>
    <row r="47" spans="2:9" x14ac:dyDescent="0.45">
      <c r="B47" s="16" t="s">
        <v>72</v>
      </c>
      <c r="C47" s="19" t="s">
        <v>75</v>
      </c>
      <c r="D47" s="15">
        <f>D46*D44</f>
        <v>113</v>
      </c>
      <c r="E47" s="15" t="s">
        <v>44</v>
      </c>
      <c r="F47" s="55" t="s">
        <v>281</v>
      </c>
      <c r="G47" s="70" t="str">
        <f t="shared" si="0"/>
        <v>Ver</v>
      </c>
      <c r="H47" s="142"/>
      <c r="I47" s="132">
        <v>5</v>
      </c>
    </row>
    <row r="48" spans="2:9" x14ac:dyDescent="0.45">
      <c r="B48" s="24"/>
      <c r="C48" s="25"/>
      <c r="D48" s="26"/>
      <c r="E48" s="26"/>
      <c r="F48" s="56"/>
      <c r="G48" s="71" t="str">
        <f t="shared" si="0"/>
        <v>Ver</v>
      </c>
      <c r="H48" s="25"/>
      <c r="I48" s="134"/>
    </row>
    <row r="49" spans="2:9" x14ac:dyDescent="0.45">
      <c r="B49" s="5" t="s">
        <v>295</v>
      </c>
      <c r="C49" s="17"/>
      <c r="D49" s="18"/>
      <c r="E49" s="18"/>
      <c r="F49" s="57"/>
      <c r="G49" s="18"/>
      <c r="H49" s="47"/>
      <c r="I49" s="135"/>
    </row>
    <row r="50" spans="2:9" x14ac:dyDescent="0.45">
      <c r="B50" s="16" t="s">
        <v>474</v>
      </c>
      <c r="C50" s="19" t="s">
        <v>475</v>
      </c>
      <c r="D50" s="20">
        <v>0.15</v>
      </c>
      <c r="E50" s="15" t="s">
        <v>43</v>
      </c>
      <c r="F50" s="55" t="s">
        <v>281</v>
      </c>
      <c r="G50" s="70" t="str">
        <f t="shared" ref="G50" si="1">HYPERLINK(_xlfn.CONCAT("https://github.com/rcfdtools/R.DAPC/blob/main/activity/",F50,"/Readme.md"),"Ver")</f>
        <v>Ver</v>
      </c>
      <c r="H50" s="142"/>
      <c r="I50" s="132">
        <v>5</v>
      </c>
    </row>
    <row r="51" spans="2:9" ht="38.25" x14ac:dyDescent="0.45">
      <c r="B51" s="16" t="s">
        <v>31</v>
      </c>
      <c r="C51" s="19" t="s">
        <v>296</v>
      </c>
      <c r="D51" s="20">
        <v>60</v>
      </c>
      <c r="E51" s="15" t="s">
        <v>44</v>
      </c>
      <c r="F51" s="55" t="s">
        <v>281</v>
      </c>
      <c r="G51" s="70" t="str">
        <f t="shared" si="0"/>
        <v>Ver</v>
      </c>
      <c r="H51" s="142"/>
      <c r="I51" s="132">
        <v>5</v>
      </c>
    </row>
    <row r="52" spans="2:9" ht="51" x14ac:dyDescent="0.45">
      <c r="B52" s="16" t="s">
        <v>32</v>
      </c>
      <c r="C52" s="19" t="s">
        <v>33</v>
      </c>
      <c r="D52" s="20">
        <v>24</v>
      </c>
      <c r="E52" s="15" t="s">
        <v>44</v>
      </c>
      <c r="F52" s="55" t="s">
        <v>281</v>
      </c>
      <c r="G52" s="70" t="str">
        <f t="shared" si="0"/>
        <v>Ver</v>
      </c>
      <c r="H52" s="19" t="s">
        <v>544</v>
      </c>
      <c r="I52" s="132">
        <v>5</v>
      </c>
    </row>
    <row r="53" spans="2:9" ht="25.5" x14ac:dyDescent="0.45">
      <c r="B53" s="16" t="s">
        <v>76</v>
      </c>
      <c r="C53" s="19" t="s">
        <v>111</v>
      </c>
      <c r="D53" s="20">
        <v>3.9900000000000007</v>
      </c>
      <c r="E53" s="15" t="s">
        <v>43</v>
      </c>
      <c r="F53" s="55" t="s">
        <v>281</v>
      </c>
      <c r="G53" s="70" t="str">
        <f t="shared" si="0"/>
        <v>Ver</v>
      </c>
      <c r="H53" s="19" t="s">
        <v>522</v>
      </c>
      <c r="I53" s="132">
        <v>5</v>
      </c>
    </row>
    <row r="54" spans="2:9" ht="25.5" x14ac:dyDescent="0.45">
      <c r="B54" s="16" t="s">
        <v>77</v>
      </c>
      <c r="C54" s="19" t="s">
        <v>130</v>
      </c>
      <c r="D54" s="15">
        <f>D51-D59</f>
        <v>52.943999999999996</v>
      </c>
      <c r="E54" s="15" t="s">
        <v>44</v>
      </c>
      <c r="F54" s="55" t="s">
        <v>281</v>
      </c>
      <c r="G54" s="70" t="str">
        <f t="shared" si="0"/>
        <v>Ver</v>
      </c>
      <c r="H54" s="19" t="s">
        <v>522</v>
      </c>
      <c r="I54" s="132">
        <v>5</v>
      </c>
    </row>
    <row r="55" spans="2:9" ht="25.5" x14ac:dyDescent="0.45">
      <c r="B55" s="16" t="s">
        <v>47</v>
      </c>
      <c r="C55" s="19" t="s">
        <v>46</v>
      </c>
      <c r="D55" s="20">
        <v>28</v>
      </c>
      <c r="E55" s="15" t="s">
        <v>45</v>
      </c>
      <c r="F55" s="55" t="s">
        <v>281</v>
      </c>
      <c r="G55" s="70" t="str">
        <f t="shared" si="0"/>
        <v>Ver</v>
      </c>
      <c r="H55" s="19" t="s">
        <v>522</v>
      </c>
      <c r="I55" s="132">
        <v>5</v>
      </c>
    </row>
    <row r="56" spans="2:9" ht="25.5" x14ac:dyDescent="0.45">
      <c r="B56" s="16" t="s">
        <v>80</v>
      </c>
      <c r="C56" s="19" t="s">
        <v>48</v>
      </c>
      <c r="D56" s="20">
        <v>19</v>
      </c>
      <c r="E56" s="15" t="s">
        <v>45</v>
      </c>
      <c r="F56" s="55" t="s">
        <v>281</v>
      </c>
      <c r="G56" s="70" t="str">
        <f t="shared" si="0"/>
        <v>Ver</v>
      </c>
      <c r="H56" s="19" t="s">
        <v>522</v>
      </c>
      <c r="I56" s="132">
        <v>5</v>
      </c>
    </row>
    <row r="57" spans="2:9" x14ac:dyDescent="0.45">
      <c r="B57" s="16" t="s">
        <v>78</v>
      </c>
      <c r="C57" s="19" t="s">
        <v>79</v>
      </c>
      <c r="D57" s="15">
        <f>D53/(D56/100)</f>
        <v>21.000000000000004</v>
      </c>
      <c r="E57" s="15" t="s">
        <v>39</v>
      </c>
      <c r="F57" s="55" t="s">
        <v>281</v>
      </c>
      <c r="G57" s="70" t="str">
        <f t="shared" si="0"/>
        <v>Ver</v>
      </c>
      <c r="H57" s="19" t="s">
        <v>522</v>
      </c>
      <c r="I57" s="132">
        <v>5</v>
      </c>
    </row>
    <row r="58" spans="2:9" ht="51" x14ac:dyDescent="0.45">
      <c r="B58" s="16" t="s">
        <v>81</v>
      </c>
      <c r="C58" s="19" t="s">
        <v>82</v>
      </c>
      <c r="D58" s="20">
        <v>1.2</v>
      </c>
      <c r="E58" s="15" t="s">
        <v>43</v>
      </c>
      <c r="F58" s="55" t="s">
        <v>281</v>
      </c>
      <c r="G58" s="70" t="str">
        <f t="shared" si="0"/>
        <v>Ver</v>
      </c>
      <c r="H58" s="142" t="s">
        <v>542</v>
      </c>
      <c r="I58" s="110">
        <v>4.5</v>
      </c>
    </row>
    <row r="59" spans="2:9" x14ac:dyDescent="0.45">
      <c r="B59" s="16" t="s">
        <v>83</v>
      </c>
      <c r="C59" s="19" t="s">
        <v>84</v>
      </c>
      <c r="D59" s="30">
        <f>D58*D57*(D55/100)</f>
        <v>7.0560000000000018</v>
      </c>
      <c r="E59" s="15" t="s">
        <v>44</v>
      </c>
      <c r="F59" s="55" t="s">
        <v>281</v>
      </c>
      <c r="G59" s="70" t="str">
        <f t="shared" si="0"/>
        <v>Ver</v>
      </c>
      <c r="H59" s="142" t="s">
        <v>525</v>
      </c>
      <c r="I59" s="110">
        <v>4.5</v>
      </c>
    </row>
    <row r="60" spans="2:9" ht="76.5" x14ac:dyDescent="0.45">
      <c r="B60" s="16" t="s">
        <v>112</v>
      </c>
      <c r="C60" s="19" t="s">
        <v>168</v>
      </c>
      <c r="D60" s="20">
        <v>6</v>
      </c>
      <c r="E60" s="15" t="s">
        <v>43</v>
      </c>
      <c r="F60" s="55" t="s">
        <v>284</v>
      </c>
      <c r="G60" s="70" t="str">
        <f t="shared" si="0"/>
        <v>Ver</v>
      </c>
      <c r="H60" s="142"/>
      <c r="I60" s="208">
        <v>5</v>
      </c>
    </row>
    <row r="61" spans="2:9" ht="76.5" x14ac:dyDescent="0.45">
      <c r="B61" s="16" t="s">
        <v>113</v>
      </c>
      <c r="C61" s="19" t="s">
        <v>169</v>
      </c>
      <c r="D61" s="20">
        <v>4.5</v>
      </c>
      <c r="E61" s="15" t="s">
        <v>43</v>
      </c>
      <c r="F61" s="55" t="s">
        <v>284</v>
      </c>
      <c r="G61" s="70" t="str">
        <f t="shared" si="0"/>
        <v>Ver</v>
      </c>
      <c r="H61" s="142" t="s">
        <v>557</v>
      </c>
      <c r="I61" s="110">
        <v>4</v>
      </c>
    </row>
    <row r="62" spans="2:9" x14ac:dyDescent="0.45">
      <c r="B62" s="16" t="s">
        <v>115</v>
      </c>
      <c r="C62" s="19" t="s">
        <v>114</v>
      </c>
      <c r="D62" s="20">
        <v>1.2</v>
      </c>
      <c r="E62" s="15" t="s">
        <v>43</v>
      </c>
      <c r="F62" s="55" t="s">
        <v>284</v>
      </c>
      <c r="G62" s="70" t="str">
        <f t="shared" si="0"/>
        <v>Ver</v>
      </c>
      <c r="H62" s="142"/>
      <c r="I62" s="208">
        <v>5</v>
      </c>
    </row>
    <row r="63" spans="2:9" x14ac:dyDescent="0.45">
      <c r="B63" s="16" t="s">
        <v>166</v>
      </c>
      <c r="C63" s="19" t="s">
        <v>167</v>
      </c>
      <c r="D63" s="20">
        <v>2.2999999999999998</v>
      </c>
      <c r="E63" s="15" t="s">
        <v>43</v>
      </c>
      <c r="F63" s="55" t="s">
        <v>284</v>
      </c>
      <c r="G63" s="70" t="str">
        <f t="shared" si="0"/>
        <v>Ver</v>
      </c>
      <c r="H63" s="142"/>
      <c r="I63" s="208">
        <v>5</v>
      </c>
    </row>
    <row r="64" spans="2:9" ht="25.5" x14ac:dyDescent="0.45">
      <c r="B64" s="16" t="s">
        <v>116</v>
      </c>
      <c r="C64" s="19" t="s">
        <v>170</v>
      </c>
      <c r="D64" s="20">
        <v>3</v>
      </c>
      <c r="E64" s="15" t="s">
        <v>43</v>
      </c>
      <c r="F64" s="55" t="s">
        <v>284</v>
      </c>
      <c r="G64" s="70" t="str">
        <f t="shared" si="0"/>
        <v>Ver</v>
      </c>
      <c r="H64" s="142"/>
      <c r="I64" s="208">
        <v>5</v>
      </c>
    </row>
    <row r="65" spans="2:9" ht="25.5" x14ac:dyDescent="0.45">
      <c r="B65" s="16" t="s">
        <v>165</v>
      </c>
      <c r="C65" s="19" t="s">
        <v>171</v>
      </c>
      <c r="D65" s="20">
        <v>2</v>
      </c>
      <c r="E65" s="15" t="s">
        <v>43</v>
      </c>
      <c r="F65" s="55" t="s">
        <v>284</v>
      </c>
      <c r="G65" s="70" t="str">
        <f t="shared" si="0"/>
        <v>Ver</v>
      </c>
      <c r="H65" s="142"/>
      <c r="I65" s="208">
        <v>5</v>
      </c>
    </row>
    <row r="66" spans="2:9" x14ac:dyDescent="0.45">
      <c r="B66" s="24"/>
      <c r="C66" s="25"/>
      <c r="D66" s="26"/>
      <c r="E66" s="26"/>
      <c r="F66" s="56"/>
      <c r="G66" s="71" t="str">
        <f t="shared" si="0"/>
        <v>Ver</v>
      </c>
      <c r="H66" s="25"/>
      <c r="I66" s="134"/>
    </row>
    <row r="67" spans="2:9" x14ac:dyDescent="0.45">
      <c r="B67" s="75" t="s">
        <v>297</v>
      </c>
      <c r="C67" s="76"/>
      <c r="D67" s="77"/>
      <c r="E67" s="77"/>
      <c r="F67" s="78"/>
      <c r="G67" s="77"/>
      <c r="H67" s="79"/>
      <c r="I67" s="136"/>
    </row>
    <row r="68" spans="2:9" ht="25.5" x14ac:dyDescent="0.45">
      <c r="B68" s="16" t="s">
        <v>149</v>
      </c>
      <c r="C68" s="19" t="s">
        <v>90</v>
      </c>
      <c r="D68" s="20">
        <v>40</v>
      </c>
      <c r="E68" s="15" t="s">
        <v>45</v>
      </c>
      <c r="F68" s="55" t="s">
        <v>303</v>
      </c>
      <c r="G68" s="70" t="str">
        <f t="shared" si="0"/>
        <v>Ver</v>
      </c>
      <c r="H68" s="142"/>
      <c r="I68" s="132">
        <v>5</v>
      </c>
    </row>
    <row r="69" spans="2:9" x14ac:dyDescent="0.45">
      <c r="B69" s="16" t="s">
        <v>316</v>
      </c>
      <c r="C69" s="19" t="s">
        <v>150</v>
      </c>
      <c r="D69" s="30">
        <f>D18</f>
        <v>1591</v>
      </c>
      <c r="E69" s="15" t="s">
        <v>44</v>
      </c>
      <c r="F69" s="55" t="s">
        <v>303</v>
      </c>
      <c r="G69" s="70" t="str">
        <f t="shared" si="0"/>
        <v>Ver</v>
      </c>
      <c r="H69" s="19"/>
      <c r="I69" s="132">
        <v>5</v>
      </c>
    </row>
    <row r="70" spans="2:9" ht="25.5" x14ac:dyDescent="0.45">
      <c r="B70" s="16" t="s">
        <v>89</v>
      </c>
      <c r="C70" s="19" t="s">
        <v>91</v>
      </c>
      <c r="D70" s="20">
        <v>20</v>
      </c>
      <c r="E70" s="15" t="s">
        <v>45</v>
      </c>
      <c r="F70" s="55" t="s">
        <v>303</v>
      </c>
      <c r="G70" s="70" t="str">
        <f t="shared" si="0"/>
        <v>Ver</v>
      </c>
      <c r="H70" s="19"/>
      <c r="I70" s="132">
        <v>5</v>
      </c>
    </row>
    <row r="71" spans="2:9" ht="40.9" customHeight="1" x14ac:dyDescent="0.45">
      <c r="B71" s="16" t="s">
        <v>100</v>
      </c>
      <c r="C71" s="19" t="s">
        <v>93</v>
      </c>
      <c r="D71" s="20">
        <v>6</v>
      </c>
      <c r="E71" s="15" t="s">
        <v>43</v>
      </c>
      <c r="F71" s="55" t="s">
        <v>303</v>
      </c>
      <c r="G71" s="70" t="str">
        <f t="shared" si="0"/>
        <v>Ver</v>
      </c>
      <c r="H71" s="142" t="s">
        <v>558</v>
      </c>
      <c r="I71" s="132">
        <v>5</v>
      </c>
    </row>
    <row r="72" spans="2:9" ht="33" x14ac:dyDescent="0.45">
      <c r="B72" s="16" t="s">
        <v>101</v>
      </c>
      <c r="C72" s="19" t="s">
        <v>131</v>
      </c>
      <c r="D72" s="30">
        <f>ROUND(D10/D71,0)</f>
        <v>6</v>
      </c>
      <c r="E72" s="15" t="s">
        <v>102</v>
      </c>
      <c r="F72" s="55" t="s">
        <v>303</v>
      </c>
      <c r="G72" s="70" t="str">
        <f t="shared" si="0"/>
        <v>Ver</v>
      </c>
      <c r="H72" s="19"/>
      <c r="I72" s="132">
        <v>5</v>
      </c>
    </row>
    <row r="73" spans="2:9" ht="33" x14ac:dyDescent="0.45">
      <c r="B73" s="16" t="s">
        <v>103</v>
      </c>
      <c r="C73" s="19" t="s">
        <v>132</v>
      </c>
      <c r="D73" s="30">
        <f>ROUND(D11/D71,0)</f>
        <v>7</v>
      </c>
      <c r="E73" s="15" t="s">
        <v>102</v>
      </c>
      <c r="F73" s="55" t="s">
        <v>303</v>
      </c>
      <c r="G73" s="70" t="str">
        <f t="shared" si="0"/>
        <v>Ver</v>
      </c>
      <c r="H73" s="19"/>
      <c r="I73" s="132">
        <v>5</v>
      </c>
    </row>
    <row r="74" spans="2:9" x14ac:dyDescent="0.45">
      <c r="B74" s="16" t="s">
        <v>104</v>
      </c>
      <c r="C74" s="19" t="s">
        <v>105</v>
      </c>
      <c r="D74" s="30">
        <f>D72*2+D73*2</f>
        <v>26</v>
      </c>
      <c r="E74" s="15" t="s">
        <v>102</v>
      </c>
      <c r="F74" s="55" t="s">
        <v>303</v>
      </c>
      <c r="G74" s="70" t="str">
        <f t="shared" si="0"/>
        <v>Ver</v>
      </c>
      <c r="H74" s="142"/>
      <c r="I74" s="132">
        <v>5</v>
      </c>
    </row>
    <row r="75" spans="2:9" ht="38.25" x14ac:dyDescent="0.45">
      <c r="B75" s="16" t="s">
        <v>92</v>
      </c>
      <c r="C75" s="19" t="s">
        <v>308</v>
      </c>
      <c r="D75" s="20">
        <v>0.25</v>
      </c>
      <c r="E75" s="15" t="s">
        <v>43</v>
      </c>
      <c r="F75" s="55" t="s">
        <v>303</v>
      </c>
      <c r="G75" s="70" t="str">
        <f t="shared" si="0"/>
        <v>Ver</v>
      </c>
      <c r="H75" s="19"/>
      <c r="I75" s="132">
        <v>5</v>
      </c>
    </row>
    <row r="76" spans="2:9" ht="38.25" x14ac:dyDescent="0.45">
      <c r="B76" s="16" t="s">
        <v>94</v>
      </c>
      <c r="C76" s="19" t="s">
        <v>133</v>
      </c>
      <c r="D76" s="20">
        <v>0.4</v>
      </c>
      <c r="E76" s="15" t="s">
        <v>43</v>
      </c>
      <c r="F76" s="55" t="s">
        <v>303</v>
      </c>
      <c r="G76" s="70" t="str">
        <f t="shared" si="0"/>
        <v>Ver</v>
      </c>
      <c r="H76" s="19"/>
      <c r="I76" s="132">
        <v>5</v>
      </c>
    </row>
    <row r="77" spans="2:9" ht="38.25" x14ac:dyDescent="0.45">
      <c r="B77" s="16" t="s">
        <v>96</v>
      </c>
      <c r="C77" s="19" t="s">
        <v>98</v>
      </c>
      <c r="D77" s="20">
        <v>0.15</v>
      </c>
      <c r="E77" s="15" t="s">
        <v>43</v>
      </c>
      <c r="F77" s="55" t="s">
        <v>303</v>
      </c>
      <c r="G77" s="70" t="str">
        <f t="shared" si="0"/>
        <v>Ver</v>
      </c>
      <c r="H77" s="142"/>
      <c r="I77" s="132">
        <v>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42" t="s">
        <v>560</v>
      </c>
      <c r="I78" s="132">
        <v>5</v>
      </c>
    </row>
    <row r="79" spans="2:9" ht="38.25" x14ac:dyDescent="0.45">
      <c r="B79" s="16" t="s">
        <v>106</v>
      </c>
      <c r="C79" s="19" t="s">
        <v>108</v>
      </c>
      <c r="D79" s="30">
        <f>(D10-D75)/D72</f>
        <v>6.125</v>
      </c>
      <c r="E79" s="15" t="s">
        <v>43</v>
      </c>
      <c r="F79" s="55" t="s">
        <v>303</v>
      </c>
      <c r="G79" s="70" t="str">
        <f t="shared" si="2"/>
        <v>Ver</v>
      </c>
      <c r="H79" s="19"/>
      <c r="I79" s="132">
        <v>5</v>
      </c>
    </row>
    <row r="80" spans="2:9" ht="38.25" x14ac:dyDescent="0.45">
      <c r="B80" s="16" t="s">
        <v>107</v>
      </c>
      <c r="C80" s="19" t="s">
        <v>109</v>
      </c>
      <c r="D80" s="30">
        <f>(D11-D76)/D73</f>
        <v>5.5142857142857142</v>
      </c>
      <c r="E80" s="15" t="s">
        <v>43</v>
      </c>
      <c r="F80" s="55" t="s">
        <v>303</v>
      </c>
      <c r="G80" s="70" t="str">
        <f t="shared" si="2"/>
        <v>Ver</v>
      </c>
      <c r="H80" s="19"/>
      <c r="I80" s="132">
        <v>5</v>
      </c>
    </row>
    <row r="81" spans="2:9" x14ac:dyDescent="0.45">
      <c r="B81" s="80"/>
      <c r="C81" s="32"/>
      <c r="D81" s="81"/>
      <c r="E81" s="81"/>
      <c r="F81" s="82"/>
      <c r="G81" s="71" t="str">
        <f t="shared" si="2"/>
        <v>Ver</v>
      </c>
      <c r="H81" s="32"/>
      <c r="I81" s="137"/>
    </row>
    <row r="82" spans="2:9" x14ac:dyDescent="0.45">
      <c r="B82" s="96" t="s">
        <v>298</v>
      </c>
      <c r="C82" s="76"/>
      <c r="D82" s="77"/>
      <c r="E82" s="77"/>
      <c r="F82" s="78"/>
      <c r="G82" s="77"/>
      <c r="H82" s="79"/>
      <c r="I82" s="136"/>
    </row>
    <row r="83" spans="2:9" x14ac:dyDescent="0.45">
      <c r="B83" s="16" t="s">
        <v>152</v>
      </c>
      <c r="C83" s="92" t="s">
        <v>151</v>
      </c>
      <c r="D83" s="93">
        <f>D69</f>
        <v>1591</v>
      </c>
      <c r="E83" s="93" t="s">
        <v>44</v>
      </c>
      <c r="F83" s="55" t="s">
        <v>303</v>
      </c>
      <c r="G83" s="70" t="str">
        <f t="shared" ref="G83:G93" si="3">HYPERLINK(_xlfn.CONCAT("https://github.com/rcfdtools/R.DAPC/blob/main/activity/",F83,"/Readme.md"),"Ver")</f>
        <v>Ver</v>
      </c>
      <c r="H83" s="19"/>
      <c r="I83" s="132">
        <v>5</v>
      </c>
    </row>
    <row r="84" spans="2:9" ht="33" x14ac:dyDescent="0.45">
      <c r="B84" s="16" t="s">
        <v>153</v>
      </c>
      <c r="C84" s="92" t="s">
        <v>154</v>
      </c>
      <c r="D84" s="93">
        <f>D83*D68</f>
        <v>63640</v>
      </c>
      <c r="E84" s="93" t="s">
        <v>155</v>
      </c>
      <c r="F84" s="55" t="s">
        <v>303</v>
      </c>
      <c r="G84" s="70" t="str">
        <f t="shared" si="3"/>
        <v>Ver</v>
      </c>
      <c r="H84" s="19"/>
      <c r="I84" s="132">
        <v>5</v>
      </c>
    </row>
    <row r="85" spans="2:9" x14ac:dyDescent="0.45">
      <c r="B85" s="16" t="s">
        <v>164</v>
      </c>
      <c r="C85" s="92" t="s">
        <v>163</v>
      </c>
      <c r="D85" s="93">
        <f>D54</f>
        <v>52.943999999999996</v>
      </c>
      <c r="E85" s="93" t="s">
        <v>44</v>
      </c>
      <c r="F85" s="55" t="s">
        <v>303</v>
      </c>
      <c r="G85" s="70" t="str">
        <f t="shared" si="3"/>
        <v>Ver</v>
      </c>
      <c r="H85" s="48"/>
      <c r="I85" s="138">
        <v>5</v>
      </c>
    </row>
    <row r="86" spans="2:9" x14ac:dyDescent="0.45">
      <c r="B86" s="16" t="s">
        <v>157</v>
      </c>
      <c r="C86" s="92" t="s">
        <v>158</v>
      </c>
      <c r="D86" s="93">
        <f>D74</f>
        <v>26</v>
      </c>
      <c r="E86" s="93" t="s">
        <v>102</v>
      </c>
      <c r="F86" s="55" t="s">
        <v>303</v>
      </c>
      <c r="G86" s="70" t="str">
        <f t="shared" si="3"/>
        <v>Ver</v>
      </c>
      <c r="H86" s="48"/>
      <c r="I86" s="138">
        <v>5</v>
      </c>
    </row>
    <row r="87" spans="2:9" x14ac:dyDescent="0.45">
      <c r="B87" s="16" t="s">
        <v>159</v>
      </c>
      <c r="C87" s="92" t="s">
        <v>160</v>
      </c>
      <c r="D87" s="93">
        <f>D86*D12</f>
        <v>312</v>
      </c>
      <c r="E87" s="93" t="s">
        <v>43</v>
      </c>
      <c r="F87" s="55" t="s">
        <v>303</v>
      </c>
      <c r="G87" s="70" t="str">
        <f t="shared" si="3"/>
        <v>Ver</v>
      </c>
      <c r="H87" s="48"/>
      <c r="I87" s="138">
        <v>5</v>
      </c>
    </row>
    <row r="88" spans="2:9" ht="33" x14ac:dyDescent="0.45">
      <c r="B88" s="16" t="s">
        <v>161</v>
      </c>
      <c r="C88" s="92" t="s">
        <v>162</v>
      </c>
      <c r="D88" s="93">
        <f>((D72*D9)+(D73*D8))*INT(D12/D53)</f>
        <v>348</v>
      </c>
      <c r="E88" s="93" t="s">
        <v>43</v>
      </c>
      <c r="F88" s="55" t="s">
        <v>303</v>
      </c>
      <c r="G88" s="70" t="str">
        <f t="shared" si="3"/>
        <v>Ver</v>
      </c>
      <c r="H88" s="48"/>
      <c r="I88" s="138">
        <v>5</v>
      </c>
    </row>
    <row r="89" spans="2:9" ht="33" x14ac:dyDescent="0.45">
      <c r="B89" s="16" t="s">
        <v>172</v>
      </c>
      <c r="C89" s="92" t="s">
        <v>175</v>
      </c>
      <c r="D89" s="94" t="s">
        <v>174</v>
      </c>
      <c r="E89" s="93" t="s">
        <v>44</v>
      </c>
      <c r="F89" s="55" t="s">
        <v>303</v>
      </c>
      <c r="G89" s="70" t="str">
        <f t="shared" si="3"/>
        <v>Ver</v>
      </c>
      <c r="H89" s="167" t="s">
        <v>543</v>
      </c>
      <c r="I89" s="168">
        <v>0</v>
      </c>
    </row>
    <row r="90" spans="2:9" x14ac:dyDescent="0.45">
      <c r="B90" s="16" t="s">
        <v>173</v>
      </c>
      <c r="C90" s="92" t="s">
        <v>176</v>
      </c>
      <c r="D90" s="94">
        <v>2</v>
      </c>
      <c r="E90" s="93" t="s">
        <v>102</v>
      </c>
      <c r="F90" s="55" t="s">
        <v>284</v>
      </c>
      <c r="G90" s="70" t="str">
        <f t="shared" si="3"/>
        <v>Ver</v>
      </c>
      <c r="H90" s="142"/>
      <c r="I90" s="138">
        <v>5</v>
      </c>
    </row>
    <row r="91" spans="2:9" ht="49.5" x14ac:dyDescent="0.45">
      <c r="B91" s="16" t="s">
        <v>36</v>
      </c>
      <c r="C91" s="92" t="s">
        <v>177</v>
      </c>
      <c r="D91" s="94" t="s">
        <v>174</v>
      </c>
      <c r="E91" s="93" t="s">
        <v>102</v>
      </c>
      <c r="F91" s="55" t="s">
        <v>284</v>
      </c>
      <c r="G91" s="70" t="str">
        <f t="shared" si="3"/>
        <v>Ver</v>
      </c>
      <c r="H91" s="142"/>
      <c r="I91" s="138">
        <v>5</v>
      </c>
    </row>
    <row r="92" spans="2:9" ht="33" x14ac:dyDescent="0.45">
      <c r="B92" s="16" t="s">
        <v>37</v>
      </c>
      <c r="C92" s="92" t="s">
        <v>178</v>
      </c>
      <c r="D92" s="94">
        <v>13</v>
      </c>
      <c r="E92" s="93" t="s">
        <v>102</v>
      </c>
      <c r="F92" s="55" t="s">
        <v>284</v>
      </c>
      <c r="G92" s="70" t="str">
        <f t="shared" si="3"/>
        <v>Ver</v>
      </c>
      <c r="H92" s="167"/>
      <c r="I92" s="138">
        <v>5</v>
      </c>
    </row>
    <row r="93" spans="2:9" x14ac:dyDescent="0.45">
      <c r="B93" s="24"/>
      <c r="C93" s="95"/>
      <c r="D93" s="81"/>
      <c r="E93" s="81"/>
      <c r="F93" s="82"/>
      <c r="G93" s="71" t="str">
        <f t="shared" si="3"/>
        <v>Ver</v>
      </c>
      <c r="H93" s="32"/>
      <c r="I93" s="137"/>
    </row>
    <row r="94" spans="2:9" x14ac:dyDescent="0.45">
      <c r="B94" s="83" t="s">
        <v>95</v>
      </c>
    </row>
    <row r="95" spans="2:9" x14ac:dyDescent="0.45">
      <c r="H95" s="42" t="s">
        <v>248</v>
      </c>
      <c r="I95" s="31">
        <f>AVERAGE(I7:I93)</f>
        <v>4.852112676056338</v>
      </c>
    </row>
    <row r="96" spans="2:9" x14ac:dyDescent="0.45">
      <c r="B96" s="2" t="s">
        <v>307</v>
      </c>
    </row>
    <row r="97" spans="2:3" x14ac:dyDescent="0.45">
      <c r="B97" s="5" t="s">
        <v>134</v>
      </c>
      <c r="C97" s="84" t="s">
        <v>135</v>
      </c>
    </row>
    <row r="98" spans="2:3" x14ac:dyDescent="0.45">
      <c r="B98" s="85" t="s">
        <v>136</v>
      </c>
      <c r="C98" s="86">
        <f>D17</f>
        <v>2109</v>
      </c>
    </row>
    <row r="99" spans="2:3" x14ac:dyDescent="0.45">
      <c r="B99" s="85" t="s">
        <v>139</v>
      </c>
      <c r="C99" s="86">
        <f>D18</f>
        <v>1591</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1651</v>
      </c>
    </row>
    <row r="104" spans="2:3" x14ac:dyDescent="0.45">
      <c r="B104" s="89" t="s">
        <v>56</v>
      </c>
      <c r="C104" s="90">
        <f>D20</f>
        <v>0.75438596491228072</v>
      </c>
    </row>
    <row r="105" spans="2:3" x14ac:dyDescent="0.45">
      <c r="B105" s="80" t="s">
        <v>86</v>
      </c>
      <c r="C105" s="91">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5" t="s">
        <v>136</v>
      </c>
      <c r="C4" s="105" t="s">
        <v>471</v>
      </c>
      <c r="D4" s="105" t="s">
        <v>472</v>
      </c>
    </row>
    <row r="5" spans="2:4" x14ac:dyDescent="0.6">
      <c r="B5" s="104" t="s">
        <v>469</v>
      </c>
      <c r="C5" s="104" t="s">
        <v>469</v>
      </c>
      <c r="D5" s="104" t="s">
        <v>469</v>
      </c>
    </row>
    <row r="6" spans="2:4" x14ac:dyDescent="0.6">
      <c r="B6" s="104" t="str">
        <f>_xlfn.CONCAT(SumUDig,",",SumUDig)</f>
        <v>29,29</v>
      </c>
      <c r="C6" s="104" t="str">
        <f>_xlfn.CONCAT(SumUDig,",",SumUDig+'2.ArquitectonicaEstructural'!D13)</f>
        <v>29,35</v>
      </c>
      <c r="D6" s="104" t="str">
        <f>_xlfn.CONCAT(SumUDig,",",SumUDig+'2.ArquitectonicaEstructural'!D13-'2.ArquitectonicaEstructural'!D24)</f>
        <v>29,33</v>
      </c>
    </row>
    <row r="7" spans="2:4" x14ac:dyDescent="0.6">
      <c r="B7" s="104" t="str">
        <f>_xlfn.CONCAT("@",'2.ArquitectonicaEstructural'!D15,",",0)</f>
        <v>@37,0</v>
      </c>
      <c r="C7" s="104" t="str">
        <f>_xlfn.CONCAT("@",'2.ArquitectonicaEstructural'!D10,",",0)</f>
        <v>@37,0</v>
      </c>
      <c r="D7" s="104" t="str">
        <f>_xlfn.CONCAT("@",'2.ArquitectonicaEstructural'!D10,",",0)</f>
        <v>@37,0</v>
      </c>
    </row>
    <row r="8" spans="2:4" x14ac:dyDescent="0.6">
      <c r="B8" s="104" t="str">
        <f>_xlfn.CONCAT("@0,",'2.ArquitectonicaEstructural'!D16)</f>
        <v>@0,57</v>
      </c>
      <c r="C8" s="104" t="str">
        <f>_xlfn.CONCAT("@0,",'2.ArquitectonicaEstructural'!D11)</f>
        <v>@0,39</v>
      </c>
      <c r="D8" s="104" t="str">
        <f>_xlfn.CONCAT("@0,",'2.ArquitectonicaEstructural'!D11+2*'2.ArquitectonicaEstructural'!D24)</f>
        <v>@0,43</v>
      </c>
    </row>
    <row r="9" spans="2:4" x14ac:dyDescent="0.6">
      <c r="B9" s="104" t="str">
        <f>_xlfn.CONCAT("@",-'2.ArquitectonicaEstructural'!D15,",",0)</f>
        <v>@-37,0</v>
      </c>
      <c r="C9" s="104" t="str">
        <f>_xlfn.CONCAT("@",-'2.ArquitectonicaEstructural'!D10,",",0)</f>
        <v>@-37,0</v>
      </c>
      <c r="D9" s="104" t="str">
        <f>_xlfn.CONCAT("@",-'2.ArquitectonicaEstructural'!D10,",",0)</f>
        <v>@-37,0</v>
      </c>
    </row>
    <row r="10" spans="2:4" x14ac:dyDescent="0.6">
      <c r="B10" s="104" t="str">
        <f>_xlfn.CONCAT("@0,",-'2.ArquitectonicaEstructural'!D16)</f>
        <v>@0,-57</v>
      </c>
      <c r="C10" s="104" t="str">
        <f>_xlfn.CONCAT("@0,",-'2.ArquitectonicaEstructural'!D11)</f>
        <v>@0,-39</v>
      </c>
      <c r="D10" s="104" t="str">
        <f>_xlfn.CONCAT("@0,",-('2.ArquitectonicaEstructural'!D11+2*'2.ArquitectonicaEstructural'!D24))</f>
        <v>@0,-43</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8"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6" t="s">
        <v>201</v>
      </c>
      <c r="C4" s="186"/>
      <c r="D4" s="186"/>
      <c r="E4" s="186"/>
      <c r="F4" s="186"/>
      <c r="G4" s="186"/>
      <c r="H4" s="186"/>
      <c r="I4" s="186"/>
    </row>
    <row r="5" spans="2:9" ht="16.5" customHeight="1" x14ac:dyDescent="0.6">
      <c r="B5" s="187"/>
      <c r="C5" s="187"/>
      <c r="D5" s="187"/>
      <c r="E5" s="187"/>
      <c r="F5" s="187"/>
      <c r="G5" s="187"/>
      <c r="H5" s="187"/>
      <c r="I5" s="187"/>
    </row>
    <row r="6" spans="2:9" x14ac:dyDescent="0.6">
      <c r="B6" s="21" t="s">
        <v>26</v>
      </c>
      <c r="C6" s="22" t="s">
        <v>27</v>
      </c>
      <c r="D6" s="23" t="s">
        <v>38</v>
      </c>
      <c r="E6" s="23" t="s">
        <v>39</v>
      </c>
      <c r="F6" s="206" t="s">
        <v>28</v>
      </c>
      <c r="G6" s="207"/>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1261.04</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651</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0" t="s">
        <v>332</v>
      </c>
    </row>
    <row r="31" spans="2:9" x14ac:dyDescent="0.6">
      <c r="B31" s="85" t="s">
        <v>352</v>
      </c>
      <c r="C31" s="101" t="s">
        <v>350</v>
      </c>
    </row>
    <row r="32" spans="2:9" x14ac:dyDescent="0.6">
      <c r="B32" s="85" t="s">
        <v>353</v>
      </c>
      <c r="C32" s="101" t="s">
        <v>351</v>
      </c>
    </row>
    <row r="33" spans="2:3" x14ac:dyDescent="0.6">
      <c r="B33" s="85" t="s">
        <v>354</v>
      </c>
      <c r="C33" s="101" t="s">
        <v>357</v>
      </c>
    </row>
    <row r="34" spans="2:3" x14ac:dyDescent="0.6">
      <c r="B34" s="85" t="s">
        <v>355</v>
      </c>
      <c r="C34" s="101" t="s">
        <v>356</v>
      </c>
    </row>
    <row r="35" spans="2:3" x14ac:dyDescent="0.6">
      <c r="B35" s="80" t="s">
        <v>359</v>
      </c>
      <c r="C35" s="102" t="s">
        <v>358</v>
      </c>
    </row>
    <row r="37" spans="2:3" x14ac:dyDescent="0.6">
      <c r="B37" s="1" t="s">
        <v>346</v>
      </c>
    </row>
    <row r="38" spans="2:3" x14ac:dyDescent="0.6">
      <c r="B38" s="5" t="s">
        <v>347</v>
      </c>
      <c r="C38" s="100" t="s">
        <v>332</v>
      </c>
    </row>
    <row r="39" spans="2:3" x14ac:dyDescent="0.6">
      <c r="B39" s="85" t="s">
        <v>333</v>
      </c>
      <c r="C39" s="101" t="s">
        <v>336</v>
      </c>
    </row>
    <row r="40" spans="2:3" x14ac:dyDescent="0.6">
      <c r="B40" s="85" t="s">
        <v>337</v>
      </c>
      <c r="C40" s="101" t="s">
        <v>345</v>
      </c>
    </row>
    <row r="41" spans="2:3" x14ac:dyDescent="0.6">
      <c r="B41" s="85" t="s">
        <v>361</v>
      </c>
      <c r="C41" s="101" t="s">
        <v>362</v>
      </c>
    </row>
    <row r="42" spans="2:3" x14ac:dyDescent="0.6">
      <c r="B42" s="85" t="s">
        <v>338</v>
      </c>
      <c r="C42" s="101" t="s">
        <v>339</v>
      </c>
    </row>
    <row r="43" spans="2:3" x14ac:dyDescent="0.6">
      <c r="B43" s="85" t="s">
        <v>340</v>
      </c>
      <c r="C43" s="101" t="s">
        <v>343</v>
      </c>
    </row>
    <row r="44" spans="2:3" x14ac:dyDescent="0.6">
      <c r="B44" s="85" t="s">
        <v>341</v>
      </c>
      <c r="C44" s="101" t="s">
        <v>344</v>
      </c>
    </row>
    <row r="45" spans="2:3" x14ac:dyDescent="0.6">
      <c r="B45" s="85" t="s">
        <v>342</v>
      </c>
      <c r="C45" s="101" t="s">
        <v>348</v>
      </c>
    </row>
    <row r="46" spans="2:3" x14ac:dyDescent="0.6">
      <c r="B46" s="80" t="s">
        <v>334</v>
      </c>
      <c r="C46" s="102"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6" t="s">
        <v>198</v>
      </c>
      <c r="C4" s="186"/>
      <c r="D4" s="186"/>
      <c r="E4" s="186"/>
      <c r="F4" s="186"/>
      <c r="G4" s="186"/>
      <c r="H4" s="186"/>
      <c r="I4" s="186"/>
    </row>
    <row r="5" spans="2:9" x14ac:dyDescent="0.6">
      <c r="B5" s="187"/>
      <c r="C5" s="187"/>
      <c r="D5" s="187"/>
      <c r="E5" s="187"/>
      <c r="F5" s="187"/>
      <c r="G5" s="187"/>
      <c r="H5" s="187"/>
      <c r="I5" s="187"/>
    </row>
    <row r="6" spans="2:9" x14ac:dyDescent="0.6">
      <c r="B6" s="21" t="s">
        <v>26</v>
      </c>
      <c r="C6" s="22" t="s">
        <v>27</v>
      </c>
      <c r="D6" s="23" t="s">
        <v>38</v>
      </c>
      <c r="E6" s="23" t="s">
        <v>39</v>
      </c>
      <c r="F6" s="206" t="s">
        <v>28</v>
      </c>
      <c r="G6" s="207"/>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6" t="s">
        <v>232</v>
      </c>
      <c r="C4" s="186"/>
      <c r="D4" s="186"/>
      <c r="E4" s="186"/>
      <c r="F4" s="186"/>
      <c r="G4" s="186"/>
      <c r="H4" s="186"/>
      <c r="I4" s="186"/>
    </row>
    <row r="5" spans="2:9" x14ac:dyDescent="0.6">
      <c r="B5" s="187"/>
      <c r="C5" s="187"/>
      <c r="D5" s="187"/>
      <c r="E5" s="187"/>
      <c r="F5" s="187"/>
      <c r="G5" s="187"/>
      <c r="H5" s="187"/>
      <c r="I5" s="187"/>
    </row>
    <row r="6" spans="2:9" x14ac:dyDescent="0.6">
      <c r="B6" s="21" t="s">
        <v>26</v>
      </c>
      <c r="C6" s="22" t="s">
        <v>27</v>
      </c>
      <c r="D6" s="23" t="s">
        <v>38</v>
      </c>
      <c r="E6" s="23" t="s">
        <v>39</v>
      </c>
      <c r="F6" s="201" t="s">
        <v>28</v>
      </c>
      <c r="G6" s="202"/>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0" t="s">
        <v>12</v>
      </c>
      <c r="C2" s="170"/>
      <c r="D2" s="170"/>
      <c r="E2" s="170"/>
      <c r="F2" s="170"/>
      <c r="G2" s="170"/>
      <c r="H2" s="170"/>
    </row>
    <row r="3" spans="2:8" x14ac:dyDescent="0.45">
      <c r="B3" s="171" t="s">
        <v>301</v>
      </c>
      <c r="C3" s="171"/>
      <c r="D3" s="171"/>
      <c r="E3" s="171"/>
      <c r="F3" s="171"/>
      <c r="G3" s="171"/>
      <c r="H3" s="171"/>
    </row>
    <row r="4" spans="2:8" ht="16.8" customHeight="1" x14ac:dyDescent="0.45">
      <c r="B4" s="186" t="s">
        <v>302</v>
      </c>
      <c r="C4" s="186"/>
      <c r="D4" s="186"/>
      <c r="E4" s="186"/>
      <c r="F4" s="186"/>
      <c r="G4" s="186"/>
      <c r="H4" s="186"/>
    </row>
    <row r="5" spans="2:8" x14ac:dyDescent="0.45">
      <c r="B5" s="187"/>
      <c r="C5" s="187"/>
      <c r="D5" s="187"/>
      <c r="E5" s="187"/>
      <c r="F5" s="187"/>
      <c r="G5" s="187"/>
      <c r="H5" s="187"/>
    </row>
    <row r="6" spans="2:8" x14ac:dyDescent="0.45">
      <c r="B6" s="5" t="s">
        <v>7</v>
      </c>
      <c r="C6" s="35" t="s">
        <v>27</v>
      </c>
      <c r="D6" s="35" t="s">
        <v>8</v>
      </c>
      <c r="E6" s="201" t="s">
        <v>28</v>
      </c>
      <c r="F6" s="202"/>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7" t="s">
        <v>314</v>
      </c>
      <c r="E16" s="55" t="s">
        <v>282</v>
      </c>
      <c r="F16" s="53" t="str">
        <f t="shared" si="0"/>
        <v>Ver</v>
      </c>
      <c r="G16" s="98"/>
      <c r="H16" s="99"/>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2025-09-10T14:58:30Z</dcterms:modified>
</cp:coreProperties>
</file>