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568D7907-F6CF-4AB0-B3FB-73B5B8451FF0}" xr6:coauthVersionLast="47" xr6:coauthVersionMax="47" xr10:uidLastSave="{00000000-0000-0000-0000-000000000000}"/>
  <bookViews>
    <workbookView xWindow="-98" yWindow="-98" windowWidth="28996" windowHeight="15675"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5" i="7"/>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l="1"/>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8" i="7" l="1"/>
  <c r="I28" i="7" s="1"/>
  <c r="G27" i="7"/>
  <c r="I27" i="7" s="1"/>
  <c r="G23" i="7"/>
  <c r="I23" i="7" s="1"/>
  <c r="G26" i="7"/>
  <c r="I26" i="7" s="1"/>
  <c r="G25" i="7"/>
  <c r="I25" i="7" s="1"/>
  <c r="G24" i="7"/>
  <c r="I24"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E5ACC77-FA9E-4A38-9327-FE13BDFCBD19}">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<sst xmlns="http://schemas.openxmlformats.org/spreadsheetml/2006/main" count="973" uniqueCount="560">
  <si>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</si>
  <si>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</si>
  <si>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</si>
  <si>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</si>
  <si>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</si>
  <si>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</si>
  <si>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</si>
  <si>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</si>
  <si>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</si>
  <si>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</si>
  <si>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</si>
  <si>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</si>
  <si>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</si>
  <si>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</si>
  <si>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</si>
  <si>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</si>
  <si>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</si>
  <si>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</si>
  <si>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</si>
  <si>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</si>
  <si>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</si>
  <si>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</si>
  <si>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</si>
  <si>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</si>
  <si>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</si>
  <si>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</si>
  <si>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</si>
  <si>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</si>
  <si>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</si>
  <si>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</si>
  <si>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</si>
  <si>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</si>
  <si>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</si>
  <si>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</si>
  <si>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</si>
  <si>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</si>
  <si>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</si>
  <si>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</si>
  <si>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</si>
  <si>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</si>
  <si>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</si>
  <si>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</si>
  <si>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</si>
  <si>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</si>
  <si>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</si>
  <si>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</si>
  <si>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</si>
  <si>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</si>
  <si>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</si>
  <si>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</si>
  <si>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</si>
  <si>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</si>
  <si>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</si>
  <si>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</si>
  <si>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</si>
  <si>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</si>
  <si>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</si>
  <si>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</si>
  <si>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</si>
  <si>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</si>
  <si>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</si>
  <si>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</si>
  <si>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</si>
  <si>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</si>
  <si>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</si>
  <si>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</si>
  <si>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</si>
  <si>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</si>
  <si>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</si>
  <si>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</si>
  <si>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</si>
  <si>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</si>
  <si>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</si>
  <si>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</si>
  <si>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</si>
  <si>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</si>
  <si>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</si>
  <si>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</si>
  <si>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</si>
  <si>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</si>
  <si>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</si>
  <si>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</si>
  <si>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</si>
  <si>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</si>
  <si>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</si>
  <si>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</si>
  <si>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</si>
  <si>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</si>
  <si>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</si>
  <si>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</si>
  <si>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</si>
  <si>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</si>
  <si>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</si>
  <si>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</si>
  <si>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</si>
  <si>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</si>
  <si>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</si>
  <si>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</si>
  <si>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</si>
  <si>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</si>
  <si>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</si>
  <si>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</si>
  <si>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</si>
  <si>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</si>
  <si>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</si>
  <si>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</si>
  <si>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</si>
  <si>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</si>
  <si>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</si>
  <si>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</si>
  <si>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</si>
  <si>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</si>
  <si>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</si>
  <si>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</si>
  <si>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</si>
  <si>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</si>
  <si>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</si>
  <si>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</si>
  <si>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</si>
  <si>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</si>
  <si>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</si>
  <si>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</si>
  <si>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</si>
  <si>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</si>
  <si>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</si>
  <si>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</si>
  <si>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</si>
  <si>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</si>
  <si>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</si>
  <si>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</si>
  <si>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</si>
  <si>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</si>
  <si>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</si>
  <si>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</si>
  <si>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</si>
  <si>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</si>
  <si>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</si>
  <si>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</si>
  <si>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</si>
  <si>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</si>
  <si>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</si>
  <si>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</si>
  <si>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</si>
  <si>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</si>
  <si>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</si>
  <si>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</si>
  <si>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</si>
  <si>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</si>
  <si>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</si>
  <si>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</si>
  <si>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</si>
  <si>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</si>
  <si>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</si>
  <si>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</si>
  <si>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</si>
  <si>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</si>
  <si>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</si>
  <si>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</si>
  <si>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</si>
  <si>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</si>
  <si>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</si>
  <si>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</si>
  <si>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</si>
  <si>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</si>
  <si>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</si>
  <si>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</si>
  <si>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</si>
  <si>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</si>
  <si>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</si>
  <si>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</si>
  <si>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</si>
  <si>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</si>
  <si>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</si>
  <si>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</si>
  <si>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</si>
  <si>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</si>
  <si>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</si>
  <si>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</si>
  <si>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</si>
  <si>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</si>
  <si>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</si>
  <si>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</si>
  <si>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</si>
  <si>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</si>
  <si>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</si>
  <si>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</si>
  <si>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</si>
  <si>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</si>
  <si>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</si>
  <si>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</si>
  <si>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</si>
  <si>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</si>
  <si>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</si>
  <si>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</si>
  <si>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</si>
  <si>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</si>
  <si>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</si>
  <si>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</si>
  <si>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</si>
  <si>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</si>
  <si>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</si>
  <si>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</si>
  <si>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</si>
  <si>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</si>
  <si>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</si>
  <si>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</si>
  <si>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</si>
  <si>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</si>
  <si>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</si>
  <si>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</si>
  <si>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</si>
  <si>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</si>
  <si>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</si>
  <si>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</si>
  <si>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</si>
  <si>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</si>
  <si>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</si>
  <si>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</si>
  <si>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</si>
  <si>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</si>
  <si>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</si>
  <si>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</si>
  <si>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</si>
  <si>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</si>
  <si>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</si>
  <si>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</si>
  <si>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</si>
  <si>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</si>
  <si>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</si>
  <si>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</si>
  <si>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</si>
  <si>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</si>
  <si>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</si>
  <si>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</si>
  <si>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</si>
  <si>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</si>
  <si>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</si>
  <si>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</si>
  <si>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</si>
  <si>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</si>
  <si>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</si>
  <si>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</si>
  <si>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</si>
  <si>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</si>
  <si>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</si>
  <si>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</si>
  <si>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</si>
  <si>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</si>
  <si>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</si>
  <si>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</si>
  <si>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</si>
  <si>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</si>
  <si>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</si>
  <si>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</si>
  <si>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</si>
  <si>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</si>
  <si>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</si>
  <si>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</si>
  <si>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</si>
  <si>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</si>
  <si>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</si>
  <si>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</si>
  <si>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</si>
  <si>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</si>
  <si>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</si>
  <si>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</si>
  <si>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</si>
  <si>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</si>
  <si>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</si>
  <si>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</si>
  <si>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</si>
  <si>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</si>
  <si>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</si>
  <si>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</si>
  <si>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</si>
  <si>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</si>
  <si>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</si>
  <si>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</si>
  <si>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</si>
  <si>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</si>
  <si>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</si>
  <si>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</si>
  <si>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</si>
  <si>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</si>
  <si>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</si>
  <si>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</si>
  <si>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</si>
  <si>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</si>
  <si>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</si>
  <si>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</si>
  <si>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</si>
  <si>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</si>
  <si>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</si>
  <si>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</si>
  <si>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</si>
  <si>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</si>
  <si>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</si>
  <si>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</si>
  <si>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</si>
  <si>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</si>
  <si>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</si>
  <si>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</si>
  <si>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</si>
  <si>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</si>
  <si>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</si>
  <si>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</si>
  <si>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</si>
  <si>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</si>
  <si>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</si>
  <si>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</si>
  <si>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</si>
  <si>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</si>
  <si>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</si>
  <si>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</si>
  <si>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</si>
  <si>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</si>
  <si>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</si>
  <si>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</si>
  <si>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</si>
  <si>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</si>
  <si>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</si>
  <si>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</si>
  <si>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</si>
  <si>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</si>
  <si>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</si>
  <si>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</si>
  <si>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</si>
  <si>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</si>
  <si>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</si>
  <si>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</si>
  <si>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</si>
  <si>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</si>
  <si>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</si>
  <si>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</si>
  <si>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</si>
  <si>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</si>
  <si>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</si>
  <si>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</si>
  <si>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</si>
  <si>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</si>
  <si>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</si>
  <si>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</si>
  <si>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</si>
  <si>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</si>
  <si>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</si>
  <si>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</si>
  <si>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</si>
  <si>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</si>
  <si>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</si>
  <si>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</si>
  <si>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</si>
  <si>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</si>
  <si>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</si>
  <si>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</si>
  <si>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</si>
  <si>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</si>
  <si>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</si>
  <si>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</si>
  <si>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</si>
  <si>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</si>
  <si>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</si>
  <si>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</si>
  <si>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</si>
  <si>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</si>
  <si>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</si>
  <si>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</si>
  <si>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</si>
  <si>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</si>
  <si>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</si>
  <si>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</si>
  <si>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</si>
  <si>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</si>
  <si>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</si>
  <si>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</si>
  <si>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</si>
  <si>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</si>
  <si>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</si>
  <si>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</si>
  <si>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</si>
  <si>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</si>
  <si>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</si>
  <si>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</si>
  <si>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</si>
  <si>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</si>
  <si>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</si>
  <si>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</si>
  <si>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</si>
  <si>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</si>
  <si>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</si>
  <si>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</si>
  <si>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</si>
  <si>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</si>
  <si>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</si>
  <si>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</si>
  <si>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</si>
  <si>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</si>
  <si>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</si>
  <si>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</si>
  <si>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</si>
  <si>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</si>
  <si>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</si>
  <si>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</si>
  <si>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</si>
  <si>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</si>
  <si>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</si>
  <si>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</si>
  <si>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</si>
  <si>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</si>
  <si>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</si>
  <si>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</si>
  <si>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</si>
  <si>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</si>
  <si>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</si>
  <si>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</si>
  <si>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</si>
  <si>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</si>
  <si>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</si>
  <si>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</si>
  <si>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</si>
  <si>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</si>
  <si>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</si>
  <si>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</si>
  <si>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</si>
  <si>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</si>
  <si>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</si>
  <si>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</si>
  <si>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</si>
  <si>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</si>
  <si>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</si>
  <si>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</si>
  <si>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</si>
  <si>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</si>
  <si>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</si>
  <si>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</si>
  <si>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</si>
  <si>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</si>
  <si>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</si>
  <si>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</si>
  <si>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</si>
  <si>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</si>
  <si>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</si>
  <si>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</si>
  <si>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</si>
  <si>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</si>
  <si>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</si>
  <si>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</si>
  <si>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</si>
  <si>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</si>
  <si>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</si>
  <si>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</si>
  <si>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</si>
  <si>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</si>
  <si>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</si>
  <si>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</si>
  <si>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</si>
  <si>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</si>
  <si>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</si>
  <si>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</si>
  <si>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</si>
  <si>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</si>
  <si>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</si>
  <si>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</si>
  <si>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</si>
  <si>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</si>
  <si>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</si>
  <si>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</si>
  <si>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</si>
  <si>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</si>
  <si>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</si>
  <si>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</si>
  <si>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</si>
  <si>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</si>
  <si>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</si>
  <si>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</si>
  <si>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</si>
  <si>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</si>
  <si>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</si>
  <si>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</si>
  <si>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</si>
  <si>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</si>
  <si>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</si>
  <si>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</si>
  <si>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</si>
  <si>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</si>
  <si>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</si>
  <si>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</si>
  <si>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</si>
  <si>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</si>
  <si>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</si>
  <si>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</si>
  <si>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</si>
  <si>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</si>
  <si>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</si>
  <si>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</si>
  <si>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</si>
  <si>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</si>
  <si>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</si>
  <si>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</si>
  <si>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</si>
  <si>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</si>
  <si>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</si>
  <si>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</si>
  <si>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</si>
  <si>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</si>
  <si>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</si>
  <si>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</si>
  <si>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</si>
  <si>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</si>
  <si>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</si>
  <si>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</si>
  <si>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</si>
  <si>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</si>
  <si>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</si>
  <si>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</si>
  <si>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</si>
  <si>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</si>
  <si>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</si>
  <si>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</si>
  <si>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</si>
  <si>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</si>
  <si>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 xml:space="preserve">Se debe localizar en la raíz de la carpeta /cad y sin subcarpetas (eliminar la carpeta CAD proyecto). El nombre del archivo de proyecto se debe denominar DAPC.dwg </t>
  </si>
  <si>
    <t>Incorporadas en archivo M01A01a.dwg(proyecto).dwg. Renombrar.</t>
  </si>
  <si>
    <t>No dibujado.</t>
  </si>
  <si>
    <r>
      <rPr>
        <sz val="8"/>
        <rFont val="Segoe UI Light"/>
        <family val="2"/>
      </rPr>
      <t>ElectricSASJEP,</t>
    </r>
    <r>
      <rPr>
        <sz val="8"/>
        <color rgb="FF0070C0"/>
        <rFont val="Segoe UI Light"/>
        <family val="2"/>
      </rPr>
      <t xml:space="preserve"> </t>
    </r>
    <r>
      <rPr>
        <sz val="8"/>
        <color rgb="FFC00000"/>
        <rFont val="Segoe UI Light"/>
        <family val="2"/>
      </rPr>
      <t>sin logotipo.</t>
    </r>
  </si>
  <si>
    <t>En el informe presentado no hay ninguna investigación. Referencias, enlaces consultados, justificación de los estilos definidos.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</si>
  <si>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</si>
  <si>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</si>
  <si>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</si>
  <si>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</si>
  <si>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</si>
  <si>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</si>
  <si>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</si>
  <si>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</si>
  <si>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</si>
  <si>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</si>
  <si>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</si>
  <si>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</si>
  <si>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Centro de martillo con curvas sin radio solicitado.</t>
  </si>
  <si>
    <t>Isocírculos de orificios sin rotación correcta.</t>
  </si>
  <si>
    <t>Falto recortar arco en isocírculo superior en el empalme de base. Empalme no tangente a la izquierda.</t>
  </si>
  <si>
    <t>Dentro de la carpeta /cad no deben existir subcarpetas. El archivo del proyecto se debe nombrar como DAPC.dwg.</t>
  </si>
  <si>
    <t>Incorrectas, falta definir la precisión a dos decimales.</t>
  </si>
  <si>
    <t>Mantener este valor para el proyecto. Dibujo correcto.</t>
  </si>
  <si>
    <t>Dibujo correcto.</t>
  </si>
  <si>
    <t>Se requiere un voladizo de 2 metros al frente y atrás.</t>
  </si>
  <si>
    <t>Incompleta, falta extender hasta el voladizo de 2 metros que no dibujaron.</t>
  </si>
  <si>
    <t>Existen zonas en la cubierta donde no se respeta la separación de diseño. Estan demasiado cerca o muy lejos y no están distribuidos uniformemente.</t>
  </si>
  <si>
    <t>No dibujaron el cuadrado de anclaje con el circulo interno inscrito.</t>
  </si>
  <si>
    <t>Para el ancho de su lote no necesitan paraselas laterales</t>
  </si>
  <si>
    <t>Presentaron un esquema, sin embargo no hay muros y espacios de puertas de acceso.</t>
  </si>
  <si>
    <t>Se debe dibujar en la vista frontal, no presentado.</t>
  </si>
  <si>
    <t>Falto dibujar las vigas en fachada sobre la vista frontal.</t>
  </si>
  <si>
    <t>En planta no es necesario dibujar las vigas internas debido a que la bodega se construye sobre una placa maciza y solo se localizan columnas en el contorno de la construcción y en el mezanine.</t>
  </si>
  <si>
    <t>Cumple.</t>
  </si>
  <si>
    <t>Faltó calcular este valor y presentarlo en el informe técnico..</t>
  </si>
  <si>
    <t>Sin distribución interna, sin muros sin espacio para puertas.</t>
  </si>
  <si>
    <t>Ver 2.ArquitectonicaEstructural.</t>
  </si>
  <si>
    <t>Crear el logotipo CAD del grupo.
El nombre del archivo de proyecto se debe denominar DAPC.dwg.</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</si>
  <si>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Dentro de la carpeta /cad no deben existir subcarpetas. El archivo del proyecto se debe nombrar como DAPC.dwg.
</t>
  </si>
  <si>
    <t>Dentro de la carpeta /cad no deben existir subcarpetas. El archivo del proyecto se debe nombrar como DAPC.dwg.
Sin informe técnico, que actividades desarrollo cada 
estudiante y que horas dedicaron.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</si>
</sst>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6"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6" fillId="0" borderId="13" xfId="0" applyFont="1" applyBorder="1" applyAlignment="1">
      <alignment horizontal="center" vertical="top" wrapText="1"/>
    </xf>
    <xf numFmtId="0" fontId="17" fillId="0" borderId="14" xfId="0" applyFont="1" applyBorder="1" applyAlignment="1">
      <alignment horizontal="center" vertical="top" wrapText="1"/>
    </xf>
    <xf numFmtId="0" fontId="17" fillId="0" borderId="26" xfId="0" applyFont="1" applyBorder="1" applyAlignment="1" applyProtection="1">
      <alignment horizontal="center"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10" fillId="0" borderId="1" xfId="0" applyFont="1" applyBorder="1" applyAlignment="1">
      <alignment horizontal="left" vertical="top" wrapText="1"/>
    </xf>
    <xf numFmtId="0" fontId="17" fillId="0" borderId="6" xfId="0" applyFont="1" applyBorder="1" applyAlignment="1">
      <alignment horizontal="center"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tabSelected="1" zoomScale="130" zoomScaleNormal="130" workbookViewId="0">
      <pane ySplit="8" topLeftCell="A29" activePane="bottomLeft" state="frozen"/>
      <selection pane="bottomLeft" activeCell="E34" sqref="E3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525</v>
      </c>
    </row>
    <row r="2" spans="2:9" x14ac:dyDescent="0.45">
      <c r="B2" s="175" t="s">
        <v>467</v>
      </c>
      <c r="C2" s="175"/>
      <c r="D2" s="175"/>
      <c r="E2" s="112"/>
    </row>
    <row r="3" spans="2:9" x14ac:dyDescent="0.45">
      <c r="B3" s="182" t="s">
        <v>371</v>
      </c>
      <c r="C3" s="182"/>
      <c r="D3" s="182"/>
      <c r="E3" s="111"/>
    </row>
    <row r="4" spans="2:9" ht="16.5" customHeight="1" x14ac:dyDescent="0.45">
      <c r="B4" s="167" t="s">
        <v>25</v>
      </c>
      <c r="C4" s="167"/>
      <c r="D4" s="167"/>
      <c r="E4" s="110"/>
    </row>
    <row r="5" spans="2:9" x14ac:dyDescent="0.45">
      <c r="B5" s="167"/>
      <c r="C5" s="167"/>
      <c r="D5" s="167"/>
      <c r="E5" s="110"/>
    </row>
    <row r="6" spans="2:9" x14ac:dyDescent="0.45">
      <c r="B6" s="168"/>
      <c r="C6" s="168"/>
      <c r="D6" s="168"/>
      <c r="E6" s="110"/>
    </row>
    <row r="7" spans="2:9" x14ac:dyDescent="0.45">
      <c r="B7" s="187" t="s">
        <v>1</v>
      </c>
      <c r="C7" s="188"/>
      <c r="D7" s="188"/>
      <c r="E7" s="189"/>
    </row>
    <row r="8" spans="2:9" x14ac:dyDescent="0.45">
      <c r="B8" s="186">
        <v>3</v>
      </c>
      <c r="C8" s="170"/>
      <c r="D8" s="170"/>
      <c r="E8" s="171"/>
    </row>
    <row r="9" spans="2:9" x14ac:dyDescent="0.45">
      <c r="B9" s="183" t="s">
        <v>2</v>
      </c>
      <c r="C9" s="184"/>
      <c r="D9" s="184"/>
      <c r="E9" s="185"/>
    </row>
    <row r="10" spans="2:9" x14ac:dyDescent="0.45">
      <c r="B10" s="186" t="s">
        <v>495</v>
      </c>
      <c r="C10" s="170"/>
      <c r="D10" s="170"/>
      <c r="E10" s="171"/>
    </row>
    <row r="11" spans="2:9" x14ac:dyDescent="0.45">
      <c r="B11" s="172"/>
      <c r="C11" s="173"/>
      <c r="D11" s="173"/>
      <c r="E11" s="174"/>
    </row>
    <row r="12" spans="2:9" x14ac:dyDescent="0.45">
      <c r="B12" s="183" t="s">
        <v>10</v>
      </c>
      <c r="C12" s="184"/>
      <c r="D12" s="184"/>
      <c r="E12" s="185"/>
    </row>
    <row r="13" spans="2:9" x14ac:dyDescent="0.45">
      <c r="B13" s="169" t="s">
        <v>496</v>
      </c>
      <c r="C13" s="170"/>
      <c r="D13" s="170"/>
      <c r="E13" s="171"/>
    </row>
    <row r="14" spans="2:9" x14ac:dyDescent="0.45">
      <c r="B14" s="172"/>
      <c r="C14" s="173"/>
      <c r="D14" s="173"/>
      <c r="E14" s="174"/>
    </row>
    <row r="15" spans="2:9" x14ac:dyDescent="0.45">
      <c r="B15" s="67" t="s">
        <v>11</v>
      </c>
      <c r="C15" s="67"/>
      <c r="D15" s="67"/>
      <c r="E15" s="67"/>
      <c r="G15" s="112"/>
    </row>
    <row r="16" spans="2:9" x14ac:dyDescent="0.45">
      <c r="B16" s="68"/>
      <c r="C16" s="68"/>
      <c r="D16" s="68"/>
      <c r="E16" s="68"/>
      <c r="G16" s="143" t="s">
        <v>532</v>
      </c>
      <c r="H16" s="144"/>
      <c r="I16" s="88"/>
    </row>
    <row r="17" spans="2:9" x14ac:dyDescent="0.45">
      <c r="B17" s="175" t="s">
        <v>5</v>
      </c>
      <c r="C17" s="175"/>
      <c r="D17" s="175"/>
      <c r="E17" s="175"/>
      <c r="G17" s="145">
        <v>0.3</v>
      </c>
      <c r="H17" s="146">
        <v>0.7</v>
      </c>
      <c r="I17" s="147"/>
    </row>
    <row r="18" spans="2:9" ht="33" x14ac:dyDescent="0.45">
      <c r="B18" s="43" t="s">
        <v>4</v>
      </c>
      <c r="C18" s="35" t="s">
        <v>19</v>
      </c>
      <c r="D18" s="69" t="s">
        <v>18</v>
      </c>
      <c r="E18" s="7" t="s">
        <v>3</v>
      </c>
      <c r="G18" s="148" t="s">
        <v>533</v>
      </c>
      <c r="H18" s="149" t="s">
        <v>534</v>
      </c>
      <c r="I18" s="150" t="s">
        <v>535</v>
      </c>
    </row>
    <row r="19" spans="2:9" x14ac:dyDescent="0.45">
      <c r="B19" s="70">
        <v>1</v>
      </c>
      <c r="C19" s="33" t="s">
        <v>489</v>
      </c>
      <c r="D19" s="13">
        <v>1000109473</v>
      </c>
      <c r="E19" s="8">
        <f t="shared" ref="E19:E28" si="0">IFERROR(RIGHT(D19,1)*1,0)</f>
        <v>3</v>
      </c>
      <c r="G19" s="151">
        <f>$E$39</f>
        <v>3.915994623655914</v>
      </c>
      <c r="H19" s="152">
        <v>5</v>
      </c>
      <c r="I19" s="153">
        <f>G19*$G$17+H19*$H$17</f>
        <v>4.6747983870967742</v>
      </c>
    </row>
    <row r="20" spans="2:9" x14ac:dyDescent="0.45">
      <c r="B20" s="70">
        <v>2</v>
      </c>
      <c r="C20" s="33" t="s">
        <v>490</v>
      </c>
      <c r="D20" s="13">
        <v>1000110144</v>
      </c>
      <c r="E20" s="8">
        <f t="shared" si="0"/>
        <v>4</v>
      </c>
      <c r="G20" s="151">
        <f t="shared" ref="G20:G28" si="1">$E$39</f>
        <v>3.915994623655914</v>
      </c>
      <c r="H20" s="152">
        <v>5</v>
      </c>
      <c r="I20" s="153">
        <f t="shared" ref="I20:I28" si="2">G20*$G$17+H20*$H$17</f>
        <v>4.6747983870967742</v>
      </c>
    </row>
    <row r="21" spans="2:9" x14ac:dyDescent="0.45">
      <c r="B21" s="70">
        <v>3</v>
      </c>
      <c r="C21" s="33" t="s">
        <v>491</v>
      </c>
      <c r="D21" s="13">
        <v>1000110121</v>
      </c>
      <c r="E21" s="8">
        <f t="shared" si="0"/>
        <v>1</v>
      </c>
      <c r="G21" s="151">
        <f t="shared" si="1"/>
        <v>3.915994623655914</v>
      </c>
      <c r="H21" s="152">
        <v>5</v>
      </c>
      <c r="I21" s="153">
        <f t="shared" si="2"/>
        <v>4.6747983870967742</v>
      </c>
    </row>
    <row r="22" spans="2:9" x14ac:dyDescent="0.45">
      <c r="B22" s="70">
        <v>4</v>
      </c>
      <c r="C22" s="33" t="s">
        <v>492</v>
      </c>
      <c r="D22" s="13">
        <v>1000107882</v>
      </c>
      <c r="E22" s="8">
        <f t="shared" si="0"/>
        <v>2</v>
      </c>
      <c r="G22" s="151">
        <f t="shared" si="1"/>
        <v>3.915994623655914</v>
      </c>
      <c r="H22" s="152">
        <v>5</v>
      </c>
      <c r="I22" s="153">
        <f t="shared" si="2"/>
        <v>4.6747983870967742</v>
      </c>
    </row>
    <row r="23" spans="2:9" x14ac:dyDescent="0.45">
      <c r="B23" s="70">
        <v>5</v>
      </c>
      <c r="C23" s="33" t="s">
        <v>493</v>
      </c>
      <c r="D23" s="13">
        <v>1000109159</v>
      </c>
      <c r="E23" s="8">
        <f t="shared" si="0"/>
        <v>9</v>
      </c>
      <c r="G23" s="151">
        <f t="shared" si="1"/>
        <v>3.915994623655914</v>
      </c>
      <c r="H23" s="152">
        <v>5</v>
      </c>
      <c r="I23" s="153">
        <f t="shared" si="2"/>
        <v>4.6747983870967742</v>
      </c>
    </row>
    <row r="24" spans="2:9" x14ac:dyDescent="0.45">
      <c r="B24" s="70">
        <v>6</v>
      </c>
      <c r="C24" s="33" t="s">
        <v>494</v>
      </c>
      <c r="D24" s="13">
        <v>1000107960</v>
      </c>
      <c r="E24" s="8">
        <f t="shared" si="0"/>
        <v>0</v>
      </c>
      <c r="G24" s="151">
        <f t="shared" si="1"/>
        <v>3.915994623655914</v>
      </c>
      <c r="H24" s="152">
        <v>5</v>
      </c>
      <c r="I24" s="153">
        <f t="shared" si="2"/>
        <v>4.6747983870967742</v>
      </c>
    </row>
    <row r="25" spans="2:9" x14ac:dyDescent="0.45">
      <c r="B25" s="70">
        <v>7</v>
      </c>
      <c r="C25" s="33"/>
      <c r="D25" s="13"/>
      <c r="E25" s="8">
        <f t="shared" si="0"/>
        <v>0</v>
      </c>
      <c r="G25" s="151">
        <f t="shared" si="1"/>
        <v>3.915994623655914</v>
      </c>
      <c r="H25" s="152">
        <v>5</v>
      </c>
      <c r="I25" s="153">
        <f t="shared" si="2"/>
        <v>4.6747983870967742</v>
      </c>
    </row>
    <row r="26" spans="2:9" x14ac:dyDescent="0.45">
      <c r="B26" s="70">
        <v>8</v>
      </c>
      <c r="C26" s="33"/>
      <c r="D26" s="13"/>
      <c r="E26" s="8">
        <f t="shared" si="0"/>
        <v>0</v>
      </c>
      <c r="G26" s="151">
        <f t="shared" si="1"/>
        <v>3.915994623655914</v>
      </c>
      <c r="H26" s="152">
        <v>5</v>
      </c>
      <c r="I26" s="153">
        <f t="shared" si="2"/>
        <v>4.6747983870967742</v>
      </c>
    </row>
    <row r="27" spans="2:9" x14ac:dyDescent="0.45">
      <c r="B27" s="70">
        <v>9</v>
      </c>
      <c r="C27" s="33"/>
      <c r="D27" s="13"/>
      <c r="E27" s="8">
        <f t="shared" si="0"/>
        <v>0</v>
      </c>
      <c r="G27" s="151">
        <f t="shared" si="1"/>
        <v>3.915994623655914</v>
      </c>
      <c r="H27" s="152">
        <v>5</v>
      </c>
      <c r="I27" s="153">
        <f t="shared" si="2"/>
        <v>4.6747983870967742</v>
      </c>
    </row>
    <row r="28" spans="2:9" x14ac:dyDescent="0.45">
      <c r="B28" s="71">
        <v>10</v>
      </c>
      <c r="C28" s="34"/>
      <c r="D28" s="14"/>
      <c r="E28" s="6">
        <f t="shared" si="0"/>
        <v>0</v>
      </c>
      <c r="G28" s="154">
        <f t="shared" si="1"/>
        <v>3.915994623655914</v>
      </c>
      <c r="H28" s="155">
        <v>5</v>
      </c>
      <c r="I28" s="156">
        <f t="shared" si="2"/>
        <v>4.6747983870967742</v>
      </c>
    </row>
    <row r="29" spans="2:9" x14ac:dyDescent="0.45">
      <c r="D29" s="72" t="s">
        <v>360</v>
      </c>
      <c r="E29" s="50">
        <f>SUM(E19:E28)</f>
        <v>19</v>
      </c>
    </row>
    <row r="31" spans="2:9" x14ac:dyDescent="0.45">
      <c r="B31" s="175" t="s">
        <v>241</v>
      </c>
      <c r="C31" s="175"/>
      <c r="D31" s="175"/>
      <c r="E31" s="175"/>
    </row>
    <row r="32" spans="2:9" x14ac:dyDescent="0.45">
      <c r="B32" s="43" t="s">
        <v>4</v>
      </c>
      <c r="C32" s="178" t="s">
        <v>26</v>
      </c>
      <c r="D32" s="179"/>
      <c r="E32" s="7" t="s">
        <v>17</v>
      </c>
    </row>
    <row r="33" spans="2:5" x14ac:dyDescent="0.45">
      <c r="B33" s="44">
        <v>1</v>
      </c>
      <c r="C33" s="180" t="s">
        <v>242</v>
      </c>
      <c r="D33" s="181"/>
      <c r="E33" s="115">
        <f>IF('1.Tecnica'!I19&gt;0,'1.Tecnica'!I19,"")</f>
        <v>4.041666666666667</v>
      </c>
    </row>
    <row r="34" spans="2:5" x14ac:dyDescent="0.45">
      <c r="B34" s="44">
        <v>2</v>
      </c>
      <c r="C34" s="176" t="s">
        <v>278</v>
      </c>
      <c r="D34" s="177"/>
      <c r="E34" s="115">
        <f>IF('2.ArquitectonicaEstructural'!I95&gt;0,'2.ArquitectonicaEstructural'!I95,"")</f>
        <v>3.7903225806451615</v>
      </c>
    </row>
    <row r="35" spans="2:5" x14ac:dyDescent="0.45">
      <c r="B35" s="44">
        <v>3</v>
      </c>
      <c r="C35" s="176" t="s">
        <v>243</v>
      </c>
      <c r="D35" s="177"/>
      <c r="E35" s="115" t="str">
        <f>IF('3.Electrica'!I28&gt;0,'3.Electrica'!I28,"")</f>
        <v/>
      </c>
    </row>
    <row r="36" spans="2:5" x14ac:dyDescent="0.45">
      <c r="B36" s="44">
        <v>4</v>
      </c>
      <c r="C36" s="51" t="s">
        <v>277</v>
      </c>
      <c r="D36" s="52"/>
      <c r="E36" s="115" t="str">
        <f>IF('4.Bodegaje'!I23&gt;0,'4.Bodegaje'!I23,"")</f>
        <v/>
      </c>
    </row>
    <row r="37" spans="2:5" x14ac:dyDescent="0.45">
      <c r="B37" s="44">
        <v>4</v>
      </c>
      <c r="C37" s="176" t="s">
        <v>244</v>
      </c>
      <c r="D37" s="177"/>
      <c r="E37" s="115" t="str">
        <f>IF('5.Planos'!I17&gt;0,'5.Planos'!I17,"")</f>
        <v/>
      </c>
    </row>
    <row r="38" spans="2:5" x14ac:dyDescent="0.45">
      <c r="B38" s="45">
        <v>5</v>
      </c>
      <c r="C38" s="165" t="s">
        <v>245</v>
      </c>
      <c r="D38" s="166"/>
      <c r="E38" s="142" t="str">
        <f>IF('6.Archivos'!H18&gt;0,'6.Archivos'!H18,"")</f>
        <v/>
      </c>
    </row>
    <row r="39" spans="2:5" x14ac:dyDescent="0.45">
      <c r="D39" s="140" t="s">
        <v>248</v>
      </c>
      <c r="E39" s="141">
        <f>AVERAGE(E33:E38)</f>
        <v>3.915994623655914</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F17"/>
  <sheetViews>
    <sheetView showGridLines="0" zoomScale="115" zoomScaleNormal="115" workbookViewId="0">
      <pane ySplit="5" topLeftCell="A7" activePane="bottomLeft" state="frozen"/>
      <selection pane="bottomLeft" activeCell="F9" sqref="F9"/>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12" t="s">
        <v>467</v>
      </c>
      <c r="C2" s="112"/>
      <c r="D2" s="112"/>
      <c r="F2" s="112"/>
    </row>
    <row r="3" spans="2:6" x14ac:dyDescent="0.45">
      <c r="B3" s="182" t="s">
        <v>507</v>
      </c>
      <c r="C3" s="182"/>
      <c r="D3" s="182"/>
      <c r="E3" s="182"/>
      <c r="F3" s="182"/>
    </row>
    <row r="4" spans="2:6" x14ac:dyDescent="0.45">
      <c r="B4" s="167" t="s">
        <v>508</v>
      </c>
      <c r="C4" s="167"/>
      <c r="D4" s="167"/>
      <c r="E4" s="167"/>
      <c r="F4" s="167"/>
    </row>
    <row r="5" spans="2:6" ht="33" x14ac:dyDescent="0.45">
      <c r="B5" s="5" t="s">
        <v>509</v>
      </c>
      <c r="C5" s="35" t="s">
        <v>28</v>
      </c>
      <c r="D5" s="122" t="s">
        <v>510</v>
      </c>
      <c r="E5" s="116" t="s">
        <v>511</v>
      </c>
      <c r="F5" s="7" t="s">
        <v>512</v>
      </c>
    </row>
    <row r="6" spans="2:6" ht="231" x14ac:dyDescent="0.45">
      <c r="B6" s="16" t="s">
        <v>281</v>
      </c>
      <c r="C6" s="123" t="s">
        <v>513</v>
      </c>
      <c r="D6" s="124" t="s">
        <v>558</v>
      </c>
      <c r="E6" s="138">
        <v>0</v>
      </c>
      <c r="F6" s="125" t="s">
        <v>557</v>
      </c>
    </row>
    <row r="7" spans="2:6" ht="82.5" x14ac:dyDescent="0.45">
      <c r="B7" s="16" t="s">
        <v>282</v>
      </c>
      <c r="C7" s="123" t="s">
        <v>372</v>
      </c>
      <c r="D7" s="124" t="s">
        <v>524</v>
      </c>
      <c r="E7" s="138">
        <v>3.75</v>
      </c>
      <c r="F7" s="126"/>
    </row>
    <row r="8" spans="2:6" ht="33" x14ac:dyDescent="0.45">
      <c r="B8" s="16" t="s">
        <v>303</v>
      </c>
      <c r="C8" s="123" t="s">
        <v>514</v>
      </c>
      <c r="D8" s="124" t="s">
        <v>540</v>
      </c>
      <c r="E8" s="159"/>
      <c r="F8" s="125"/>
    </row>
    <row r="9" spans="2:6" ht="82.5" x14ac:dyDescent="0.45">
      <c r="B9" s="16" t="s">
        <v>304</v>
      </c>
      <c r="C9" s="123" t="s">
        <v>515</v>
      </c>
      <c r="D9" s="124" t="s">
        <v>559</v>
      </c>
      <c r="E9" s="159"/>
      <c r="F9" s="125" t="s">
        <v>556</v>
      </c>
    </row>
    <row r="10" spans="2:6" x14ac:dyDescent="0.45">
      <c r="B10" s="16" t="s">
        <v>320</v>
      </c>
      <c r="C10" s="123" t="s">
        <v>516</v>
      </c>
      <c r="D10" s="127"/>
      <c r="E10" s="138"/>
      <c r="F10" s="128"/>
    </row>
    <row r="11" spans="2:6" x14ac:dyDescent="0.45">
      <c r="B11" s="16" t="s">
        <v>284</v>
      </c>
      <c r="C11" s="123" t="s">
        <v>432</v>
      </c>
      <c r="D11" s="127"/>
      <c r="E11" s="138"/>
      <c r="F11" s="128"/>
    </row>
    <row r="12" spans="2:6" x14ac:dyDescent="0.45">
      <c r="B12" s="16" t="s">
        <v>283</v>
      </c>
      <c r="C12" s="123" t="s">
        <v>437</v>
      </c>
      <c r="D12" s="127"/>
      <c r="E12" s="138"/>
      <c r="F12" s="128"/>
    </row>
    <row r="13" spans="2:6" x14ac:dyDescent="0.45">
      <c r="B13" s="16" t="s">
        <v>280</v>
      </c>
      <c r="C13" s="123" t="s">
        <v>440</v>
      </c>
      <c r="D13" s="127"/>
      <c r="E13" s="138"/>
      <c r="F13" s="128"/>
    </row>
    <row r="14" spans="2:6" ht="33" x14ac:dyDescent="0.45">
      <c r="B14" s="16" t="s">
        <v>279</v>
      </c>
      <c r="C14" s="123" t="s">
        <v>517</v>
      </c>
      <c r="D14" s="127"/>
      <c r="E14" s="138"/>
      <c r="F14" s="128"/>
    </row>
    <row r="15" spans="2:6" x14ac:dyDescent="0.45">
      <c r="B15" s="24"/>
      <c r="C15" s="129"/>
      <c r="D15" s="130"/>
      <c r="E15" s="139"/>
      <c r="F15" s="131"/>
    </row>
    <row r="16" spans="2:6" x14ac:dyDescent="0.45">
      <c r="B16" s="132"/>
      <c r="C16" s="133"/>
      <c r="D16" s="134" t="s">
        <v>518</v>
      </c>
      <c r="E16" s="135">
        <f>SUM(E6:E15)</f>
        <v>3.75</v>
      </c>
      <c r="F16" s="136"/>
    </row>
    <row r="17" spans="2:2" x14ac:dyDescent="0.45">
      <c r="B17" s="2" t="s">
        <v>519</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26" activePane="bottomLeft" state="frozen"/>
      <selection pane="bottomLeft" activeCell="A7" sqref="A7"/>
    </sheetView>
  </sheetViews>
  <sheetFormatPr defaultColWidth="9.1328125" defaultRowHeight="16.5" x14ac:dyDescent="0.45"/>
  <cols>
    <col min="1" max="1" width="2.53125" style="75"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5" customWidth="1"/>
    <col min="8" max="8" width="12.53125" style="31" customWidth="1"/>
    <col min="9" max="16384" width="9.1328125" style="2"/>
  </cols>
  <sheetData>
    <row r="2" spans="1:8" x14ac:dyDescent="0.45">
      <c r="B2" s="2" t="s">
        <v>12</v>
      </c>
    </row>
    <row r="3" spans="1:8" x14ac:dyDescent="0.45">
      <c r="B3" s="9" t="s">
        <v>370</v>
      </c>
    </row>
    <row r="4" spans="1:8" x14ac:dyDescent="0.45">
      <c r="B4" s="167" t="s">
        <v>443</v>
      </c>
      <c r="C4" s="167"/>
      <c r="D4" s="167"/>
      <c r="E4" s="167"/>
      <c r="F4" s="167"/>
      <c r="G4" s="167"/>
      <c r="H4" s="167"/>
    </row>
    <row r="5" spans="1:8" x14ac:dyDescent="0.45">
      <c r="B5" s="167"/>
      <c r="C5" s="167"/>
      <c r="D5" s="167"/>
      <c r="E5" s="167"/>
      <c r="F5" s="167"/>
      <c r="G5" s="167"/>
      <c r="H5" s="167"/>
    </row>
    <row r="6" spans="1:8" ht="16.8" customHeight="1" x14ac:dyDescent="0.45">
      <c r="B6" s="21" t="s">
        <v>363</v>
      </c>
      <c r="C6" s="22" t="s">
        <v>332</v>
      </c>
      <c r="D6" s="23" t="s">
        <v>364</v>
      </c>
      <c r="E6" s="196" t="s">
        <v>28</v>
      </c>
      <c r="F6" s="197"/>
      <c r="G6" s="107" t="s">
        <v>16</v>
      </c>
      <c r="H6" s="37" t="s">
        <v>17</v>
      </c>
    </row>
    <row r="7" spans="1:8" ht="16.5" customHeight="1" x14ac:dyDescent="0.45">
      <c r="B7" s="198" t="s">
        <v>445</v>
      </c>
      <c r="C7" s="199"/>
      <c r="D7" s="199"/>
      <c r="E7" s="199"/>
      <c r="F7" s="199"/>
      <c r="G7" s="199"/>
      <c r="H7" s="200"/>
    </row>
    <row r="8" spans="1:8" ht="16.5" customHeight="1" x14ac:dyDescent="0.45">
      <c r="B8" s="193"/>
      <c r="C8" s="194"/>
      <c r="D8" s="194"/>
      <c r="E8" s="194"/>
      <c r="F8" s="194"/>
      <c r="G8" s="194"/>
      <c r="H8" s="195"/>
    </row>
    <row r="9" spans="1:8" ht="38.25" x14ac:dyDescent="0.45">
      <c r="A9" s="75">
        <v>1</v>
      </c>
      <c r="B9" s="16" t="s">
        <v>365</v>
      </c>
      <c r="C9" s="19" t="s">
        <v>444</v>
      </c>
      <c r="D9" s="15" t="e" vm="1">
        <f>_xlfn.IMAGE(_xlfn.CONCAT("https://github.com/rcfdtools/R.DAPC/blob/main/activity/",E9,"/graph/",B9,".jpg?raw=true"))</f>
        <v>#VALUE!</v>
      </c>
      <c r="E9" s="55" t="s">
        <v>281</v>
      </c>
      <c r="F9" s="73" t="str">
        <f t="shared" ref="F9:F16" si="0">HYPERLINK(_xlfn.CONCAT("https://github.com/rcfdtools/R.DAPC/blob/main/activity/",E9,"/Readme.md#ejercicio-",B9),"Ver")</f>
        <v>Ver</v>
      </c>
      <c r="G9" s="113" t="s">
        <v>497</v>
      </c>
      <c r="H9" s="114">
        <v>4</v>
      </c>
    </row>
    <row r="10" spans="1:8" ht="51" x14ac:dyDescent="0.45">
      <c r="A10" s="75">
        <v>2</v>
      </c>
      <c r="B10" s="16" t="s">
        <v>527</v>
      </c>
      <c r="C10" s="19" t="s">
        <v>446</v>
      </c>
      <c r="D10" s="15" t="e" vm="2">
        <f t="shared" ref="D10:D16" si="1">_xlfn.IMAGE(_xlfn.CONCAT("https://github.com/rcfdtools/R.DAPC/blob/main/activity/",E10,"/graph/",B10,".jpg?raw=true"))</f>
        <v>#VALUE!</v>
      </c>
      <c r="E10" s="55" t="s">
        <v>281</v>
      </c>
      <c r="F10" s="73" t="str">
        <f t="shared" si="0"/>
        <v>Ver</v>
      </c>
      <c r="G10" s="113" t="s">
        <v>500</v>
      </c>
      <c r="H10" s="114">
        <v>0</v>
      </c>
    </row>
    <row r="11" spans="1:8" ht="76.5" x14ac:dyDescent="0.45">
      <c r="A11" s="75">
        <v>3</v>
      </c>
      <c r="B11" s="16" t="s">
        <v>528</v>
      </c>
      <c r="C11" s="19" t="s">
        <v>447</v>
      </c>
      <c r="D11" s="15"/>
      <c r="E11" s="55" t="s">
        <v>281</v>
      </c>
      <c r="F11" s="73" t="str">
        <f t="shared" si="0"/>
        <v>Ver</v>
      </c>
      <c r="G11" s="113" t="s">
        <v>499</v>
      </c>
      <c r="H11" s="114">
        <v>2</v>
      </c>
    </row>
    <row r="12" spans="1:8" ht="51" x14ac:dyDescent="0.45">
      <c r="A12" s="75">
        <v>4</v>
      </c>
      <c r="B12" s="16" t="s">
        <v>529</v>
      </c>
      <c r="C12" s="19" t="s">
        <v>448</v>
      </c>
      <c r="D12" s="15" t="e" vm="3">
        <f t="shared" si="1"/>
        <v>#VALUE!</v>
      </c>
      <c r="E12" s="55" t="s">
        <v>281</v>
      </c>
      <c r="F12" s="73" t="str">
        <f t="shared" si="0"/>
        <v>Ver</v>
      </c>
      <c r="G12" s="113" t="s">
        <v>501</v>
      </c>
      <c r="H12" s="114">
        <v>4.5</v>
      </c>
    </row>
    <row r="13" spans="1:8" ht="76.5" x14ac:dyDescent="0.45">
      <c r="A13" s="75">
        <v>5</v>
      </c>
      <c r="B13" s="27" t="s">
        <v>366</v>
      </c>
      <c r="C13" s="19" t="s">
        <v>449</v>
      </c>
      <c r="D13" s="15" t="e" vm="4">
        <f t="shared" si="1"/>
        <v>#VALUE!</v>
      </c>
      <c r="E13" s="55" t="s">
        <v>281</v>
      </c>
      <c r="F13" s="73" t="str">
        <f t="shared" si="0"/>
        <v>Ver</v>
      </c>
      <c r="G13" s="113" t="s">
        <v>503</v>
      </c>
      <c r="H13" s="114">
        <v>4</v>
      </c>
    </row>
    <row r="14" spans="1:8" ht="76.5" x14ac:dyDescent="0.45">
      <c r="A14" s="75">
        <v>6</v>
      </c>
      <c r="B14" s="27" t="s">
        <v>367</v>
      </c>
      <c r="C14" s="19" t="s">
        <v>449</v>
      </c>
      <c r="D14" s="15" t="e" vm="5">
        <f t="shared" si="1"/>
        <v>#VALUE!</v>
      </c>
      <c r="E14" s="55" t="s">
        <v>281</v>
      </c>
      <c r="F14" s="73" t="str">
        <f t="shared" si="0"/>
        <v>Ver</v>
      </c>
      <c r="G14" s="113" t="s">
        <v>504</v>
      </c>
      <c r="H14" s="114">
        <v>4</v>
      </c>
    </row>
    <row r="15" spans="1:8" ht="38.25" x14ac:dyDescent="0.45">
      <c r="A15" s="75">
        <v>7</v>
      </c>
      <c r="B15" s="16" t="s">
        <v>368</v>
      </c>
      <c r="C15" s="19" t="s">
        <v>449</v>
      </c>
      <c r="D15" s="15" t="e" vm="6">
        <f t="shared" si="1"/>
        <v>#VALUE!</v>
      </c>
      <c r="E15" s="55" t="s">
        <v>281</v>
      </c>
      <c r="F15" s="73" t="str">
        <f t="shared" si="0"/>
        <v>Ver</v>
      </c>
      <c r="G15" s="113" t="s">
        <v>502</v>
      </c>
      <c r="H15" s="114">
        <v>4.5</v>
      </c>
    </row>
    <row r="16" spans="1:8" ht="38.25" x14ac:dyDescent="0.45">
      <c r="A16" s="75">
        <v>8</v>
      </c>
      <c r="B16" s="16" t="s">
        <v>369</v>
      </c>
      <c r="C16" s="19" t="s">
        <v>450</v>
      </c>
      <c r="D16" s="15" t="e" vm="7">
        <f t="shared" si="1"/>
        <v>#VALUE!</v>
      </c>
      <c r="E16" s="55" t="s">
        <v>281</v>
      </c>
      <c r="F16" s="73" t="str">
        <f t="shared" si="0"/>
        <v>Ver</v>
      </c>
      <c r="G16" s="113" t="s">
        <v>498</v>
      </c>
      <c r="H16" s="114">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5">
        <v>9</v>
      </c>
      <c r="B19" s="27" t="s">
        <v>373</v>
      </c>
      <c r="C19" s="19" t="s">
        <v>374</v>
      </c>
      <c r="D19" s="15"/>
      <c r="E19" s="55" t="s">
        <v>282</v>
      </c>
      <c r="F19" s="73"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0" t="s">
        <v>451</v>
      </c>
      <c r="C21" s="191"/>
      <c r="D21" s="191"/>
      <c r="E21" s="191"/>
      <c r="F21" s="191"/>
      <c r="G21" s="191"/>
      <c r="H21" s="192"/>
    </row>
    <row r="22" spans="1:8" x14ac:dyDescent="0.45">
      <c r="B22" s="193"/>
      <c r="C22" s="194"/>
      <c r="D22" s="194"/>
      <c r="E22" s="194"/>
      <c r="F22" s="194"/>
      <c r="G22" s="194"/>
      <c r="H22" s="195"/>
    </row>
    <row r="23" spans="1:8" ht="40.049999999999997" customHeight="1" x14ac:dyDescent="0.45">
      <c r="A23" s="75">
        <v>10</v>
      </c>
      <c r="B23" s="27" t="s">
        <v>375</v>
      </c>
      <c r="C23" s="28" t="s">
        <v>505</v>
      </c>
      <c r="D23" s="15" t="e" vm="8">
        <f t="shared" ref="D23:D31" si="2">_xlfn.IMAGE(_xlfn.CONCAT("https://github.com/rcfdtools/R.DAPC/blob/main/activity/",E23,"/graph/",B23,".jpg?raw=true"))</f>
        <v>#VALUE!</v>
      </c>
      <c r="E23" s="55" t="s">
        <v>303</v>
      </c>
      <c r="F23" s="73" t="str">
        <f t="shared" ref="F23:F31" si="3">HYPERLINK(_xlfn.CONCAT("https://github.com/rcfdtools/R.DAPC/blob/main/activity/",E23,"/Readme.md#ejercicio-",B23),"Ver")</f>
        <v>Ver</v>
      </c>
      <c r="G23" s="58"/>
      <c r="H23" s="40">
        <v>5</v>
      </c>
    </row>
    <row r="24" spans="1:8" ht="40.049999999999997" customHeight="1" x14ac:dyDescent="0.45">
      <c r="A24" s="75">
        <v>11</v>
      </c>
      <c r="B24" s="27" t="s">
        <v>376</v>
      </c>
      <c r="C24" s="28" t="s">
        <v>452</v>
      </c>
      <c r="D24" s="15" t="e" vm="9">
        <f t="shared" si="2"/>
        <v>#VALUE!</v>
      </c>
      <c r="E24" s="55" t="s">
        <v>303</v>
      </c>
      <c r="F24" s="73" t="str">
        <f t="shared" si="3"/>
        <v>Ver</v>
      </c>
      <c r="G24" s="58"/>
      <c r="H24" s="40">
        <v>5</v>
      </c>
    </row>
    <row r="25" spans="1:8" ht="40.049999999999997" customHeight="1" x14ac:dyDescent="0.45">
      <c r="A25" s="75">
        <v>12</v>
      </c>
      <c r="B25" s="27" t="s">
        <v>377</v>
      </c>
      <c r="C25" s="28" t="s">
        <v>526</v>
      </c>
      <c r="D25" s="15" t="e" vm="10">
        <f t="shared" si="2"/>
        <v>#VALUE!</v>
      </c>
      <c r="E25" s="55" t="s">
        <v>303</v>
      </c>
      <c r="F25" s="73" t="str">
        <f t="shared" si="3"/>
        <v>Ver</v>
      </c>
      <c r="G25" s="157" t="s">
        <v>536</v>
      </c>
      <c r="H25" s="158">
        <v>0</v>
      </c>
    </row>
    <row r="26" spans="1:8" ht="57.4" customHeight="1" x14ac:dyDescent="0.45">
      <c r="A26" s="75">
        <v>13</v>
      </c>
      <c r="B26" s="27" t="s">
        <v>378</v>
      </c>
      <c r="C26" s="28" t="s">
        <v>453</v>
      </c>
      <c r="D26" s="15" t="e" vm="11">
        <f t="shared" si="2"/>
        <v>#VALUE!</v>
      </c>
      <c r="E26" s="55" t="s">
        <v>303</v>
      </c>
      <c r="F26" s="73" t="str">
        <f t="shared" si="3"/>
        <v>Ver</v>
      </c>
      <c r="G26" s="157" t="s">
        <v>537</v>
      </c>
      <c r="H26" s="158">
        <v>4.75</v>
      </c>
    </row>
    <row r="27" spans="1:8" ht="55.9" customHeight="1" x14ac:dyDescent="0.45">
      <c r="A27" s="75">
        <v>14</v>
      </c>
      <c r="B27" s="27" t="s">
        <v>379</v>
      </c>
      <c r="C27" s="28" t="s">
        <v>454</v>
      </c>
      <c r="D27" s="15" t="e" vm="12">
        <f t="shared" si="2"/>
        <v>#VALUE!</v>
      </c>
      <c r="E27" s="55" t="s">
        <v>303</v>
      </c>
      <c r="F27" s="73" t="str">
        <f t="shared" si="3"/>
        <v>Ver</v>
      </c>
      <c r="G27" s="157" t="s">
        <v>538</v>
      </c>
      <c r="H27" s="158">
        <v>4.75</v>
      </c>
    </row>
    <row r="28" spans="1:8" ht="40.049999999999997" customHeight="1" x14ac:dyDescent="0.45">
      <c r="A28" s="75">
        <v>15</v>
      </c>
      <c r="B28" s="27" t="s">
        <v>380</v>
      </c>
      <c r="C28" s="28" t="s">
        <v>455</v>
      </c>
      <c r="D28" s="15" t="e" vm="13">
        <f t="shared" si="2"/>
        <v>#VALUE!</v>
      </c>
      <c r="E28" s="55" t="s">
        <v>303</v>
      </c>
      <c r="F28" s="73" t="str">
        <f t="shared" si="3"/>
        <v>Ver</v>
      </c>
      <c r="G28" s="58"/>
      <c r="H28" s="40">
        <v>5</v>
      </c>
    </row>
    <row r="29" spans="1:8" ht="40.049999999999997" customHeight="1" x14ac:dyDescent="0.45">
      <c r="A29" s="75">
        <v>16</v>
      </c>
      <c r="B29" s="27" t="s">
        <v>381</v>
      </c>
      <c r="C29" s="28" t="s">
        <v>456</v>
      </c>
      <c r="D29" s="15" t="e" vm="14">
        <f t="shared" si="2"/>
        <v>#VALUE!</v>
      </c>
      <c r="E29" s="55" t="s">
        <v>303</v>
      </c>
      <c r="F29" s="73" t="str">
        <f t="shared" si="3"/>
        <v>Ver</v>
      </c>
      <c r="G29" s="58"/>
      <c r="H29" s="40">
        <v>5</v>
      </c>
    </row>
    <row r="30" spans="1:8" ht="108.4" customHeight="1" x14ac:dyDescent="0.45">
      <c r="A30" s="75">
        <v>17</v>
      </c>
      <c r="B30" s="27" t="s">
        <v>382</v>
      </c>
      <c r="C30" s="28" t="s">
        <v>456</v>
      </c>
      <c r="D30" s="15" t="e" vm="15">
        <f t="shared" si="2"/>
        <v>#VALUE!</v>
      </c>
      <c r="E30" s="55" t="s">
        <v>303</v>
      </c>
      <c r="F30" s="73" t="str">
        <f t="shared" si="3"/>
        <v>Ver</v>
      </c>
      <c r="G30" s="157" t="s">
        <v>539</v>
      </c>
      <c r="H30" s="158">
        <v>4.5</v>
      </c>
    </row>
    <row r="31" spans="1:8" ht="40.049999999999997" customHeight="1" x14ac:dyDescent="0.45">
      <c r="A31" s="75">
        <v>18</v>
      </c>
      <c r="B31" s="27" t="s">
        <v>383</v>
      </c>
      <c r="C31" s="28" t="s">
        <v>457</v>
      </c>
      <c r="D31" s="15" t="e" vm="16">
        <f t="shared" si="2"/>
        <v>#VALUE!</v>
      </c>
      <c r="E31" s="55" t="s">
        <v>303</v>
      </c>
      <c r="F31" s="73" t="str">
        <f t="shared" si="3"/>
        <v>Ver</v>
      </c>
      <c r="G31" s="157" t="s">
        <v>536</v>
      </c>
      <c r="H31" s="158">
        <v>0</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5">
        <v>19</v>
      </c>
      <c r="B34" s="27" t="s">
        <v>384</v>
      </c>
      <c r="C34" s="28" t="s">
        <v>459</v>
      </c>
      <c r="D34" s="15" t="e" vm="17">
        <f>_xlfn.IMAGE(_xlfn.CONCAT("https://github.com/rcfdtools/R.DAPC/blob/main/activity/",E34,"/graph/",B34,".jpg?raw=true"))</f>
        <v>#VALUE!</v>
      </c>
      <c r="E34" s="55" t="s">
        <v>304</v>
      </c>
      <c r="F34" s="73" t="str">
        <f t="shared" ref="F34:F41" si="4">HYPERLINK(_xlfn.CONCAT("https://github.com/rcfdtools/R.DAPC/blob/main/activity/",E34,"/Readme.md#ejercicio-",B34),"Ver")</f>
        <v>Ver</v>
      </c>
      <c r="G34" s="58"/>
      <c r="H34" s="40"/>
    </row>
    <row r="35" spans="1:8" ht="76.5" x14ac:dyDescent="0.45">
      <c r="A35" s="75">
        <v>20</v>
      </c>
      <c r="B35" s="27" t="s">
        <v>385</v>
      </c>
      <c r="C35" s="28" t="s">
        <v>460</v>
      </c>
      <c r="D35" s="15" t="e" vm="18">
        <f t="shared" ref="D35:D41" si="5">_xlfn.IMAGE(_xlfn.CONCAT("https://github.com/rcfdtools/R.DAPC/blob/main/activity/",E35,"/graph/",B35,".jpg?raw=true"))</f>
        <v>#VALUE!</v>
      </c>
      <c r="E35" s="55" t="s">
        <v>304</v>
      </c>
      <c r="F35" s="73" t="str">
        <f t="shared" si="4"/>
        <v>Ver</v>
      </c>
      <c r="G35" s="58"/>
      <c r="H35" s="40"/>
    </row>
    <row r="36" spans="1:8" ht="76.5" x14ac:dyDescent="0.45">
      <c r="A36" s="75">
        <v>21</v>
      </c>
      <c r="B36" s="27" t="s">
        <v>386</v>
      </c>
      <c r="C36" s="28" t="s">
        <v>461</v>
      </c>
      <c r="D36" s="15" t="e" vm="19">
        <f t="shared" si="5"/>
        <v>#VALUE!</v>
      </c>
      <c r="E36" s="55" t="s">
        <v>304</v>
      </c>
      <c r="F36" s="73" t="str">
        <f t="shared" si="4"/>
        <v>Ver</v>
      </c>
      <c r="G36" s="58"/>
      <c r="H36" s="40"/>
    </row>
    <row r="37" spans="1:8" ht="40.049999999999997" customHeight="1" x14ac:dyDescent="0.45">
      <c r="A37" s="75">
        <v>22</v>
      </c>
      <c r="B37" s="27" t="s">
        <v>530</v>
      </c>
      <c r="C37" s="28" t="s">
        <v>387</v>
      </c>
      <c r="D37" s="15" t="e" vm="20">
        <f>_xlfn.IMAGE(_xlfn.CONCAT("https://github.com/rcfdtools/R.DAPC/blob/main/activity/",E37,"/graph/",B37,".jpg?raw=true"))</f>
        <v>#VALUE!</v>
      </c>
      <c r="E37" s="55" t="s">
        <v>304</v>
      </c>
      <c r="F37" s="73" t="str">
        <f t="shared" si="4"/>
        <v>Ver</v>
      </c>
      <c r="G37" s="58"/>
      <c r="H37" s="40"/>
    </row>
    <row r="38" spans="1:8" ht="40.049999999999997" customHeight="1" x14ac:dyDescent="0.45">
      <c r="A38" s="75">
        <v>23</v>
      </c>
      <c r="B38" s="27" t="s">
        <v>531</v>
      </c>
      <c r="C38" s="28" t="s">
        <v>462</v>
      </c>
      <c r="D38" s="15"/>
      <c r="E38" s="55" t="s">
        <v>304</v>
      </c>
      <c r="F38" s="73" t="str">
        <f t="shared" si="4"/>
        <v>Ver</v>
      </c>
      <c r="G38" s="58"/>
      <c r="H38" s="40"/>
    </row>
    <row r="39" spans="1:8" ht="40.049999999999997" customHeight="1" x14ac:dyDescent="0.45">
      <c r="A39" s="75">
        <v>24</v>
      </c>
      <c r="B39" s="27" t="s">
        <v>388</v>
      </c>
      <c r="C39" s="28" t="s">
        <v>463</v>
      </c>
      <c r="D39" s="15" t="e" vm="21">
        <f t="shared" si="5"/>
        <v>#VALUE!</v>
      </c>
      <c r="E39" s="55" t="s">
        <v>304</v>
      </c>
      <c r="F39" s="73" t="str">
        <f t="shared" si="4"/>
        <v>Ver</v>
      </c>
      <c r="G39" s="58"/>
      <c r="H39" s="40"/>
    </row>
    <row r="40" spans="1:8" ht="40.049999999999997" customHeight="1" x14ac:dyDescent="0.45">
      <c r="A40" s="75">
        <v>25</v>
      </c>
      <c r="B40" s="27" t="s">
        <v>389</v>
      </c>
      <c r="C40" s="28" t="s">
        <v>464</v>
      </c>
      <c r="D40" s="15" t="e" vm="22">
        <f t="shared" si="5"/>
        <v>#VALUE!</v>
      </c>
      <c r="E40" s="55" t="s">
        <v>304</v>
      </c>
      <c r="F40" s="73" t="str">
        <f t="shared" si="4"/>
        <v>Ver</v>
      </c>
      <c r="G40" s="58"/>
      <c r="H40" s="40"/>
    </row>
    <row r="41" spans="1:8" ht="40.049999999999997" customHeight="1" x14ac:dyDescent="0.45">
      <c r="A41" s="75">
        <v>26</v>
      </c>
      <c r="B41" s="27" t="s">
        <v>390</v>
      </c>
      <c r="C41" s="28" t="s">
        <v>465</v>
      </c>
      <c r="D41" s="15" t="e" vm="23">
        <f t="shared" si="5"/>
        <v>#VALUE!</v>
      </c>
      <c r="E41" s="55" t="s">
        <v>304</v>
      </c>
      <c r="F41" s="73" t="str">
        <f t="shared" si="4"/>
        <v>Ver</v>
      </c>
      <c r="G41" s="58"/>
      <c r="H41" s="40"/>
    </row>
    <row r="42" spans="1:8" x14ac:dyDescent="0.45">
      <c r="B42" s="27"/>
      <c r="C42" s="28"/>
      <c r="D42" s="29"/>
      <c r="E42" s="29"/>
      <c r="F42" s="29"/>
      <c r="G42" s="58"/>
      <c r="H42" s="40"/>
    </row>
    <row r="43" spans="1:8" ht="16.5" customHeight="1" x14ac:dyDescent="0.45">
      <c r="B43" s="190" t="s">
        <v>466</v>
      </c>
      <c r="C43" s="191"/>
      <c r="D43" s="191"/>
      <c r="E43" s="191"/>
      <c r="F43" s="191"/>
      <c r="G43" s="191"/>
      <c r="H43" s="192"/>
    </row>
    <row r="44" spans="1:8" x14ac:dyDescent="0.45">
      <c r="B44" s="193"/>
      <c r="C44" s="194"/>
      <c r="D44" s="194"/>
      <c r="E44" s="194"/>
      <c r="F44" s="194"/>
      <c r="G44" s="194"/>
      <c r="H44" s="195"/>
    </row>
    <row r="45" spans="1:8" ht="40.049999999999997" customHeight="1" x14ac:dyDescent="0.45">
      <c r="A45" s="75">
        <v>27</v>
      </c>
      <c r="B45" s="27" t="s">
        <v>391</v>
      </c>
      <c r="C45" s="28" t="s">
        <v>392</v>
      </c>
      <c r="D45" s="15" t="e" vm="24">
        <f t="shared" ref="D45:D64" si="6">_xlfn.IMAGE(_xlfn.CONCAT("https://github.com/rcfdtools/R.DAPC/blob/main/activity/",E45,"/graph/",B45,".jpg?raw=true"))</f>
        <v>#VALUE!</v>
      </c>
      <c r="E45" s="55" t="s">
        <v>320</v>
      </c>
      <c r="F45" s="73" t="str">
        <f t="shared" ref="F45:F65" si="7">HYPERLINK(_xlfn.CONCAT("https://github.com/rcfdtools/R.DAPC/blob/main/activity/",E45,"/Readme.md#ejercicio-",B45),"Ver")</f>
        <v>Ver</v>
      </c>
      <c r="G45" s="58"/>
      <c r="H45" s="40"/>
    </row>
    <row r="46" spans="1:8" ht="40.049999999999997" customHeight="1" x14ac:dyDescent="0.45">
      <c r="A46" s="75">
        <v>28</v>
      </c>
      <c r="B46" s="27" t="s">
        <v>393</v>
      </c>
      <c r="C46" s="28" t="s">
        <v>394</v>
      </c>
      <c r="D46" s="15" t="e" vm="25">
        <f t="shared" si="6"/>
        <v>#VALUE!</v>
      </c>
      <c r="E46" s="55" t="s">
        <v>320</v>
      </c>
      <c r="F46" s="73" t="str">
        <f t="shared" si="7"/>
        <v>Ver</v>
      </c>
      <c r="G46" s="58"/>
      <c r="H46" s="40"/>
    </row>
    <row r="47" spans="1:8" ht="40.049999999999997" customHeight="1" x14ac:dyDescent="0.45">
      <c r="A47" s="75">
        <v>29</v>
      </c>
      <c r="B47" s="27" t="s">
        <v>395</v>
      </c>
      <c r="C47" s="28" t="s">
        <v>396</v>
      </c>
      <c r="D47" s="15" t="e" vm="26">
        <f t="shared" si="6"/>
        <v>#VALUE!</v>
      </c>
      <c r="E47" s="55" t="s">
        <v>320</v>
      </c>
      <c r="F47" s="73" t="str">
        <f t="shared" si="7"/>
        <v>Ver</v>
      </c>
      <c r="G47" s="58"/>
      <c r="H47" s="40"/>
    </row>
    <row r="48" spans="1:8" ht="40.049999999999997" customHeight="1" x14ac:dyDescent="0.45">
      <c r="A48" s="75">
        <v>30</v>
      </c>
      <c r="B48" s="27" t="s">
        <v>397</v>
      </c>
      <c r="C48" s="28" t="s">
        <v>398</v>
      </c>
      <c r="D48" s="15" t="e" vm="27">
        <f>_xlfn.IMAGE(_xlfn.CONCAT("https://github.com/rcfdtools/R.DAPC/blob/main/activity/",E48,"/graph/",B48,".jpg?raw=true"))</f>
        <v>#VALUE!</v>
      </c>
      <c r="E48" s="55" t="s">
        <v>320</v>
      </c>
      <c r="F48" s="73" t="str">
        <f t="shared" si="7"/>
        <v>Ver</v>
      </c>
      <c r="G48" s="58"/>
      <c r="H48" s="40"/>
    </row>
    <row r="49" spans="1:8" ht="40.049999999999997" customHeight="1" x14ac:dyDescent="0.45">
      <c r="A49" s="75">
        <v>31</v>
      </c>
      <c r="B49" s="27" t="s">
        <v>399</v>
      </c>
      <c r="C49" s="28" t="s">
        <v>400</v>
      </c>
      <c r="D49" s="15" t="e" vm="28">
        <f t="shared" si="6"/>
        <v>#VALUE!</v>
      </c>
      <c r="E49" s="55" t="s">
        <v>320</v>
      </c>
      <c r="F49" s="73" t="str">
        <f t="shared" si="7"/>
        <v>Ver</v>
      </c>
      <c r="G49" s="58"/>
      <c r="H49" s="40"/>
    </row>
    <row r="50" spans="1:8" ht="40.049999999999997" customHeight="1" x14ac:dyDescent="0.45">
      <c r="A50" s="75">
        <v>32</v>
      </c>
      <c r="B50" s="27" t="s">
        <v>401</v>
      </c>
      <c r="C50" s="28" t="s">
        <v>402</v>
      </c>
      <c r="D50" s="15" t="e" vm="29">
        <f t="shared" si="6"/>
        <v>#VALUE!</v>
      </c>
      <c r="E50" s="55" t="s">
        <v>320</v>
      </c>
      <c r="F50" s="73" t="str">
        <f t="shared" si="7"/>
        <v>Ver</v>
      </c>
      <c r="G50" s="58"/>
      <c r="H50" s="40"/>
    </row>
    <row r="51" spans="1:8" ht="40.049999999999997" customHeight="1" x14ac:dyDescent="0.45">
      <c r="A51" s="75">
        <v>33</v>
      </c>
      <c r="B51" s="27" t="s">
        <v>403</v>
      </c>
      <c r="C51" s="28" t="s">
        <v>404</v>
      </c>
      <c r="D51" s="15" t="e" vm="30">
        <f t="shared" si="6"/>
        <v>#VALUE!</v>
      </c>
      <c r="E51" s="55" t="s">
        <v>320</v>
      </c>
      <c r="F51" s="73" t="str">
        <f t="shared" si="7"/>
        <v>Ver</v>
      </c>
      <c r="G51" s="58"/>
      <c r="H51" s="40"/>
    </row>
    <row r="52" spans="1:8" ht="40.049999999999997" customHeight="1" x14ac:dyDescent="0.45">
      <c r="A52" s="75">
        <v>34</v>
      </c>
      <c r="B52" s="27" t="s">
        <v>405</v>
      </c>
      <c r="C52" s="28" t="s">
        <v>406</v>
      </c>
      <c r="D52" s="15" t="e" vm="31">
        <f t="shared" si="6"/>
        <v>#VALUE!</v>
      </c>
      <c r="E52" s="55" t="s">
        <v>320</v>
      </c>
      <c r="F52" s="73" t="str">
        <f t="shared" si="7"/>
        <v>Ver</v>
      </c>
      <c r="G52" s="58"/>
      <c r="H52" s="40"/>
    </row>
    <row r="53" spans="1:8" ht="40.049999999999997" customHeight="1" x14ac:dyDescent="0.45">
      <c r="A53" s="75">
        <v>35</v>
      </c>
      <c r="B53" s="27" t="s">
        <v>407</v>
      </c>
      <c r="C53" s="28" t="s">
        <v>408</v>
      </c>
      <c r="D53" s="15" t="e" vm="32">
        <f>_xlfn.IMAGE(_xlfn.CONCAT("https://github.com/rcfdtools/R.DAPC/blob/main/activity/",E53,"/graph/",B53,".jpg?raw=true"))</f>
        <v>#VALUE!</v>
      </c>
      <c r="E53" s="55" t="s">
        <v>320</v>
      </c>
      <c r="F53" s="73" t="str">
        <f t="shared" si="7"/>
        <v>Ver</v>
      </c>
      <c r="G53" s="58"/>
      <c r="H53" s="40"/>
    </row>
    <row r="54" spans="1:8" ht="40.049999999999997" customHeight="1" x14ac:dyDescent="0.45">
      <c r="A54" s="75">
        <v>36</v>
      </c>
      <c r="B54" s="27" t="s">
        <v>409</v>
      </c>
      <c r="C54" s="28" t="s">
        <v>410</v>
      </c>
      <c r="D54" s="15" t="e" vm="33">
        <f t="shared" si="6"/>
        <v>#VALUE!</v>
      </c>
      <c r="E54" s="55" t="s">
        <v>320</v>
      </c>
      <c r="F54" s="73" t="str">
        <f t="shared" si="7"/>
        <v>Ver</v>
      </c>
      <c r="G54" s="58"/>
      <c r="H54" s="40"/>
    </row>
    <row r="55" spans="1:8" ht="40.049999999999997" customHeight="1" x14ac:dyDescent="0.45">
      <c r="A55" s="75">
        <v>37</v>
      </c>
      <c r="B55" s="27" t="s">
        <v>411</v>
      </c>
      <c r="C55" s="28" t="s">
        <v>412</v>
      </c>
      <c r="D55" s="15" t="e" vm="34">
        <f t="shared" si="6"/>
        <v>#VALUE!</v>
      </c>
      <c r="E55" s="55" t="s">
        <v>320</v>
      </c>
      <c r="F55" s="73" t="str">
        <f t="shared" si="7"/>
        <v>Ver</v>
      </c>
      <c r="G55" s="58"/>
      <c r="H55" s="40"/>
    </row>
    <row r="56" spans="1:8" ht="40.049999999999997" customHeight="1" x14ac:dyDescent="0.45">
      <c r="A56" s="75">
        <v>38</v>
      </c>
      <c r="B56" s="27" t="s">
        <v>413</v>
      </c>
      <c r="C56" s="28" t="s">
        <v>414</v>
      </c>
      <c r="D56" s="15" t="e" vm="35">
        <f t="shared" si="6"/>
        <v>#VALUE!</v>
      </c>
      <c r="E56" s="55" t="s">
        <v>320</v>
      </c>
      <c r="F56" s="73" t="str">
        <f t="shared" si="7"/>
        <v>Ver</v>
      </c>
      <c r="G56" s="58"/>
      <c r="H56" s="40"/>
    </row>
    <row r="57" spans="1:8" ht="40.049999999999997" customHeight="1" x14ac:dyDescent="0.45">
      <c r="A57" s="75">
        <v>39</v>
      </c>
      <c r="B57" s="27" t="s">
        <v>415</v>
      </c>
      <c r="C57" s="28" t="s">
        <v>416</v>
      </c>
      <c r="D57" s="15" t="e" vm="36">
        <f t="shared" si="6"/>
        <v>#VALUE!</v>
      </c>
      <c r="E57" s="55" t="s">
        <v>320</v>
      </c>
      <c r="F57" s="73" t="str">
        <f t="shared" si="7"/>
        <v>Ver</v>
      </c>
      <c r="G57" s="58"/>
      <c r="H57" s="40"/>
    </row>
    <row r="58" spans="1:8" ht="40.049999999999997" customHeight="1" x14ac:dyDescent="0.45">
      <c r="A58" s="75">
        <v>40</v>
      </c>
      <c r="B58" s="27" t="s">
        <v>417</v>
      </c>
      <c r="C58" s="28" t="s">
        <v>418</v>
      </c>
      <c r="D58" s="15" t="e" vm="37">
        <f t="shared" si="6"/>
        <v>#VALUE!</v>
      </c>
      <c r="E58" s="55" t="s">
        <v>320</v>
      </c>
      <c r="F58" s="73" t="str">
        <f t="shared" si="7"/>
        <v>Ver</v>
      </c>
      <c r="G58" s="58"/>
      <c r="H58" s="40"/>
    </row>
    <row r="59" spans="1:8" ht="40.049999999999997" customHeight="1" x14ac:dyDescent="0.45">
      <c r="A59" s="75">
        <v>41</v>
      </c>
      <c r="B59" s="27" t="s">
        <v>419</v>
      </c>
      <c r="C59" s="28" t="s">
        <v>420</v>
      </c>
      <c r="D59" s="15" t="e" vm="38">
        <f t="shared" si="6"/>
        <v>#VALUE!</v>
      </c>
      <c r="E59" s="55" t="s">
        <v>320</v>
      </c>
      <c r="F59" s="73" t="str">
        <f t="shared" si="7"/>
        <v>Ver</v>
      </c>
      <c r="G59" s="58"/>
      <c r="H59" s="40"/>
    </row>
    <row r="60" spans="1:8" ht="40.049999999999997" customHeight="1" x14ac:dyDescent="0.45">
      <c r="A60" s="75">
        <v>42</v>
      </c>
      <c r="B60" s="27" t="s">
        <v>421</v>
      </c>
      <c r="C60" s="28" t="s">
        <v>422</v>
      </c>
      <c r="D60" s="15" t="e" vm="39">
        <f>_xlfn.IMAGE(_xlfn.CONCAT("https://github.com/rcfdtools/R.DAPC/blob/main/activity/",E60,"/graph/",B60,".jpg?raw=true"))</f>
        <v>#VALUE!</v>
      </c>
      <c r="E60" s="55" t="s">
        <v>320</v>
      </c>
      <c r="F60" s="73" t="str">
        <f t="shared" si="7"/>
        <v>Ver</v>
      </c>
      <c r="G60" s="58"/>
      <c r="H60" s="40"/>
    </row>
    <row r="61" spans="1:8" ht="40.049999999999997" customHeight="1" x14ac:dyDescent="0.45">
      <c r="A61" s="75">
        <v>43</v>
      </c>
      <c r="B61" s="27" t="s">
        <v>423</v>
      </c>
      <c r="C61" s="28" t="s">
        <v>394</v>
      </c>
      <c r="D61" s="15" t="e" vm="40">
        <f t="shared" si="6"/>
        <v>#VALUE!</v>
      </c>
      <c r="E61" s="55" t="s">
        <v>320</v>
      </c>
      <c r="F61" s="73" t="str">
        <f t="shared" si="7"/>
        <v>Ver</v>
      </c>
      <c r="G61" s="58"/>
      <c r="H61" s="40"/>
    </row>
    <row r="62" spans="1:8" ht="40.049999999999997" customHeight="1" x14ac:dyDescent="0.45">
      <c r="A62" s="75">
        <v>44</v>
      </c>
      <c r="B62" s="27" t="s">
        <v>424</v>
      </c>
      <c r="C62" s="28" t="s">
        <v>425</v>
      </c>
      <c r="D62" s="15" t="e" vm="41">
        <f t="shared" si="6"/>
        <v>#VALUE!</v>
      </c>
      <c r="E62" s="55" t="s">
        <v>320</v>
      </c>
      <c r="F62" s="73" t="str">
        <f t="shared" si="7"/>
        <v>Ver</v>
      </c>
      <c r="G62" s="58"/>
      <c r="H62" s="40"/>
    </row>
    <row r="63" spans="1:8" ht="40.049999999999997" customHeight="1" x14ac:dyDescent="0.45">
      <c r="A63" s="75">
        <v>45</v>
      </c>
      <c r="B63" s="27" t="s">
        <v>426</v>
      </c>
      <c r="C63" s="28" t="s">
        <v>427</v>
      </c>
      <c r="D63" s="15" t="e" vm="42">
        <f t="shared" si="6"/>
        <v>#VALUE!</v>
      </c>
      <c r="E63" s="55" t="s">
        <v>320</v>
      </c>
      <c r="F63" s="73" t="str">
        <f t="shared" si="7"/>
        <v>Ver</v>
      </c>
      <c r="G63" s="58"/>
      <c r="H63" s="40"/>
    </row>
    <row r="64" spans="1:8" ht="40.049999999999997" customHeight="1" x14ac:dyDescent="0.45">
      <c r="A64" s="75">
        <v>46</v>
      </c>
      <c r="B64" s="27" t="s">
        <v>428</v>
      </c>
      <c r="C64" s="28" t="s">
        <v>429</v>
      </c>
      <c r="D64" s="15" t="e" vm="43">
        <f t="shared" si="6"/>
        <v>#VALUE!</v>
      </c>
      <c r="E64" s="55" t="s">
        <v>320</v>
      </c>
      <c r="F64" s="73" t="str">
        <f t="shared" si="7"/>
        <v>Ver</v>
      </c>
      <c r="G64" s="58"/>
      <c r="H64" s="40"/>
    </row>
    <row r="65" spans="1:8" ht="40.049999999999997" customHeight="1" x14ac:dyDescent="0.45">
      <c r="A65" s="75">
        <v>47</v>
      </c>
      <c r="B65" s="27" t="s">
        <v>430</v>
      </c>
      <c r="C65" s="28" t="s">
        <v>431</v>
      </c>
      <c r="D65" s="15"/>
      <c r="E65" s="55" t="s">
        <v>320</v>
      </c>
      <c r="F65" s="73"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5">
        <v>48</v>
      </c>
      <c r="B68" s="27" t="s">
        <v>433</v>
      </c>
      <c r="C68" s="28" t="s">
        <v>434</v>
      </c>
      <c r="D68" s="15" t="e" vm="44">
        <f>_xlfn.IMAGE(_xlfn.CONCAT("https://github.com/rcfdtools/R.DAPC/blob/main/activity/",E68,"/graph/",B68,".jpg?raw=true"))</f>
        <v>#VALUE!</v>
      </c>
      <c r="E68" s="55" t="s">
        <v>284</v>
      </c>
      <c r="F68" s="73" t="str">
        <f>HYPERLINK(_xlfn.CONCAT("https://github.com/rcfdtools/R.DAPC/blob/main/activity/",E68,"/Readme.md#ejercicio-",B68),"Ver")</f>
        <v>Ver</v>
      </c>
      <c r="G68" s="58"/>
      <c r="H68" s="40"/>
    </row>
    <row r="69" spans="1:8" ht="40.049999999999997" customHeight="1" x14ac:dyDescent="0.45">
      <c r="A69" s="75">
        <v>49</v>
      </c>
      <c r="B69" s="27" t="s">
        <v>435</v>
      </c>
      <c r="C69" s="28" t="s">
        <v>436</v>
      </c>
      <c r="D69" s="15" t="e" vm="45">
        <f>_xlfn.IMAGE(_xlfn.CONCAT("https://github.com/rcfdtools/R.DAPC/blob/main/activity/",E69,"/graph/",B69,".jpg?raw=true"))</f>
        <v>#VALUE!</v>
      </c>
      <c r="E69" s="55" t="s">
        <v>284</v>
      </c>
      <c r="F69" s="73"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5">
        <v>50</v>
      </c>
      <c r="B72" s="27" t="s">
        <v>438</v>
      </c>
      <c r="C72" s="28" t="s">
        <v>439</v>
      </c>
      <c r="D72" s="15" t="e" vm="46">
        <f>_xlfn.IMAGE(_xlfn.CONCAT("https://github.com/rcfdtools/R.DAPC/blob/main/activity/",E72,"/graph/",B72,".jpg?raw=true"))</f>
        <v>#VALUE!</v>
      </c>
      <c r="E72" s="55" t="s">
        <v>283</v>
      </c>
      <c r="F72" s="73"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5">
        <v>51</v>
      </c>
      <c r="B75" s="27" t="s">
        <v>441</v>
      </c>
      <c r="C75" s="28" t="s">
        <v>442</v>
      </c>
      <c r="D75" s="29"/>
      <c r="E75" s="55" t="s">
        <v>280</v>
      </c>
      <c r="F75" s="73"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3.6944444444444446</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C10" sqref="C10"/>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67" t="s">
        <v>246</v>
      </c>
      <c r="C4" s="167"/>
      <c r="D4" s="167"/>
      <c r="E4" s="167"/>
    </row>
    <row r="5" spans="2:9" x14ac:dyDescent="0.45">
      <c r="B5" s="167"/>
      <c r="C5" s="167"/>
      <c r="D5" s="167"/>
      <c r="E5" s="167"/>
    </row>
    <row r="6" spans="2:9" x14ac:dyDescent="0.45">
      <c r="B6" s="21" t="s">
        <v>26</v>
      </c>
      <c r="C6" s="22" t="s">
        <v>27</v>
      </c>
      <c r="D6" s="23" t="s">
        <v>38</v>
      </c>
      <c r="E6" s="23" t="s">
        <v>39</v>
      </c>
      <c r="F6" s="196" t="s">
        <v>28</v>
      </c>
      <c r="G6" s="197"/>
      <c r="H6" s="22" t="s">
        <v>16</v>
      </c>
      <c r="I6" s="37" t="s">
        <v>17</v>
      </c>
    </row>
    <row r="7" spans="2:9" ht="76.5" x14ac:dyDescent="0.45">
      <c r="B7" s="16" t="s">
        <v>247</v>
      </c>
      <c r="C7" s="19" t="s">
        <v>319</v>
      </c>
      <c r="D7" s="59">
        <v>1</v>
      </c>
      <c r="E7" s="15" t="s">
        <v>7</v>
      </c>
      <c r="F7" s="55" t="s">
        <v>304</v>
      </c>
      <c r="G7" s="73" t="str">
        <f>HYPERLINK(_xlfn.CONCAT("https://github.com/rcfdtools/R.DAPC/blob/main/activity/",F7,"/Readme.md"),"Ver")</f>
        <v>Ver</v>
      </c>
      <c r="H7" s="61" t="s">
        <v>523</v>
      </c>
      <c r="I7" s="121">
        <v>2.5</v>
      </c>
    </row>
    <row r="8" spans="2:9" ht="25.5" x14ac:dyDescent="0.45">
      <c r="B8" s="16" t="s">
        <v>251</v>
      </c>
      <c r="C8" s="19" t="s">
        <v>289</v>
      </c>
      <c r="D8" s="59">
        <v>1</v>
      </c>
      <c r="E8" s="15" t="s">
        <v>290</v>
      </c>
      <c r="F8" s="55" t="s">
        <v>279</v>
      </c>
      <c r="G8" s="73" t="str">
        <f t="shared" ref="G8:G18" si="0">HYPERLINK(_xlfn.CONCAT("https://github.com/rcfdtools/R.DAPC/blob/main/activity/",F8,"/Readme.md"),"Ver")</f>
        <v>Ver</v>
      </c>
      <c r="H8" s="119" t="s">
        <v>496</v>
      </c>
      <c r="I8" s="62">
        <v>5</v>
      </c>
    </row>
    <row r="9" spans="2:9" x14ac:dyDescent="0.45">
      <c r="B9" s="16" t="s">
        <v>249</v>
      </c>
      <c r="C9" s="19" t="s">
        <v>250</v>
      </c>
      <c r="D9" s="59" t="s">
        <v>291</v>
      </c>
      <c r="E9" s="15"/>
      <c r="F9" s="55" t="s">
        <v>279</v>
      </c>
      <c r="G9" s="73" t="str">
        <f t="shared" si="0"/>
        <v>Ver</v>
      </c>
      <c r="H9" s="120" t="s">
        <v>506</v>
      </c>
      <c r="I9" s="121">
        <v>3</v>
      </c>
    </row>
    <row r="10" spans="2:9" ht="51" x14ac:dyDescent="0.45">
      <c r="B10" s="16" t="s">
        <v>253</v>
      </c>
      <c r="C10" s="19" t="s">
        <v>254</v>
      </c>
      <c r="D10" s="59">
        <v>1</v>
      </c>
      <c r="E10" s="15" t="s">
        <v>7</v>
      </c>
      <c r="F10" s="55" t="s">
        <v>280</v>
      </c>
      <c r="G10" s="73" t="str">
        <f t="shared" si="0"/>
        <v>Ver</v>
      </c>
      <c r="H10" s="120" t="s">
        <v>520</v>
      </c>
      <c r="I10" s="121">
        <v>4.75</v>
      </c>
    </row>
    <row r="11" spans="2:9" ht="33" x14ac:dyDescent="0.45">
      <c r="B11" s="16" t="s">
        <v>252</v>
      </c>
      <c r="C11" s="19" t="s">
        <v>255</v>
      </c>
      <c r="D11" s="59" t="s">
        <v>291</v>
      </c>
      <c r="E11" s="15"/>
      <c r="F11" s="55" t="s">
        <v>281</v>
      </c>
      <c r="G11" s="73" t="str">
        <f t="shared" si="0"/>
        <v>Ver</v>
      </c>
      <c r="H11" s="120" t="s">
        <v>541</v>
      </c>
      <c r="I11" s="121">
        <v>4</v>
      </c>
    </row>
    <row r="12" spans="2:9" ht="63.75" x14ac:dyDescent="0.45">
      <c r="B12" s="16" t="s">
        <v>261</v>
      </c>
      <c r="C12" s="19" t="s">
        <v>256</v>
      </c>
      <c r="D12" s="59" t="s">
        <v>291</v>
      </c>
      <c r="E12" s="15"/>
      <c r="F12" s="55" t="s">
        <v>282</v>
      </c>
      <c r="G12" s="73" t="str">
        <f t="shared" si="0"/>
        <v>Ver</v>
      </c>
      <c r="H12" s="120" t="s">
        <v>521</v>
      </c>
      <c r="I12" s="62">
        <v>5</v>
      </c>
    </row>
    <row r="13" spans="2:9" ht="25.5" x14ac:dyDescent="0.45">
      <c r="B13" s="16" t="s">
        <v>262</v>
      </c>
      <c r="C13" s="19" t="s">
        <v>257</v>
      </c>
      <c r="D13" s="59" t="s">
        <v>291</v>
      </c>
      <c r="E13" s="15"/>
      <c r="F13" s="55" t="s">
        <v>283</v>
      </c>
      <c r="G13" s="73" t="str">
        <f t="shared" si="0"/>
        <v>Ver</v>
      </c>
      <c r="H13" s="61"/>
      <c r="I13" s="62"/>
    </row>
    <row r="14" spans="2:9" ht="33" x14ac:dyDescent="0.45">
      <c r="B14" s="16" t="s">
        <v>263</v>
      </c>
      <c r="C14" s="19" t="s">
        <v>323</v>
      </c>
      <c r="D14" s="59" t="s">
        <v>291</v>
      </c>
      <c r="E14" s="15"/>
      <c r="F14" s="55" t="s">
        <v>280</v>
      </c>
      <c r="G14" s="73" t="str">
        <f t="shared" si="0"/>
        <v>Ver</v>
      </c>
      <c r="H14" s="61"/>
      <c r="I14" s="62"/>
    </row>
    <row r="15" spans="2:9" ht="25.5" x14ac:dyDescent="0.45">
      <c r="B15" s="16" t="s">
        <v>258</v>
      </c>
      <c r="C15" s="19" t="s">
        <v>264</v>
      </c>
      <c r="D15" s="59">
        <v>1</v>
      </c>
      <c r="E15" s="15" t="s">
        <v>7</v>
      </c>
      <c r="F15" s="55" t="s">
        <v>284</v>
      </c>
      <c r="G15" s="73" t="str">
        <f t="shared" si="0"/>
        <v>Ver</v>
      </c>
      <c r="H15" s="61"/>
      <c r="I15" s="62"/>
    </row>
    <row r="16" spans="2:9" ht="52.25" customHeight="1" x14ac:dyDescent="0.45">
      <c r="B16" s="16" t="s">
        <v>259</v>
      </c>
      <c r="C16" s="19" t="s">
        <v>265</v>
      </c>
      <c r="D16" s="59">
        <v>1</v>
      </c>
      <c r="E16" s="15" t="s">
        <v>7</v>
      </c>
      <c r="F16" s="55" t="s">
        <v>284</v>
      </c>
      <c r="G16" s="73" t="str">
        <f t="shared" si="0"/>
        <v>Ver</v>
      </c>
      <c r="H16" s="61"/>
      <c r="I16" s="62"/>
    </row>
    <row r="17" spans="2:9" ht="35.75" customHeight="1" x14ac:dyDescent="0.45">
      <c r="B17" s="27" t="s">
        <v>260</v>
      </c>
      <c r="C17" s="28" t="s">
        <v>266</v>
      </c>
      <c r="D17" s="59">
        <v>1</v>
      </c>
      <c r="E17" s="15" t="s">
        <v>7</v>
      </c>
      <c r="F17" s="55" t="s">
        <v>284</v>
      </c>
      <c r="G17" s="73" t="str">
        <f t="shared" si="0"/>
        <v>Ver</v>
      </c>
      <c r="H17" s="63"/>
      <c r="I17" s="64"/>
    </row>
    <row r="18" spans="2:9" x14ac:dyDescent="0.45">
      <c r="B18" s="24"/>
      <c r="C18" s="25"/>
      <c r="D18" s="60"/>
      <c r="E18" s="26"/>
      <c r="F18" s="56"/>
      <c r="G18" s="74" t="str">
        <f t="shared" si="0"/>
        <v>Ver</v>
      </c>
      <c r="H18" s="65"/>
      <c r="I18" s="66"/>
    </row>
    <row r="19" spans="2:9" x14ac:dyDescent="0.45">
      <c r="H19" s="42" t="s">
        <v>248</v>
      </c>
      <c r="I19" s="31">
        <f>AVERAGE(I7:I18)</f>
        <v>4.041666666666667</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77" activePane="bottomLeft" state="frozen"/>
      <selection pane="bottomLeft" activeCell="F84" sqref="F84"/>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5"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67" t="s">
        <v>200</v>
      </c>
      <c r="C4" s="167"/>
      <c r="D4" s="167"/>
      <c r="E4" s="167"/>
      <c r="F4" s="167"/>
      <c r="G4" s="167"/>
      <c r="H4" s="167"/>
      <c r="I4" s="167"/>
    </row>
    <row r="5" spans="2:9" x14ac:dyDescent="0.45">
      <c r="B5" s="168"/>
      <c r="C5" s="168"/>
      <c r="D5" s="168"/>
      <c r="E5" s="168"/>
      <c r="F5" s="168"/>
      <c r="G5" s="168"/>
      <c r="H5" s="168"/>
      <c r="I5" s="168"/>
    </row>
    <row r="6" spans="2:9" x14ac:dyDescent="0.45">
      <c r="B6" s="21" t="s">
        <v>26</v>
      </c>
      <c r="C6" s="22" t="s">
        <v>27</v>
      </c>
      <c r="D6" s="23" t="s">
        <v>38</v>
      </c>
      <c r="E6" s="23" t="s">
        <v>39</v>
      </c>
      <c r="F6" s="201" t="s">
        <v>28</v>
      </c>
      <c r="G6" s="202"/>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3" t="str">
        <f>HYPERLINK(_xlfn.CONCAT("https://github.com/rcfdtools/R.DAPC/blob/main/activity/",F8,"/Readme.md"),"Ver")</f>
        <v>Ver</v>
      </c>
      <c r="H8" s="163" t="s">
        <v>542</v>
      </c>
      <c r="I8" s="160">
        <v>5</v>
      </c>
    </row>
    <row r="9" spans="2:9" ht="25.5" x14ac:dyDescent="0.45">
      <c r="B9" s="16" t="s">
        <v>470</v>
      </c>
      <c r="C9" s="19" t="s">
        <v>144</v>
      </c>
      <c r="D9" s="20">
        <v>10</v>
      </c>
      <c r="E9" s="15" t="s">
        <v>43</v>
      </c>
      <c r="F9" s="55" t="s">
        <v>281</v>
      </c>
      <c r="G9" s="73" t="str">
        <f t="shared" ref="G9:G77" si="0">HYPERLINK(_xlfn.CONCAT("https://github.com/rcfdtools/R.DAPC/blob/main/activity/",F9,"/Readme.md"),"Ver")</f>
        <v>Ver</v>
      </c>
      <c r="H9" s="163" t="s">
        <v>542</v>
      </c>
      <c r="I9" s="160">
        <v>5</v>
      </c>
    </row>
    <row r="10" spans="2:9" ht="25.5" x14ac:dyDescent="0.45">
      <c r="B10" s="16" t="s">
        <v>147</v>
      </c>
      <c r="C10" s="19" t="s">
        <v>145</v>
      </c>
      <c r="D10" s="15">
        <f>D8+SumUDig</f>
        <v>27</v>
      </c>
      <c r="E10" s="15" t="s">
        <v>43</v>
      </c>
      <c r="F10" s="55" t="s">
        <v>281</v>
      </c>
      <c r="G10" s="73" t="str">
        <f t="shared" si="0"/>
        <v>Ver</v>
      </c>
      <c r="H10" s="163" t="s">
        <v>543</v>
      </c>
      <c r="I10" s="160">
        <v>5</v>
      </c>
    </row>
    <row r="11" spans="2:9" x14ac:dyDescent="0.45">
      <c r="B11" s="16" t="s">
        <v>148</v>
      </c>
      <c r="C11" s="19" t="s">
        <v>146</v>
      </c>
      <c r="D11" s="15" cm="1">
        <f t="array" ref="D11">D9+SumUDig</f>
        <v>29</v>
      </c>
      <c r="E11" s="15" t="s">
        <v>43</v>
      </c>
      <c r="F11" s="55" t="s">
        <v>281</v>
      </c>
      <c r="G11" s="73" t="str">
        <f t="shared" si="0"/>
        <v>Ver</v>
      </c>
      <c r="H11" s="163" t="s">
        <v>543</v>
      </c>
      <c r="I11" s="160">
        <v>5</v>
      </c>
    </row>
    <row r="12" spans="2:9" ht="25.5" x14ac:dyDescent="0.45">
      <c r="B12" s="16" t="s">
        <v>29</v>
      </c>
      <c r="C12" s="19" t="s">
        <v>156</v>
      </c>
      <c r="D12" s="20">
        <v>12</v>
      </c>
      <c r="E12" s="15" t="s">
        <v>43</v>
      </c>
      <c r="F12" s="55" t="s">
        <v>281</v>
      </c>
      <c r="G12" s="73" t="str">
        <f t="shared" si="0"/>
        <v>Ver</v>
      </c>
      <c r="H12" s="163" t="s">
        <v>542</v>
      </c>
      <c r="I12" s="160">
        <v>5</v>
      </c>
    </row>
    <row r="13" spans="2:9" ht="25.5" x14ac:dyDescent="0.45">
      <c r="B13" s="16" t="s">
        <v>50</v>
      </c>
      <c r="C13" s="19" t="s">
        <v>55</v>
      </c>
      <c r="D13" s="20">
        <v>6</v>
      </c>
      <c r="E13" s="15" t="s">
        <v>43</v>
      </c>
      <c r="F13" s="55" t="s">
        <v>281</v>
      </c>
      <c r="G13" s="73" t="str">
        <f t="shared" si="0"/>
        <v>Ver</v>
      </c>
      <c r="H13" s="163" t="s">
        <v>542</v>
      </c>
      <c r="I13" s="160">
        <v>5</v>
      </c>
    </row>
    <row r="14" spans="2:9" ht="25.5" x14ac:dyDescent="0.45">
      <c r="B14" s="16" t="s">
        <v>30</v>
      </c>
      <c r="C14" s="19" t="s">
        <v>54</v>
      </c>
      <c r="D14" s="20">
        <v>12</v>
      </c>
      <c r="E14" s="15" t="s">
        <v>43</v>
      </c>
      <c r="F14" s="55" t="s">
        <v>281</v>
      </c>
      <c r="G14" s="73" t="str">
        <f t="shared" si="0"/>
        <v>Ver</v>
      </c>
      <c r="H14" s="163" t="s">
        <v>542</v>
      </c>
      <c r="I14" s="160">
        <v>5</v>
      </c>
    </row>
    <row r="15" spans="2:9" ht="25.5" x14ac:dyDescent="0.45">
      <c r="B15" s="16" t="s">
        <v>42</v>
      </c>
      <c r="C15" s="19" t="s">
        <v>51</v>
      </c>
      <c r="D15" s="15">
        <f>D10</f>
        <v>27</v>
      </c>
      <c r="E15" s="15" t="s">
        <v>43</v>
      </c>
      <c r="F15" s="55" t="s">
        <v>281</v>
      </c>
      <c r="G15" s="73" t="str">
        <f t="shared" si="0"/>
        <v>Ver</v>
      </c>
      <c r="H15" s="163" t="s">
        <v>543</v>
      </c>
      <c r="I15" s="160">
        <v>5</v>
      </c>
    </row>
    <row r="16" spans="2:9" x14ac:dyDescent="0.45">
      <c r="B16" s="16" t="s">
        <v>41</v>
      </c>
      <c r="C16" s="19" t="s">
        <v>49</v>
      </c>
      <c r="D16" s="15">
        <f>D11+D14+D13</f>
        <v>47</v>
      </c>
      <c r="E16" s="15" t="s">
        <v>43</v>
      </c>
      <c r="F16" s="55" t="s">
        <v>281</v>
      </c>
      <c r="G16" s="73" t="str">
        <f t="shared" si="0"/>
        <v>Ver</v>
      </c>
      <c r="H16" s="163" t="s">
        <v>543</v>
      </c>
      <c r="I16" s="160">
        <v>5</v>
      </c>
    </row>
    <row r="17" spans="2:9" ht="25.5" x14ac:dyDescent="0.45">
      <c r="B17" s="16" t="s">
        <v>40</v>
      </c>
      <c r="C17" s="19" t="s">
        <v>117</v>
      </c>
      <c r="D17" s="15">
        <f>D16*D15</f>
        <v>1269</v>
      </c>
      <c r="E17" s="15" t="s">
        <v>44</v>
      </c>
      <c r="F17" s="55" t="s">
        <v>281</v>
      </c>
      <c r="G17" s="73" t="str">
        <f t="shared" si="0"/>
        <v>Ver</v>
      </c>
      <c r="H17" s="163" t="s">
        <v>543</v>
      </c>
      <c r="I17" s="160">
        <v>5</v>
      </c>
    </row>
    <row r="18" spans="2:9" x14ac:dyDescent="0.45">
      <c r="B18" s="27" t="s">
        <v>87</v>
      </c>
      <c r="C18" s="28" t="s">
        <v>88</v>
      </c>
      <c r="D18" s="29">
        <f>D32+D30</f>
        <v>891</v>
      </c>
      <c r="E18" s="15" t="s">
        <v>44</v>
      </c>
      <c r="F18" s="55" t="s">
        <v>281</v>
      </c>
      <c r="G18" s="73" t="str">
        <f t="shared" si="0"/>
        <v>Ver</v>
      </c>
      <c r="H18" s="137"/>
      <c r="I18" s="160"/>
    </row>
    <row r="19" spans="2:9" x14ac:dyDescent="0.45">
      <c r="B19" s="27" t="s">
        <v>85</v>
      </c>
      <c r="C19" s="28" t="s">
        <v>118</v>
      </c>
      <c r="D19" s="29">
        <f>D32+D30+D51</f>
        <v>951</v>
      </c>
      <c r="E19" s="15" t="s">
        <v>44</v>
      </c>
      <c r="F19" s="55" t="s">
        <v>281</v>
      </c>
      <c r="G19" s="73" t="str">
        <f t="shared" si="0"/>
        <v>Ver</v>
      </c>
      <c r="H19" s="28"/>
      <c r="I19" s="161"/>
    </row>
    <row r="20" spans="2:9" ht="38.25" x14ac:dyDescent="0.45">
      <c r="B20" s="27" t="s">
        <v>56</v>
      </c>
      <c r="C20" s="28" t="s">
        <v>119</v>
      </c>
      <c r="D20" s="29">
        <f>D18/D17</f>
        <v>0.7021276595744681</v>
      </c>
      <c r="E20" s="29" t="s">
        <v>57</v>
      </c>
      <c r="F20" s="55" t="s">
        <v>281</v>
      </c>
      <c r="G20" s="73" t="str">
        <f t="shared" si="0"/>
        <v>Ver</v>
      </c>
      <c r="H20" s="28"/>
      <c r="I20" s="161"/>
    </row>
    <row r="21" spans="2:9" ht="25.5" x14ac:dyDescent="0.45">
      <c r="B21" s="27" t="s">
        <v>86</v>
      </c>
      <c r="C21" s="28" t="s">
        <v>120</v>
      </c>
      <c r="D21" s="29">
        <f>D19/D17</f>
        <v>0.74940898345153661</v>
      </c>
      <c r="E21" s="29" t="s">
        <v>57</v>
      </c>
      <c r="F21" s="55" t="s">
        <v>281</v>
      </c>
      <c r="G21" s="73" t="str">
        <f t="shared" si="0"/>
        <v>Ver</v>
      </c>
      <c r="H21" s="28"/>
      <c r="I21" s="161"/>
    </row>
    <row r="22" spans="2:9" x14ac:dyDescent="0.45">
      <c r="B22" s="24"/>
      <c r="C22" s="25"/>
      <c r="D22" s="26"/>
      <c r="E22" s="26"/>
      <c r="F22" s="56"/>
      <c r="G22" s="74" t="str">
        <f t="shared" si="0"/>
        <v>Ver</v>
      </c>
      <c r="H22" s="25"/>
      <c r="I22" s="162"/>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3" t="str">
        <f t="shared" si="0"/>
        <v>Ver</v>
      </c>
      <c r="H24" s="137" t="s">
        <v>544</v>
      </c>
      <c r="I24" s="114">
        <v>0</v>
      </c>
    </row>
    <row r="25" spans="2:9" ht="63.75" x14ac:dyDescent="0.45">
      <c r="B25" s="16" t="s">
        <v>62</v>
      </c>
      <c r="C25" s="19" t="s">
        <v>69</v>
      </c>
      <c r="D25" s="117">
        <v>5.2407676321844932</v>
      </c>
      <c r="E25" s="15" t="s">
        <v>58</v>
      </c>
      <c r="F25" s="55" t="s">
        <v>281</v>
      </c>
      <c r="G25" s="73" t="str">
        <f t="shared" si="0"/>
        <v>Ver</v>
      </c>
      <c r="H25" s="19" t="s">
        <v>543</v>
      </c>
      <c r="I25" s="160">
        <v>5</v>
      </c>
    </row>
    <row r="26" spans="2:9" ht="38.25" x14ac:dyDescent="0.45">
      <c r="B26" s="16" t="s">
        <v>63</v>
      </c>
      <c r="C26" s="19" t="s">
        <v>60</v>
      </c>
      <c r="D26" s="118">
        <f>ATAN(D25/100)*180/PI()</f>
        <v>2.9999941169163011</v>
      </c>
      <c r="E26" s="15" t="s">
        <v>59</v>
      </c>
      <c r="F26" s="55" t="s">
        <v>281</v>
      </c>
      <c r="G26" s="73" t="str">
        <f t="shared" si="0"/>
        <v>Ver</v>
      </c>
      <c r="H26" s="19" t="s">
        <v>543</v>
      </c>
      <c r="I26" s="160">
        <v>5</v>
      </c>
    </row>
    <row r="27" spans="2:9" ht="25.5" x14ac:dyDescent="0.45">
      <c r="B27" s="27" t="s">
        <v>65</v>
      </c>
      <c r="C27" s="28" t="s">
        <v>292</v>
      </c>
      <c r="D27" s="76">
        <v>0.6</v>
      </c>
      <c r="E27" s="29" t="s">
        <v>43</v>
      </c>
      <c r="F27" s="55" t="s">
        <v>281</v>
      </c>
      <c r="G27" s="73" t="str">
        <f t="shared" si="0"/>
        <v>Ver</v>
      </c>
      <c r="H27" s="137" t="s">
        <v>545</v>
      </c>
      <c r="I27" s="114">
        <v>4</v>
      </c>
    </row>
    <row r="28" spans="2:9" ht="33" x14ac:dyDescent="0.45">
      <c r="B28" s="16" t="s">
        <v>64</v>
      </c>
      <c r="C28" s="19" t="s">
        <v>122</v>
      </c>
      <c r="D28" s="20">
        <v>0.2</v>
      </c>
      <c r="E28" s="15" t="s">
        <v>43</v>
      </c>
      <c r="F28" s="55" t="s">
        <v>281</v>
      </c>
      <c r="G28" s="73" t="str">
        <f t="shared" si="0"/>
        <v>Ver</v>
      </c>
      <c r="H28" s="19" t="s">
        <v>543</v>
      </c>
      <c r="I28" s="160">
        <v>5</v>
      </c>
    </row>
    <row r="29" spans="2:9" ht="25.5" x14ac:dyDescent="0.45">
      <c r="B29" s="16" t="s">
        <v>123</v>
      </c>
      <c r="C29" s="19" t="s">
        <v>125</v>
      </c>
      <c r="D29" s="20">
        <v>2</v>
      </c>
      <c r="E29" s="15" t="s">
        <v>57</v>
      </c>
      <c r="F29" s="55" t="s">
        <v>281</v>
      </c>
      <c r="G29" s="73" t="str">
        <f t="shared" si="0"/>
        <v>Ver</v>
      </c>
      <c r="H29" s="137" t="s">
        <v>545</v>
      </c>
      <c r="I29" s="114">
        <v>4</v>
      </c>
    </row>
    <row r="30" spans="2:9" ht="25.5" x14ac:dyDescent="0.45">
      <c r="B30" s="27" t="s">
        <v>66</v>
      </c>
      <c r="C30" s="28" t="s">
        <v>124</v>
      </c>
      <c r="D30" s="29">
        <f>(D27-D28)*(D11+D24+D24)*D29</f>
        <v>26.4</v>
      </c>
      <c r="E30" s="15" t="s">
        <v>44</v>
      </c>
      <c r="F30" s="55" t="s">
        <v>281</v>
      </c>
      <c r="G30" s="73" t="str">
        <f t="shared" si="0"/>
        <v>Ver</v>
      </c>
      <c r="H30" s="137" t="s">
        <v>545</v>
      </c>
      <c r="I30" s="114">
        <v>4</v>
      </c>
    </row>
    <row r="31" spans="2:9" ht="33" x14ac:dyDescent="0.45">
      <c r="B31" s="16" t="s">
        <v>476</v>
      </c>
      <c r="C31" s="19" t="s">
        <v>126</v>
      </c>
      <c r="D31" s="15">
        <f>(D10*D11)-D30</f>
        <v>756.6</v>
      </c>
      <c r="E31" s="15" t="s">
        <v>44</v>
      </c>
      <c r="F31" s="55" t="s">
        <v>281</v>
      </c>
      <c r="G31" s="73" t="str">
        <f t="shared" si="0"/>
        <v>Ver</v>
      </c>
      <c r="H31" s="137" t="s">
        <v>545</v>
      </c>
      <c r="I31" s="114">
        <v>4</v>
      </c>
    </row>
    <row r="32" spans="2:9" ht="38.25" x14ac:dyDescent="0.45">
      <c r="B32" s="16" t="s">
        <v>477</v>
      </c>
      <c r="C32" s="19" t="s">
        <v>127</v>
      </c>
      <c r="D32" s="15">
        <f>((D10*D11)+D10*(D24+D24))-D30</f>
        <v>864.6</v>
      </c>
      <c r="E32" s="15" t="s">
        <v>44</v>
      </c>
      <c r="F32" s="55" t="s">
        <v>281</v>
      </c>
      <c r="G32" s="73" t="str">
        <f t="shared" si="0"/>
        <v>Ver</v>
      </c>
      <c r="H32" s="137" t="s">
        <v>545</v>
      </c>
      <c r="I32" s="114">
        <v>4</v>
      </c>
    </row>
    <row r="33" spans="2:9" ht="38.25" x14ac:dyDescent="0.45">
      <c r="B33" s="16" t="s">
        <v>478</v>
      </c>
      <c r="C33" s="19" t="s">
        <v>110</v>
      </c>
      <c r="D33" s="20">
        <v>8</v>
      </c>
      <c r="E33" s="15" t="s">
        <v>43</v>
      </c>
      <c r="F33" s="55" t="s">
        <v>303</v>
      </c>
      <c r="G33" s="73" t="str">
        <f t="shared" si="0"/>
        <v>Ver</v>
      </c>
      <c r="H33" s="137" t="s">
        <v>546</v>
      </c>
      <c r="I33" s="114">
        <v>4</v>
      </c>
    </row>
    <row r="34" spans="2:9" ht="38.25" x14ac:dyDescent="0.45">
      <c r="B34" s="16" t="s">
        <v>482</v>
      </c>
      <c r="C34" s="19" t="s">
        <v>128</v>
      </c>
      <c r="D34" s="15">
        <f>EVEN(D31/(D33*D33))</f>
        <v>12</v>
      </c>
      <c r="E34" s="15" t="s">
        <v>102</v>
      </c>
      <c r="F34" s="55" t="s">
        <v>303</v>
      </c>
      <c r="G34" s="73" t="str">
        <f t="shared" si="0"/>
        <v>Ver</v>
      </c>
      <c r="H34" s="137" t="s">
        <v>546</v>
      </c>
      <c r="I34" s="114">
        <v>4</v>
      </c>
    </row>
    <row r="35" spans="2:9" ht="38.25" x14ac:dyDescent="0.45">
      <c r="B35" s="16" t="s">
        <v>483</v>
      </c>
      <c r="C35" s="19" t="s">
        <v>485</v>
      </c>
      <c r="D35" s="15">
        <f>(INT(D10/D33))</f>
        <v>3</v>
      </c>
      <c r="E35" s="15"/>
      <c r="F35" s="55"/>
      <c r="G35" s="73"/>
      <c r="H35" s="137" t="s">
        <v>546</v>
      </c>
      <c r="I35" s="114">
        <v>4</v>
      </c>
    </row>
    <row r="36" spans="2:9" ht="38.25" x14ac:dyDescent="0.45">
      <c r="B36" s="16" t="s">
        <v>484</v>
      </c>
      <c r="C36" s="19" t="s">
        <v>486</v>
      </c>
      <c r="D36" s="15">
        <f>D34/D35</f>
        <v>4</v>
      </c>
      <c r="E36" s="15"/>
      <c r="F36" s="55"/>
      <c r="G36" s="73"/>
      <c r="H36" s="137" t="s">
        <v>546</v>
      </c>
      <c r="I36" s="114">
        <v>4</v>
      </c>
    </row>
    <row r="37" spans="2:9" ht="38.25" x14ac:dyDescent="0.45">
      <c r="B37" s="16" t="s">
        <v>481</v>
      </c>
      <c r="C37" s="19" t="s">
        <v>487</v>
      </c>
      <c r="D37" s="15">
        <f>D10/(D35+1)</f>
        <v>6.75</v>
      </c>
      <c r="E37" s="15" t="s">
        <v>43</v>
      </c>
      <c r="F37" s="55" t="s">
        <v>303</v>
      </c>
      <c r="G37" s="73" t="str">
        <f>HYPERLINK(_xlfn.CONCAT("https://github.com/rcfdtools/R.DAPC/blob/main/activity/",F37,"/Readme.md"),"Ver")</f>
        <v>Ver</v>
      </c>
      <c r="H37" s="137" t="s">
        <v>546</v>
      </c>
      <c r="I37" s="114">
        <v>4</v>
      </c>
    </row>
    <row r="38" spans="2:9" ht="38.25" x14ac:dyDescent="0.45">
      <c r="B38" s="16" t="s">
        <v>480</v>
      </c>
      <c r="C38" s="19" t="s">
        <v>488</v>
      </c>
      <c r="D38" s="15">
        <f>D11/(D36+1)</f>
        <v>5.8</v>
      </c>
      <c r="E38" s="15" t="s">
        <v>43</v>
      </c>
      <c r="F38" s="55" t="s">
        <v>303</v>
      </c>
      <c r="G38" s="73" t="str">
        <f t="shared" si="0"/>
        <v>Ver</v>
      </c>
      <c r="H38" s="137" t="s">
        <v>546</v>
      </c>
      <c r="I38" s="114">
        <v>4</v>
      </c>
    </row>
    <row r="39" spans="2:9" ht="25.5" x14ac:dyDescent="0.45">
      <c r="B39" s="16" t="s">
        <v>479</v>
      </c>
      <c r="C39" s="19" t="s">
        <v>52</v>
      </c>
      <c r="D39" s="20">
        <v>1200</v>
      </c>
      <c r="E39" s="15" t="s">
        <v>53</v>
      </c>
      <c r="F39" s="55" t="s">
        <v>303</v>
      </c>
      <c r="G39" s="73" t="str">
        <f t="shared" si="0"/>
        <v>Ver</v>
      </c>
      <c r="H39" s="137" t="s">
        <v>547</v>
      </c>
      <c r="I39" s="114">
        <v>4</v>
      </c>
    </row>
    <row r="40" spans="2:9" ht="38.25" x14ac:dyDescent="0.45">
      <c r="B40" s="16" t="s">
        <v>67</v>
      </c>
      <c r="C40" s="19" t="s">
        <v>309</v>
      </c>
      <c r="D40" s="15">
        <f>D39*D39/(1000*1000)</f>
        <v>1.44</v>
      </c>
      <c r="E40" s="15" t="s">
        <v>44</v>
      </c>
      <c r="F40" s="55" t="s">
        <v>303</v>
      </c>
      <c r="G40" s="73" t="str">
        <f t="shared" si="0"/>
        <v>Ver</v>
      </c>
      <c r="H40" s="137" t="s">
        <v>546</v>
      </c>
      <c r="I40" s="114">
        <v>4</v>
      </c>
    </row>
    <row r="41" spans="2:9" ht="38.25" x14ac:dyDescent="0.45">
      <c r="B41" s="16" t="s">
        <v>68</v>
      </c>
      <c r="C41" s="19" t="s">
        <v>129</v>
      </c>
      <c r="D41" s="15">
        <f>D34*D40</f>
        <v>17.28</v>
      </c>
      <c r="E41" s="15" t="s">
        <v>44</v>
      </c>
      <c r="F41" s="55" t="s">
        <v>303</v>
      </c>
      <c r="G41" s="73" t="str">
        <f t="shared" si="0"/>
        <v>Ver</v>
      </c>
      <c r="H41" s="137" t="s">
        <v>546</v>
      </c>
      <c r="I41" s="114">
        <v>4</v>
      </c>
    </row>
    <row r="42" spans="2:9" x14ac:dyDescent="0.45">
      <c r="B42" s="24"/>
      <c r="C42" s="25"/>
      <c r="D42" s="26"/>
      <c r="E42" s="26"/>
      <c r="F42" s="56"/>
      <c r="G42" s="74" t="str">
        <f t="shared" si="0"/>
        <v>Ver</v>
      </c>
      <c r="H42" s="25"/>
      <c r="I42" s="41"/>
    </row>
    <row r="43" spans="2:9" x14ac:dyDescent="0.45">
      <c r="B43" s="77" t="s">
        <v>310</v>
      </c>
      <c r="C43" s="17"/>
      <c r="D43" s="18"/>
      <c r="E43" s="18"/>
      <c r="F43" s="57"/>
      <c r="G43" s="18"/>
      <c r="H43" s="47"/>
      <c r="I43" s="38"/>
    </row>
    <row r="44" spans="2:9" x14ac:dyDescent="0.45">
      <c r="B44" s="16" t="s">
        <v>311</v>
      </c>
      <c r="C44" s="19" t="s">
        <v>73</v>
      </c>
      <c r="D44" s="20">
        <v>1</v>
      </c>
      <c r="E44" s="15" t="s">
        <v>43</v>
      </c>
      <c r="F44" s="55" t="s">
        <v>281</v>
      </c>
      <c r="G44" s="73" t="str">
        <f t="shared" si="0"/>
        <v>Ver</v>
      </c>
      <c r="H44" s="137"/>
      <c r="I44" s="160">
        <v>5</v>
      </c>
    </row>
    <row r="45" spans="2:9" ht="25.5" x14ac:dyDescent="0.45">
      <c r="B45" s="16" t="s">
        <v>70</v>
      </c>
      <c r="C45" s="19" t="s">
        <v>74</v>
      </c>
      <c r="D45" s="20">
        <v>15</v>
      </c>
      <c r="E45" s="15" t="s">
        <v>43</v>
      </c>
      <c r="F45" s="55" t="s">
        <v>281</v>
      </c>
      <c r="G45" s="73" t="str">
        <f t="shared" si="0"/>
        <v>Ver</v>
      </c>
      <c r="H45" s="137" t="s">
        <v>548</v>
      </c>
      <c r="I45" s="114">
        <v>4</v>
      </c>
    </row>
    <row r="46" spans="2:9" ht="25.5" x14ac:dyDescent="0.45">
      <c r="B46" s="16" t="s">
        <v>71</v>
      </c>
      <c r="C46" s="19" t="s">
        <v>312</v>
      </c>
      <c r="D46" s="15">
        <f>D11+(INT(D11/D45)*D10)</f>
        <v>56</v>
      </c>
      <c r="E46" s="15" t="s">
        <v>43</v>
      </c>
      <c r="F46" s="55" t="s">
        <v>281</v>
      </c>
      <c r="G46" s="73" t="str">
        <f t="shared" si="0"/>
        <v>Ver</v>
      </c>
      <c r="H46" s="137" t="s">
        <v>548</v>
      </c>
      <c r="I46" s="114">
        <v>4</v>
      </c>
    </row>
    <row r="47" spans="2:9" ht="25.5" x14ac:dyDescent="0.45">
      <c r="B47" s="16" t="s">
        <v>72</v>
      </c>
      <c r="C47" s="19" t="s">
        <v>75</v>
      </c>
      <c r="D47" s="15">
        <f>D46*D44</f>
        <v>56</v>
      </c>
      <c r="E47" s="15" t="s">
        <v>44</v>
      </c>
      <c r="F47" s="55" t="s">
        <v>281</v>
      </c>
      <c r="G47" s="73" t="str">
        <f t="shared" si="0"/>
        <v>Ver</v>
      </c>
      <c r="H47" s="137" t="s">
        <v>548</v>
      </c>
      <c r="I47" s="114">
        <v>4</v>
      </c>
    </row>
    <row r="48" spans="2:9" x14ac:dyDescent="0.45">
      <c r="B48" s="24"/>
      <c r="C48" s="25"/>
      <c r="D48" s="26"/>
      <c r="E48" s="26"/>
      <c r="F48" s="56"/>
      <c r="G48" s="74"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3" t="str">
        <f t="shared" ref="G50" si="1">HYPERLINK(_xlfn.CONCAT("https://github.com/rcfdtools/R.DAPC/blob/main/activity/",F50,"/Readme.md"),"Ver")</f>
        <v>Ver</v>
      </c>
      <c r="H50" s="137"/>
      <c r="I50" s="160">
        <v>5</v>
      </c>
    </row>
    <row r="51" spans="2:9" ht="38.25" x14ac:dyDescent="0.45">
      <c r="B51" s="16" t="s">
        <v>31</v>
      </c>
      <c r="C51" s="19" t="s">
        <v>296</v>
      </c>
      <c r="D51" s="20">
        <v>60</v>
      </c>
      <c r="E51" s="15" t="s">
        <v>44</v>
      </c>
      <c r="F51" s="55" t="s">
        <v>281</v>
      </c>
      <c r="G51" s="73" t="str">
        <f t="shared" si="0"/>
        <v>Ver</v>
      </c>
      <c r="H51" s="137" t="s">
        <v>549</v>
      </c>
      <c r="I51" s="114">
        <v>3.5</v>
      </c>
    </row>
    <row r="52" spans="2:9" ht="38.25" x14ac:dyDescent="0.45">
      <c r="B52" s="16" t="s">
        <v>32</v>
      </c>
      <c r="C52" s="19" t="s">
        <v>33</v>
      </c>
      <c r="D52" s="20">
        <v>24</v>
      </c>
      <c r="E52" s="15" t="s">
        <v>44</v>
      </c>
      <c r="F52" s="55" t="s">
        <v>281</v>
      </c>
      <c r="G52" s="73" t="str">
        <f t="shared" si="0"/>
        <v>Ver</v>
      </c>
      <c r="H52" s="137" t="s">
        <v>555</v>
      </c>
      <c r="I52" s="114">
        <v>3.5</v>
      </c>
    </row>
    <row r="53" spans="2:9" ht="25.5" x14ac:dyDescent="0.45">
      <c r="B53" s="16" t="s">
        <v>76</v>
      </c>
      <c r="C53" s="19" t="s">
        <v>111</v>
      </c>
      <c r="D53" s="20">
        <v>3.9900000000000007</v>
      </c>
      <c r="E53" s="15" t="s">
        <v>43</v>
      </c>
      <c r="F53" s="55" t="s">
        <v>281</v>
      </c>
      <c r="G53" s="73" t="str">
        <f t="shared" si="0"/>
        <v>Ver</v>
      </c>
      <c r="H53" s="137" t="s">
        <v>550</v>
      </c>
      <c r="I53" s="114">
        <v>0</v>
      </c>
    </row>
    <row r="54" spans="2:9" ht="25.5" x14ac:dyDescent="0.45">
      <c r="B54" s="16" t="s">
        <v>77</v>
      </c>
      <c r="C54" s="19" t="s">
        <v>130</v>
      </c>
      <c r="D54" s="15">
        <f>D51-D59</f>
        <v>52.943999999999996</v>
      </c>
      <c r="E54" s="15" t="s">
        <v>44</v>
      </c>
      <c r="F54" s="55" t="s">
        <v>281</v>
      </c>
      <c r="G54" s="73" t="str">
        <f t="shared" si="0"/>
        <v>Ver</v>
      </c>
      <c r="H54" s="137" t="s">
        <v>550</v>
      </c>
      <c r="I54" s="114">
        <v>0</v>
      </c>
    </row>
    <row r="55" spans="2:9" ht="25.5" x14ac:dyDescent="0.45">
      <c r="B55" s="16" t="s">
        <v>47</v>
      </c>
      <c r="C55" s="19" t="s">
        <v>46</v>
      </c>
      <c r="D55" s="20">
        <v>28</v>
      </c>
      <c r="E55" s="15" t="s">
        <v>45</v>
      </c>
      <c r="F55" s="55" t="s">
        <v>281</v>
      </c>
      <c r="G55" s="73" t="str">
        <f t="shared" si="0"/>
        <v>Ver</v>
      </c>
      <c r="H55" s="137" t="s">
        <v>522</v>
      </c>
      <c r="I55" s="114">
        <v>0</v>
      </c>
    </row>
    <row r="56" spans="2:9" ht="25.5" x14ac:dyDescent="0.45">
      <c r="B56" s="16" t="s">
        <v>80</v>
      </c>
      <c r="C56" s="19" t="s">
        <v>48</v>
      </c>
      <c r="D56" s="20">
        <v>19</v>
      </c>
      <c r="E56" s="15" t="s">
        <v>45</v>
      </c>
      <c r="F56" s="55" t="s">
        <v>281</v>
      </c>
      <c r="G56" s="73" t="str">
        <f t="shared" si="0"/>
        <v>Ver</v>
      </c>
      <c r="H56" s="137" t="s">
        <v>522</v>
      </c>
      <c r="I56" s="114">
        <v>0</v>
      </c>
    </row>
    <row r="57" spans="2:9" x14ac:dyDescent="0.45">
      <c r="B57" s="16" t="s">
        <v>78</v>
      </c>
      <c r="C57" s="19" t="s">
        <v>79</v>
      </c>
      <c r="D57" s="15">
        <f>D53/(D56/100)</f>
        <v>21.000000000000004</v>
      </c>
      <c r="E57" s="15" t="s">
        <v>39</v>
      </c>
      <c r="F57" s="55" t="s">
        <v>281</v>
      </c>
      <c r="G57" s="73" t="str">
        <f t="shared" si="0"/>
        <v>Ver</v>
      </c>
      <c r="H57" s="137" t="s">
        <v>522</v>
      </c>
      <c r="I57" s="114">
        <v>0</v>
      </c>
    </row>
    <row r="58" spans="2:9" x14ac:dyDescent="0.45">
      <c r="B58" s="16" t="s">
        <v>81</v>
      </c>
      <c r="C58" s="19" t="s">
        <v>82</v>
      </c>
      <c r="D58" s="20">
        <v>1.2</v>
      </c>
      <c r="E58" s="15" t="s">
        <v>43</v>
      </c>
      <c r="F58" s="55" t="s">
        <v>281</v>
      </c>
      <c r="G58" s="73" t="str">
        <f t="shared" si="0"/>
        <v>Ver</v>
      </c>
      <c r="H58" s="137" t="s">
        <v>522</v>
      </c>
      <c r="I58" s="114">
        <v>0</v>
      </c>
    </row>
    <row r="59" spans="2:9" x14ac:dyDescent="0.45">
      <c r="B59" s="16" t="s">
        <v>83</v>
      </c>
      <c r="C59" s="19" t="s">
        <v>84</v>
      </c>
      <c r="D59" s="30">
        <f>D58*D57*(D55/100)</f>
        <v>7.0560000000000018</v>
      </c>
      <c r="E59" s="15" t="s">
        <v>44</v>
      </c>
      <c r="F59" s="55" t="s">
        <v>281</v>
      </c>
      <c r="G59" s="73" t="str">
        <f t="shared" si="0"/>
        <v>Ver</v>
      </c>
      <c r="H59" s="137" t="s">
        <v>522</v>
      </c>
      <c r="I59" s="114">
        <v>0</v>
      </c>
    </row>
    <row r="60" spans="2:9" ht="76.5" x14ac:dyDescent="0.45">
      <c r="B60" s="16" t="s">
        <v>112</v>
      </c>
      <c r="C60" s="19" t="s">
        <v>168</v>
      </c>
      <c r="D60" s="20">
        <v>6</v>
      </c>
      <c r="E60" s="15" t="s">
        <v>43</v>
      </c>
      <c r="F60" s="55" t="s">
        <v>284</v>
      </c>
      <c r="G60" s="73" t="str">
        <f t="shared" si="0"/>
        <v>Ver</v>
      </c>
      <c r="H60" s="19"/>
      <c r="I60" s="39"/>
    </row>
    <row r="61" spans="2:9" ht="76.5" x14ac:dyDescent="0.45">
      <c r="B61" s="16" t="s">
        <v>113</v>
      </c>
      <c r="C61" s="19" t="s">
        <v>169</v>
      </c>
      <c r="D61" s="20">
        <v>4.5</v>
      </c>
      <c r="E61" s="15" t="s">
        <v>43</v>
      </c>
      <c r="F61" s="55" t="s">
        <v>284</v>
      </c>
      <c r="G61" s="73" t="str">
        <f t="shared" si="0"/>
        <v>Ver</v>
      </c>
      <c r="H61" s="19"/>
      <c r="I61" s="39"/>
    </row>
    <row r="62" spans="2:9" x14ac:dyDescent="0.45">
      <c r="B62" s="16" t="s">
        <v>115</v>
      </c>
      <c r="C62" s="19" t="s">
        <v>114</v>
      </c>
      <c r="D62" s="20">
        <v>1.2</v>
      </c>
      <c r="E62" s="15" t="s">
        <v>43</v>
      </c>
      <c r="F62" s="55" t="s">
        <v>284</v>
      </c>
      <c r="G62" s="73" t="str">
        <f t="shared" si="0"/>
        <v>Ver</v>
      </c>
      <c r="H62" s="19"/>
      <c r="I62" s="39"/>
    </row>
    <row r="63" spans="2:9" x14ac:dyDescent="0.45">
      <c r="B63" s="16" t="s">
        <v>166</v>
      </c>
      <c r="C63" s="19" t="s">
        <v>167</v>
      </c>
      <c r="D63" s="20">
        <v>2.2999999999999998</v>
      </c>
      <c r="E63" s="15" t="s">
        <v>43</v>
      </c>
      <c r="F63" s="55" t="s">
        <v>284</v>
      </c>
      <c r="G63" s="73" t="str">
        <f t="shared" si="0"/>
        <v>Ver</v>
      </c>
      <c r="H63" s="19"/>
      <c r="I63" s="39"/>
    </row>
    <row r="64" spans="2:9" ht="25.5" x14ac:dyDescent="0.45">
      <c r="B64" s="16" t="s">
        <v>116</v>
      </c>
      <c r="C64" s="19" t="s">
        <v>170</v>
      </c>
      <c r="D64" s="20">
        <v>3</v>
      </c>
      <c r="E64" s="15" t="s">
        <v>43</v>
      </c>
      <c r="F64" s="55" t="s">
        <v>284</v>
      </c>
      <c r="G64" s="73" t="str">
        <f t="shared" si="0"/>
        <v>Ver</v>
      </c>
      <c r="H64" s="19"/>
      <c r="I64" s="39"/>
    </row>
    <row r="65" spans="2:9" ht="25.5" x14ac:dyDescent="0.45">
      <c r="B65" s="16" t="s">
        <v>165</v>
      </c>
      <c r="C65" s="19" t="s">
        <v>171</v>
      </c>
      <c r="D65" s="20">
        <v>2</v>
      </c>
      <c r="E65" s="15" t="s">
        <v>43</v>
      </c>
      <c r="F65" s="55" t="s">
        <v>284</v>
      </c>
      <c r="G65" s="73" t="str">
        <f t="shared" si="0"/>
        <v>Ver</v>
      </c>
      <c r="H65" s="19"/>
      <c r="I65" s="39"/>
    </row>
    <row r="66" spans="2:9" x14ac:dyDescent="0.45">
      <c r="B66" s="24"/>
      <c r="C66" s="25"/>
      <c r="D66" s="26"/>
      <c r="E66" s="26"/>
      <c r="F66" s="56"/>
      <c r="G66" s="74" t="str">
        <f t="shared" si="0"/>
        <v>Ver</v>
      </c>
      <c r="H66" s="25"/>
      <c r="I66" s="41"/>
    </row>
    <row r="67" spans="2:9" x14ac:dyDescent="0.45">
      <c r="B67" s="78" t="s">
        <v>297</v>
      </c>
      <c r="C67" s="79"/>
      <c r="D67" s="80"/>
      <c r="E67" s="80"/>
      <c r="F67" s="81"/>
      <c r="G67" s="80"/>
      <c r="H67" s="82"/>
      <c r="I67" s="83"/>
    </row>
    <row r="68" spans="2:9" ht="25.5" x14ac:dyDescent="0.45">
      <c r="B68" s="16" t="s">
        <v>149</v>
      </c>
      <c r="C68" s="19" t="s">
        <v>90</v>
      </c>
      <c r="D68" s="20">
        <v>40</v>
      </c>
      <c r="E68" s="15" t="s">
        <v>45</v>
      </c>
      <c r="F68" s="55" t="s">
        <v>303</v>
      </c>
      <c r="G68" s="73" t="str">
        <f t="shared" si="0"/>
        <v>Ver</v>
      </c>
      <c r="H68" s="19"/>
      <c r="I68" s="39">
        <v>5</v>
      </c>
    </row>
    <row r="69" spans="2:9" x14ac:dyDescent="0.45">
      <c r="B69" s="16" t="s">
        <v>316</v>
      </c>
      <c r="C69" s="19" t="s">
        <v>150</v>
      </c>
      <c r="D69" s="30">
        <f>D18</f>
        <v>891</v>
      </c>
      <c r="E69" s="15" t="s">
        <v>44</v>
      </c>
      <c r="F69" s="55" t="s">
        <v>303</v>
      </c>
      <c r="G69" s="73" t="str">
        <f t="shared" si="0"/>
        <v>Ver</v>
      </c>
      <c r="H69" s="137"/>
      <c r="I69" s="39">
        <v>5</v>
      </c>
    </row>
    <row r="70" spans="2:9" ht="25.5" x14ac:dyDescent="0.45">
      <c r="B70" s="16" t="s">
        <v>89</v>
      </c>
      <c r="C70" s="19" t="s">
        <v>91</v>
      </c>
      <c r="D70" s="20">
        <v>20</v>
      </c>
      <c r="E70" s="15" t="s">
        <v>45</v>
      </c>
      <c r="F70" s="55" t="s">
        <v>303</v>
      </c>
      <c r="G70" s="73" t="str">
        <f t="shared" si="0"/>
        <v>Ver</v>
      </c>
      <c r="H70" s="137" t="s">
        <v>550</v>
      </c>
      <c r="I70" s="114">
        <v>0</v>
      </c>
    </row>
    <row r="71" spans="2:9" ht="33" x14ac:dyDescent="0.45">
      <c r="B71" s="16" t="s">
        <v>100</v>
      </c>
      <c r="C71" s="19" t="s">
        <v>93</v>
      </c>
      <c r="D71" s="20">
        <v>6</v>
      </c>
      <c r="E71" s="15" t="s">
        <v>43</v>
      </c>
      <c r="F71" s="55" t="s">
        <v>303</v>
      </c>
      <c r="G71" s="73" t="str">
        <f t="shared" si="0"/>
        <v>Ver</v>
      </c>
      <c r="H71" s="19"/>
      <c r="I71" s="39">
        <v>5</v>
      </c>
    </row>
    <row r="72" spans="2:9" ht="33" x14ac:dyDescent="0.45">
      <c r="B72" s="16" t="s">
        <v>101</v>
      </c>
      <c r="C72" s="19" t="s">
        <v>131</v>
      </c>
      <c r="D72" s="30">
        <f>ROUND(D10/D71,0)</f>
        <v>5</v>
      </c>
      <c r="E72" s="15" t="s">
        <v>102</v>
      </c>
      <c r="F72" s="55" t="s">
        <v>303</v>
      </c>
      <c r="G72" s="73" t="str">
        <f t="shared" si="0"/>
        <v>Ver</v>
      </c>
      <c r="H72" s="19"/>
      <c r="I72" s="39">
        <v>5</v>
      </c>
    </row>
    <row r="73" spans="2:9" ht="33" x14ac:dyDescent="0.45">
      <c r="B73" s="16" t="s">
        <v>103</v>
      </c>
      <c r="C73" s="19" t="s">
        <v>132</v>
      </c>
      <c r="D73" s="30">
        <f>ROUND(D11/D71,0)</f>
        <v>5</v>
      </c>
      <c r="E73" s="15" t="s">
        <v>102</v>
      </c>
      <c r="F73" s="55" t="s">
        <v>303</v>
      </c>
      <c r="G73" s="73" t="str">
        <f t="shared" si="0"/>
        <v>Ver</v>
      </c>
      <c r="H73" s="19"/>
      <c r="I73" s="39">
        <v>5</v>
      </c>
    </row>
    <row r="74" spans="2:9" x14ac:dyDescent="0.45">
      <c r="B74" s="16" t="s">
        <v>104</v>
      </c>
      <c r="C74" s="19" t="s">
        <v>105</v>
      </c>
      <c r="D74" s="30">
        <f>D72*2+D73*2</f>
        <v>20</v>
      </c>
      <c r="E74" s="15" t="s">
        <v>102</v>
      </c>
      <c r="F74" s="55" t="s">
        <v>303</v>
      </c>
      <c r="G74" s="73" t="str">
        <f t="shared" si="0"/>
        <v>Ver</v>
      </c>
      <c r="H74" s="19"/>
      <c r="I74" s="39">
        <v>5</v>
      </c>
    </row>
    <row r="75" spans="2:9" ht="38.25" x14ac:dyDescent="0.45">
      <c r="B75" s="16" t="s">
        <v>92</v>
      </c>
      <c r="C75" s="19" t="s">
        <v>308</v>
      </c>
      <c r="D75" s="20">
        <v>0.25</v>
      </c>
      <c r="E75" s="15" t="s">
        <v>43</v>
      </c>
      <c r="F75" s="55" t="s">
        <v>303</v>
      </c>
      <c r="G75" s="73" t="str">
        <f t="shared" si="0"/>
        <v>Ver</v>
      </c>
      <c r="H75" s="19"/>
      <c r="I75" s="39">
        <v>5</v>
      </c>
    </row>
    <row r="76" spans="2:9" ht="38.25" x14ac:dyDescent="0.45">
      <c r="B76" s="16" t="s">
        <v>94</v>
      </c>
      <c r="C76" s="19" t="s">
        <v>133</v>
      </c>
      <c r="D76" s="20">
        <v>0.4</v>
      </c>
      <c r="E76" s="15" t="s">
        <v>43</v>
      </c>
      <c r="F76" s="55" t="s">
        <v>303</v>
      </c>
      <c r="G76" s="73" t="str">
        <f t="shared" si="0"/>
        <v>Ver</v>
      </c>
      <c r="H76" s="19"/>
      <c r="I76" s="39">
        <v>5</v>
      </c>
    </row>
    <row r="77" spans="2:9" ht="51" x14ac:dyDescent="0.45">
      <c r="B77" s="16" t="s">
        <v>96</v>
      </c>
      <c r="C77" s="19" t="s">
        <v>98</v>
      </c>
      <c r="D77" s="20">
        <v>0.15</v>
      </c>
      <c r="E77" s="15" t="s">
        <v>43</v>
      </c>
      <c r="F77" s="55" t="s">
        <v>303</v>
      </c>
      <c r="G77" s="73" t="str">
        <f t="shared" si="0"/>
        <v>Ver</v>
      </c>
      <c r="H77" s="137" t="s">
        <v>552</v>
      </c>
      <c r="I77" s="39">
        <v>5</v>
      </c>
    </row>
    <row r="78" spans="2:9" ht="38.25" x14ac:dyDescent="0.45">
      <c r="B78" s="16" t="s">
        <v>97</v>
      </c>
      <c r="C78" s="19" t="s">
        <v>99</v>
      </c>
      <c r="D78" s="20">
        <v>0.4</v>
      </c>
      <c r="E78" s="15" t="s">
        <v>43</v>
      </c>
      <c r="F78" s="55" t="s">
        <v>303</v>
      </c>
      <c r="G78" s="73" t="str">
        <f t="shared" ref="G78:G81" si="2">HYPERLINK(_xlfn.CONCAT("https://github.com/rcfdtools/R.DAPC/blob/main/activity/",F78,"/Readme.md"),"Ver")</f>
        <v>Ver</v>
      </c>
      <c r="H78" s="137" t="s">
        <v>551</v>
      </c>
      <c r="I78" s="114">
        <v>0</v>
      </c>
    </row>
    <row r="79" spans="2:9" ht="38.25" x14ac:dyDescent="0.45">
      <c r="B79" s="16" t="s">
        <v>106</v>
      </c>
      <c r="C79" s="19" t="s">
        <v>108</v>
      </c>
      <c r="D79" s="30">
        <f>(D10-D75)/D72</f>
        <v>5.35</v>
      </c>
      <c r="E79" s="15" t="s">
        <v>43</v>
      </c>
      <c r="F79" s="55" t="s">
        <v>303</v>
      </c>
      <c r="G79" s="73" t="str">
        <f t="shared" si="2"/>
        <v>Ver</v>
      </c>
      <c r="H79" s="19"/>
      <c r="I79" s="39">
        <v>5</v>
      </c>
    </row>
    <row r="80" spans="2:9" ht="38.25" x14ac:dyDescent="0.45">
      <c r="B80" s="16" t="s">
        <v>107</v>
      </c>
      <c r="C80" s="19" t="s">
        <v>109</v>
      </c>
      <c r="D80" s="30">
        <f>(D11-D76)/D73</f>
        <v>5.7200000000000006</v>
      </c>
      <c r="E80" s="15" t="s">
        <v>43</v>
      </c>
      <c r="F80" s="55" t="s">
        <v>303</v>
      </c>
      <c r="G80" s="73" t="str">
        <f t="shared" si="2"/>
        <v>Ver</v>
      </c>
      <c r="H80" s="19"/>
      <c r="I80" s="39">
        <v>5</v>
      </c>
    </row>
    <row r="81" spans="2:9" x14ac:dyDescent="0.45">
      <c r="B81" s="84"/>
      <c r="C81" s="32"/>
      <c r="D81" s="85"/>
      <c r="E81" s="85"/>
      <c r="F81" s="86"/>
      <c r="G81" s="74" t="str">
        <f t="shared" si="2"/>
        <v>Ver</v>
      </c>
      <c r="H81" s="32"/>
      <c r="I81" s="6"/>
    </row>
    <row r="82" spans="2:9" x14ac:dyDescent="0.45">
      <c r="B82" s="100" t="s">
        <v>298</v>
      </c>
      <c r="C82" s="79"/>
      <c r="D82" s="80"/>
      <c r="E82" s="80"/>
      <c r="F82" s="81"/>
      <c r="G82" s="80"/>
      <c r="H82" s="82"/>
      <c r="I82" s="83"/>
    </row>
    <row r="83" spans="2:9" x14ac:dyDescent="0.45">
      <c r="B83" s="16" t="s">
        <v>152</v>
      </c>
      <c r="C83" s="96" t="s">
        <v>151</v>
      </c>
      <c r="D83" s="97">
        <f>D69</f>
        <v>891</v>
      </c>
      <c r="E83" s="97" t="s">
        <v>44</v>
      </c>
      <c r="F83" s="55" t="s">
        <v>303</v>
      </c>
      <c r="G83" s="73" t="str">
        <f t="shared" ref="G83:G93" si="3">HYPERLINK(_xlfn.CONCAT("https://github.com/rcfdtools/R.DAPC/blob/main/activity/",F83,"/Readme.md"),"Ver")</f>
        <v>Ver</v>
      </c>
      <c r="H83" s="19"/>
      <c r="I83" s="39">
        <v>5</v>
      </c>
    </row>
    <row r="84" spans="2:9" ht="33" x14ac:dyDescent="0.45">
      <c r="B84" s="16" t="s">
        <v>153</v>
      </c>
      <c r="C84" s="96" t="s">
        <v>154</v>
      </c>
      <c r="D84" s="97">
        <f>D83*D68</f>
        <v>35640</v>
      </c>
      <c r="E84" s="97" t="s">
        <v>155</v>
      </c>
      <c r="F84" s="55" t="s">
        <v>303</v>
      </c>
      <c r="G84" s="73" t="str">
        <f t="shared" si="3"/>
        <v>Ver</v>
      </c>
      <c r="H84" s="19"/>
      <c r="I84" s="39">
        <v>5</v>
      </c>
    </row>
    <row r="85" spans="2:9" x14ac:dyDescent="0.45">
      <c r="B85" s="16" t="s">
        <v>164</v>
      </c>
      <c r="C85" s="96" t="s">
        <v>163</v>
      </c>
      <c r="D85" s="97">
        <f>D54</f>
        <v>52.943999999999996</v>
      </c>
      <c r="E85" s="97" t="s">
        <v>44</v>
      </c>
      <c r="F85" s="55" t="s">
        <v>303</v>
      </c>
      <c r="G85" s="73" t="str">
        <f t="shared" si="3"/>
        <v>Ver</v>
      </c>
      <c r="H85" s="48" t="s">
        <v>553</v>
      </c>
      <c r="I85" s="8">
        <v>5</v>
      </c>
    </row>
    <row r="86" spans="2:9" x14ac:dyDescent="0.45">
      <c r="B86" s="16" t="s">
        <v>157</v>
      </c>
      <c r="C86" s="96" t="s">
        <v>158</v>
      </c>
      <c r="D86" s="97">
        <f>D74</f>
        <v>20</v>
      </c>
      <c r="E86" s="97" t="s">
        <v>102</v>
      </c>
      <c r="F86" s="55" t="s">
        <v>303</v>
      </c>
      <c r="G86" s="73" t="str">
        <f t="shared" si="3"/>
        <v>Ver</v>
      </c>
      <c r="H86" s="48"/>
      <c r="I86" s="8">
        <v>5</v>
      </c>
    </row>
    <row r="87" spans="2:9" x14ac:dyDescent="0.45">
      <c r="B87" s="16" t="s">
        <v>159</v>
      </c>
      <c r="C87" s="96" t="s">
        <v>160</v>
      </c>
      <c r="D87" s="97">
        <f>D86*D12</f>
        <v>240</v>
      </c>
      <c r="E87" s="97" t="s">
        <v>43</v>
      </c>
      <c r="F87" s="55" t="s">
        <v>303</v>
      </c>
      <c r="G87" s="73" t="str">
        <f t="shared" si="3"/>
        <v>Ver</v>
      </c>
      <c r="H87" s="48"/>
      <c r="I87" s="8">
        <v>5</v>
      </c>
    </row>
    <row r="88" spans="2:9" ht="33" x14ac:dyDescent="0.45">
      <c r="B88" s="16" t="s">
        <v>161</v>
      </c>
      <c r="C88" s="96" t="s">
        <v>162</v>
      </c>
      <c r="D88" s="97">
        <f>((D72*D9)+(D73*D8))*INT(D12/D53)</f>
        <v>270</v>
      </c>
      <c r="E88" s="97" t="s">
        <v>43</v>
      </c>
      <c r="F88" s="55" t="s">
        <v>303</v>
      </c>
      <c r="G88" s="73" t="str">
        <f t="shared" si="3"/>
        <v>Ver</v>
      </c>
      <c r="H88" s="48"/>
      <c r="I88" s="8">
        <v>5</v>
      </c>
    </row>
    <row r="89" spans="2:9" ht="33" x14ac:dyDescent="0.45">
      <c r="B89" s="16" t="s">
        <v>172</v>
      </c>
      <c r="C89" s="96" t="s">
        <v>175</v>
      </c>
      <c r="D89" s="98" t="s">
        <v>174</v>
      </c>
      <c r="E89" s="97" t="s">
        <v>44</v>
      </c>
      <c r="F89" s="55" t="s">
        <v>303</v>
      </c>
      <c r="G89" s="73" t="str">
        <f t="shared" si="3"/>
        <v>Ver</v>
      </c>
      <c r="H89" s="137" t="s">
        <v>554</v>
      </c>
      <c r="I89" s="164">
        <v>0</v>
      </c>
    </row>
    <row r="90" spans="2:9" x14ac:dyDescent="0.45">
      <c r="B90" s="16" t="s">
        <v>173</v>
      </c>
      <c r="C90" s="96" t="s">
        <v>176</v>
      </c>
      <c r="D90" s="98">
        <v>2</v>
      </c>
      <c r="E90" s="97" t="s">
        <v>102</v>
      </c>
      <c r="F90" s="55" t="s">
        <v>284</v>
      </c>
      <c r="G90" s="73" t="str">
        <f t="shared" si="3"/>
        <v>Ver</v>
      </c>
      <c r="H90" s="48"/>
      <c r="I90" s="8"/>
    </row>
    <row r="91" spans="2:9" ht="49.5" x14ac:dyDescent="0.45">
      <c r="B91" s="16" t="s">
        <v>36</v>
      </c>
      <c r="C91" s="96" t="s">
        <v>177</v>
      </c>
      <c r="D91" s="98" t="s">
        <v>174</v>
      </c>
      <c r="E91" s="97" t="s">
        <v>102</v>
      </c>
      <c r="F91" s="55" t="s">
        <v>284</v>
      </c>
      <c r="G91" s="73" t="str">
        <f t="shared" si="3"/>
        <v>Ver</v>
      </c>
      <c r="H91" s="48"/>
      <c r="I91" s="8"/>
    </row>
    <row r="92" spans="2:9" ht="33" x14ac:dyDescent="0.45">
      <c r="B92" s="16" t="s">
        <v>37</v>
      </c>
      <c r="C92" s="96" t="s">
        <v>178</v>
      </c>
      <c r="D92" s="98" t="s">
        <v>174</v>
      </c>
      <c r="E92" s="97" t="s">
        <v>102</v>
      </c>
      <c r="F92" s="55" t="s">
        <v>284</v>
      </c>
      <c r="G92" s="73" t="str">
        <f t="shared" si="3"/>
        <v>Ver</v>
      </c>
      <c r="H92" s="48"/>
      <c r="I92" s="8"/>
    </row>
    <row r="93" spans="2:9" x14ac:dyDescent="0.45">
      <c r="B93" s="24"/>
      <c r="C93" s="99"/>
      <c r="D93" s="85"/>
      <c r="E93" s="85"/>
      <c r="F93" s="86"/>
      <c r="G93" s="74" t="str">
        <f t="shared" si="3"/>
        <v>Ver</v>
      </c>
      <c r="H93" s="32"/>
      <c r="I93" s="6"/>
    </row>
    <row r="94" spans="2:9" x14ac:dyDescent="0.45">
      <c r="B94" s="87" t="s">
        <v>95</v>
      </c>
    </row>
    <row r="95" spans="2:9" x14ac:dyDescent="0.45">
      <c r="H95" s="42" t="s">
        <v>248</v>
      </c>
      <c r="I95" s="31">
        <f>AVERAGE(I7:I93)</f>
        <v>3.7903225806451615</v>
      </c>
    </row>
    <row r="96" spans="2:9" x14ac:dyDescent="0.45">
      <c r="B96" s="2" t="s">
        <v>307</v>
      </c>
    </row>
    <row r="97" spans="2:3" x14ac:dyDescent="0.45">
      <c r="B97" s="5" t="s">
        <v>134</v>
      </c>
      <c r="C97" s="88" t="s">
        <v>135</v>
      </c>
    </row>
    <row r="98" spans="2:3" x14ac:dyDescent="0.45">
      <c r="B98" s="89" t="s">
        <v>136</v>
      </c>
      <c r="C98" s="90">
        <f>D17</f>
        <v>1269</v>
      </c>
    </row>
    <row r="99" spans="2:3" x14ac:dyDescent="0.45">
      <c r="B99" s="89" t="s">
        <v>139</v>
      </c>
      <c r="C99" s="90">
        <f>D18</f>
        <v>891</v>
      </c>
    </row>
    <row r="100" spans="2:3" x14ac:dyDescent="0.45">
      <c r="B100" s="89" t="s">
        <v>138</v>
      </c>
      <c r="C100" s="90">
        <f>D51</f>
        <v>60</v>
      </c>
    </row>
    <row r="101" spans="2:3" x14ac:dyDescent="0.45">
      <c r="B101" s="89" t="s">
        <v>35</v>
      </c>
      <c r="C101" s="90">
        <f>D59</f>
        <v>7.0560000000000018</v>
      </c>
    </row>
    <row r="102" spans="2:3" x14ac:dyDescent="0.45">
      <c r="B102" s="89" t="s">
        <v>34</v>
      </c>
      <c r="C102" s="90">
        <f>D54</f>
        <v>52.943999999999996</v>
      </c>
    </row>
    <row r="103" spans="2:3" x14ac:dyDescent="0.45">
      <c r="B103" s="91" t="s">
        <v>137</v>
      </c>
      <c r="C103" s="92">
        <f>D19</f>
        <v>951</v>
      </c>
    </row>
    <row r="104" spans="2:3" x14ac:dyDescent="0.45">
      <c r="B104" s="93" t="s">
        <v>56</v>
      </c>
      <c r="C104" s="94">
        <f>D20</f>
        <v>0.7021276595744681</v>
      </c>
    </row>
    <row r="105" spans="2:3" x14ac:dyDescent="0.45">
      <c r="B105" s="84" t="s">
        <v>86</v>
      </c>
      <c r="C105" s="95">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9" t="s">
        <v>136</v>
      </c>
      <c r="C4" s="109" t="s">
        <v>471</v>
      </c>
      <c r="D4" s="109" t="s">
        <v>472</v>
      </c>
    </row>
    <row r="5" spans="2:4" x14ac:dyDescent="0.6">
      <c r="B5" s="108" t="s">
        <v>469</v>
      </c>
      <c r="C5" s="108" t="s">
        <v>469</v>
      </c>
      <c r="D5" s="108" t="s">
        <v>469</v>
      </c>
    </row>
    <row r="6" spans="2:4" x14ac:dyDescent="0.6">
      <c r="B6" s="108" t="str">
        <f>_xlfn.CONCAT(SumUDig,",",SumUDig)</f>
        <v>19,19</v>
      </c>
      <c r="C6" s="108" t="str">
        <f>_xlfn.CONCAT(SumUDig,",",SumUDig+'2.ArquitectonicaEstructural'!D13)</f>
        <v>19,25</v>
      </c>
      <c r="D6" s="108" t="str">
        <f>_xlfn.CONCAT(SumUDig,",",SumUDig+'2.ArquitectonicaEstructural'!D13-'2.ArquitectonicaEstructural'!D24)</f>
        <v>19,23</v>
      </c>
    </row>
    <row r="7" spans="2:4" x14ac:dyDescent="0.6">
      <c r="B7" s="108" t="str">
        <f>_xlfn.CONCAT("@",'2.ArquitectonicaEstructural'!D15,",",0)</f>
        <v>@27,0</v>
      </c>
      <c r="C7" s="108" t="str">
        <f>_xlfn.CONCAT("@",'2.ArquitectonicaEstructural'!D10,",",0)</f>
        <v>@27,0</v>
      </c>
      <c r="D7" s="108" t="str">
        <f>_xlfn.CONCAT("@",'2.ArquitectonicaEstructural'!D10,",",0)</f>
        <v>@27,0</v>
      </c>
    </row>
    <row r="8" spans="2:4" x14ac:dyDescent="0.6">
      <c r="B8" s="108" t="str">
        <f>_xlfn.CONCAT("@0,",'2.ArquitectonicaEstructural'!D16)</f>
        <v>@0,47</v>
      </c>
      <c r="C8" s="108" t="str">
        <f>_xlfn.CONCAT("@0,",'2.ArquitectonicaEstructural'!D11)</f>
        <v>@0,29</v>
      </c>
      <c r="D8" s="108" t="str">
        <f>_xlfn.CONCAT("@0,",'2.ArquitectonicaEstructural'!D11+2*'2.ArquitectonicaEstructural'!D24)</f>
        <v>@0,33</v>
      </c>
    </row>
    <row r="9" spans="2:4" x14ac:dyDescent="0.6">
      <c r="B9" s="108" t="str">
        <f>_xlfn.CONCAT("@",-'2.ArquitectonicaEstructural'!D15,",",0)</f>
        <v>@-27,0</v>
      </c>
      <c r="C9" s="108" t="str">
        <f>_xlfn.CONCAT("@",-'2.ArquitectonicaEstructural'!D10,",",0)</f>
        <v>@-27,0</v>
      </c>
      <c r="D9" s="108" t="str">
        <f>_xlfn.CONCAT("@",-'2.ArquitectonicaEstructural'!D10,",",0)</f>
        <v>@-27,0</v>
      </c>
    </row>
    <row r="10" spans="2:4" x14ac:dyDescent="0.6">
      <c r="B10" s="108" t="str">
        <f>_xlfn.CONCAT("@0,",-'2.ArquitectonicaEstructural'!D16)</f>
        <v>@0,-47</v>
      </c>
      <c r="C10" s="108" t="str">
        <f>_xlfn.CONCAT("@0,",-'2.ArquitectonicaEstructural'!D11)</f>
        <v>@0,-29</v>
      </c>
      <c r="D10" s="108" t="str">
        <f>_xlfn.CONCAT("@0,",-('2.ArquitectonicaEstructural'!D11+2*'2.ArquitectonicaEstructural'!D24))</f>
        <v>@0,-33</v>
      </c>
    </row>
    <row r="11" spans="2:4" x14ac:dyDescent="0.6">
      <c r="B11" s="108"/>
      <c r="C11" s="108"/>
      <c r="D11" s="10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67" t="s">
        <v>201</v>
      </c>
      <c r="C4" s="167"/>
      <c r="D4" s="167"/>
      <c r="E4" s="167"/>
      <c r="F4" s="167"/>
      <c r="G4" s="167"/>
      <c r="H4" s="167"/>
      <c r="I4" s="167"/>
    </row>
    <row r="5" spans="2:9" ht="16.5" customHeight="1" x14ac:dyDescent="0.6">
      <c r="B5" s="168"/>
      <c r="C5" s="168"/>
      <c r="D5" s="168"/>
      <c r="E5" s="168"/>
      <c r="F5" s="168"/>
      <c r="G5" s="168"/>
      <c r="H5" s="168"/>
      <c r="I5" s="168"/>
    </row>
    <row r="6" spans="2:9" x14ac:dyDescent="0.6">
      <c r="B6" s="21" t="s">
        <v>26</v>
      </c>
      <c r="C6" s="22" t="s">
        <v>27</v>
      </c>
      <c r="D6" s="23" t="s">
        <v>38</v>
      </c>
      <c r="E6" s="23" t="s">
        <v>39</v>
      </c>
      <c r="F6" s="201" t="s">
        <v>28</v>
      </c>
      <c r="G6" s="202"/>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v>0</v>
      </c>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683.32</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353</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331</v>
      </c>
    </row>
    <row r="30" spans="2:9" x14ac:dyDescent="0.6">
      <c r="B30" s="5" t="s">
        <v>349</v>
      </c>
      <c r="C30" s="104" t="s">
        <v>332</v>
      </c>
    </row>
    <row r="31" spans="2:9" x14ac:dyDescent="0.6">
      <c r="B31" s="89" t="s">
        <v>352</v>
      </c>
      <c r="C31" s="105" t="s">
        <v>350</v>
      </c>
    </row>
    <row r="32" spans="2:9" x14ac:dyDescent="0.6">
      <c r="B32" s="89" t="s">
        <v>353</v>
      </c>
      <c r="C32" s="105" t="s">
        <v>351</v>
      </c>
    </row>
    <row r="33" spans="2:3" x14ac:dyDescent="0.6">
      <c r="B33" s="89" t="s">
        <v>354</v>
      </c>
      <c r="C33" s="105" t="s">
        <v>357</v>
      </c>
    </row>
    <row r="34" spans="2:3" x14ac:dyDescent="0.6">
      <c r="B34" s="89" t="s">
        <v>355</v>
      </c>
      <c r="C34" s="105" t="s">
        <v>356</v>
      </c>
    </row>
    <row r="35" spans="2:3" x14ac:dyDescent="0.6">
      <c r="B35" s="84" t="s">
        <v>359</v>
      </c>
      <c r="C35" s="106" t="s">
        <v>358</v>
      </c>
    </row>
    <row r="37" spans="2:3" x14ac:dyDescent="0.6">
      <c r="B37" s="1" t="s">
        <v>346</v>
      </c>
    </row>
    <row r="38" spans="2:3" x14ac:dyDescent="0.6">
      <c r="B38" s="5" t="s">
        <v>347</v>
      </c>
      <c r="C38" s="104" t="s">
        <v>332</v>
      </c>
    </row>
    <row r="39" spans="2:3" x14ac:dyDescent="0.6">
      <c r="B39" s="89" t="s">
        <v>333</v>
      </c>
      <c r="C39" s="105" t="s">
        <v>336</v>
      </c>
    </row>
    <row r="40" spans="2:3" x14ac:dyDescent="0.6">
      <c r="B40" s="89" t="s">
        <v>337</v>
      </c>
      <c r="C40" s="105" t="s">
        <v>345</v>
      </c>
    </row>
    <row r="41" spans="2:3" x14ac:dyDescent="0.6">
      <c r="B41" s="89" t="s">
        <v>361</v>
      </c>
      <c r="C41" s="105" t="s">
        <v>362</v>
      </c>
    </row>
    <row r="42" spans="2:3" x14ac:dyDescent="0.6">
      <c r="B42" s="89" t="s">
        <v>338</v>
      </c>
      <c r="C42" s="105" t="s">
        <v>339</v>
      </c>
    </row>
    <row r="43" spans="2:3" x14ac:dyDescent="0.6">
      <c r="B43" s="89" t="s">
        <v>340</v>
      </c>
      <c r="C43" s="105" t="s">
        <v>343</v>
      </c>
    </row>
    <row r="44" spans="2:3" x14ac:dyDescent="0.6">
      <c r="B44" s="89" t="s">
        <v>341</v>
      </c>
      <c r="C44" s="105" t="s">
        <v>344</v>
      </c>
    </row>
    <row r="45" spans="2:3" x14ac:dyDescent="0.6">
      <c r="B45" s="89" t="s">
        <v>342</v>
      </c>
      <c r="C45" s="105" t="s">
        <v>348</v>
      </c>
    </row>
    <row r="46" spans="2:3" x14ac:dyDescent="0.6">
      <c r="B46" s="84" t="s">
        <v>334</v>
      </c>
      <c r="C46" s="106"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67" t="s">
        <v>198</v>
      </c>
      <c r="C4" s="167"/>
      <c r="D4" s="167"/>
      <c r="E4" s="167"/>
      <c r="F4" s="167"/>
      <c r="G4" s="167"/>
      <c r="H4" s="167"/>
      <c r="I4" s="167"/>
    </row>
    <row r="5" spans="2:9" x14ac:dyDescent="0.6">
      <c r="B5" s="168"/>
      <c r="C5" s="168"/>
      <c r="D5" s="168"/>
      <c r="E5" s="168"/>
      <c r="F5" s="168"/>
      <c r="G5" s="168"/>
      <c r="H5" s="168"/>
      <c r="I5" s="168"/>
    </row>
    <row r="6" spans="2:9" x14ac:dyDescent="0.6">
      <c r="B6" s="21" t="s">
        <v>26</v>
      </c>
      <c r="C6" s="22" t="s">
        <v>27</v>
      </c>
      <c r="D6" s="23" t="s">
        <v>38</v>
      </c>
      <c r="E6" s="23" t="s">
        <v>39</v>
      </c>
      <c r="F6" s="201" t="s">
        <v>28</v>
      </c>
      <c r="G6" s="202"/>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67" t="s">
        <v>232</v>
      </c>
      <c r="C4" s="167"/>
      <c r="D4" s="167"/>
      <c r="E4" s="167"/>
      <c r="F4" s="167"/>
      <c r="G4" s="167"/>
      <c r="H4" s="167"/>
      <c r="I4" s="167"/>
    </row>
    <row r="5" spans="2:9" x14ac:dyDescent="0.6">
      <c r="B5" s="168"/>
      <c r="C5" s="168"/>
      <c r="D5" s="168"/>
      <c r="E5" s="168"/>
      <c r="F5" s="168"/>
      <c r="G5" s="168"/>
      <c r="H5" s="168"/>
      <c r="I5" s="168"/>
    </row>
    <row r="6" spans="2:9" x14ac:dyDescent="0.6">
      <c r="B6" s="21" t="s">
        <v>26</v>
      </c>
      <c r="C6" s="22" t="s">
        <v>27</v>
      </c>
      <c r="D6" s="23" t="s">
        <v>38</v>
      </c>
      <c r="E6" s="23" t="s">
        <v>39</v>
      </c>
      <c r="F6" s="196" t="s">
        <v>28</v>
      </c>
      <c r="G6" s="197"/>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5" t="s">
        <v>12</v>
      </c>
      <c r="C2" s="175"/>
      <c r="D2" s="175"/>
      <c r="E2" s="175"/>
      <c r="F2" s="175"/>
      <c r="G2" s="175"/>
      <c r="H2" s="175"/>
    </row>
    <row r="3" spans="2:8" x14ac:dyDescent="0.45">
      <c r="B3" s="182" t="s">
        <v>301</v>
      </c>
      <c r="C3" s="182"/>
      <c r="D3" s="182"/>
      <c r="E3" s="182"/>
      <c r="F3" s="182"/>
      <c r="G3" s="182"/>
      <c r="H3" s="182"/>
    </row>
    <row r="4" spans="2:8" ht="16.8" customHeight="1" x14ac:dyDescent="0.45">
      <c r="B4" s="167" t="s">
        <v>302</v>
      </c>
      <c r="C4" s="167"/>
      <c r="D4" s="167"/>
      <c r="E4" s="167"/>
      <c r="F4" s="167"/>
      <c r="G4" s="167"/>
      <c r="H4" s="167"/>
    </row>
    <row r="5" spans="2:8" x14ac:dyDescent="0.45">
      <c r="B5" s="168"/>
      <c r="C5" s="168"/>
      <c r="D5" s="168"/>
      <c r="E5" s="168"/>
      <c r="F5" s="168"/>
      <c r="G5" s="168"/>
      <c r="H5" s="168"/>
    </row>
    <row r="6" spans="2:8" x14ac:dyDescent="0.45">
      <c r="B6" s="5" t="s">
        <v>7</v>
      </c>
      <c r="C6" s="35" t="s">
        <v>27</v>
      </c>
      <c r="D6" s="35" t="s">
        <v>8</v>
      </c>
      <c r="E6" s="196" t="s">
        <v>28</v>
      </c>
      <c r="F6" s="197"/>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101" t="s">
        <v>314</v>
      </c>
      <c r="E16" s="55" t="s">
        <v>282</v>
      </c>
      <c r="F16" s="53" t="str">
        <f t="shared" si="0"/>
        <v>Ver</v>
      </c>
      <c r="G16" s="102"/>
      <c r="H16" s="103"/>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2025-09-03T18:44:33Z</dcterms:modified>
</cp:coreProperties>
</file>