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AE2B61A-ABCE-4370-AAF4-6C4BB7416D1E}"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<sst xmlns="http://schemas.openxmlformats.org/spreadsheetml/2006/main" count="880" uniqueCount="507">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</sst>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2</v>
      </c>
      <c r="C8" s="121"/>
      <c r="D8" s="121"/>
      <c r="E8" s="122"/>
    </row>
    <row r="9" spans="2:5" x14ac:dyDescent="0.45">
      <c r="B9" s="133" t="s">
        <v>2</v>
      </c>
      <c r="C9" s="134"/>
      <c r="D9" s="134"/>
      <c r="E9" s="135"/>
    </row>
    <row r="10" spans="2:5" x14ac:dyDescent="0.45">
      <c r="B10" s="139" t="s">
        <v>504</v>
      </c>
      <c r="C10" s="121"/>
      <c r="D10" s="121"/>
      <c r="E10" s="122"/>
    </row>
    <row r="11" spans="2:5" x14ac:dyDescent="0.45">
      <c r="B11" s="123"/>
      <c r="C11" s="124"/>
      <c r="D11" s="124"/>
      <c r="E11" s="125"/>
    </row>
    <row r="12" spans="2:5" x14ac:dyDescent="0.45">
      <c r="B12" s="133" t="s">
        <v>10</v>
      </c>
      <c r="C12" s="134"/>
      <c r="D12" s="134"/>
      <c r="E12" s="135"/>
    </row>
    <row r="13" spans="2:5" x14ac:dyDescent="0.45">
      <c r="B13" s="120" t="s">
        <v>505</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498</v>
      </c>
      <c r="D19" s="13">
        <v>1000109401</v>
      </c>
      <c r="E19" s="8">
        <f t="shared" ref="E19:E28" si="0">IFERROR(RIGHT(D19,1)*1,0)</f>
        <v>1</v>
      </c>
    </row>
    <row r="20" spans="2:5" x14ac:dyDescent="0.45">
      <c r="B20" s="74">
        <v>2</v>
      </c>
      <c r="C20" s="34" t="s">
        <v>499</v>
      </c>
      <c r="D20" s="13">
        <v>1000109945</v>
      </c>
      <c r="E20" s="8">
        <f t="shared" si="0"/>
        <v>5</v>
      </c>
    </row>
    <row r="21" spans="2:5" x14ac:dyDescent="0.45">
      <c r="B21" s="74">
        <v>3</v>
      </c>
      <c r="C21" s="34" t="s">
        <v>500</v>
      </c>
      <c r="D21" s="13">
        <v>1000107929</v>
      </c>
      <c r="E21" s="8">
        <f t="shared" si="0"/>
        <v>9</v>
      </c>
    </row>
    <row r="22" spans="2:5" x14ac:dyDescent="0.45">
      <c r="B22" s="74">
        <v>4</v>
      </c>
      <c r="C22" s="34" t="s">
        <v>501</v>
      </c>
      <c r="D22" s="13">
        <v>1000109238</v>
      </c>
      <c r="E22" s="8">
        <f t="shared" si="0"/>
        <v>8</v>
      </c>
    </row>
    <row r="23" spans="2:5" x14ac:dyDescent="0.45">
      <c r="B23" s="74">
        <v>5</v>
      </c>
      <c r="C23" s="34" t="s">
        <v>502</v>
      </c>
      <c r="D23" s="13">
        <v>1000109133</v>
      </c>
      <c r="E23" s="8">
        <f t="shared" si="0"/>
        <v>3</v>
      </c>
    </row>
    <row r="24" spans="2:5" x14ac:dyDescent="0.45">
      <c r="B24" s="74">
        <v>6</v>
      </c>
      <c r="C24" s="34" t="s">
        <v>503</v>
      </c>
      <c r="D24" s="13">
        <v>1000109403</v>
      </c>
      <c r="E24" s="8">
        <f t="shared" si="0"/>
        <v>3</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29</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27" t="s">
        <v>280</v>
      </c>
      <c r="D34" s="128"/>
      <c r="E34" s="46">
        <f>'1.Tecnica'!I19</f>
        <v>0</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37</v>
      </c>
      <c r="E10" s="15" t="s">
        <v>43</v>
      </c>
      <c r="F10" s="58" t="s">
        <v>283</v>
      </c>
      <c r="G10" s="78" t="str">
        <f t="shared" si="0"/>
        <v>Ver</v>
      </c>
      <c r="H10" s="19"/>
      <c r="I10" s="40"/>
    </row>
    <row r="11" spans="2:9" x14ac:dyDescent="0.45">
      <c r="B11" s="16" t="s">
        <v>148</v>
      </c>
      <c r="C11" s="19" t="s">
        <v>146</v>
      </c>
      <c r="D11" s="15" cm="1">
        <f t="array" ref="D11">D9+SumUDig</f>
        <v>39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37</v>
      </c>
      <c r="E15" s="15" t="s">
        <v>43</v>
      </c>
      <c r="F15" s="58" t="s">
        <v>283</v>
      </c>
      <c r="G15" s="78" t="str">
        <f t="shared" si="0"/>
        <v>Ver</v>
      </c>
      <c r="H15" s="19"/>
      <c r="I15" s="40"/>
    </row>
    <row r="16" spans="2:9" x14ac:dyDescent="0.45">
      <c r="B16" s="16" t="s">
        <v>41</v>
      </c>
      <c r="C16" s="19" t="s">
        <v>49</v>
      </c>
      <c r="D16" s="15">
        <f>D11+D14+D13</f>
        <v>57</v>
      </c>
      <c r="E16" s="15" t="s">
        <v>43</v>
      </c>
      <c r="F16" s="58" t="s">
        <v>283</v>
      </c>
      <c r="G16" s="78" t="str">
        <f t="shared" si="0"/>
        <v>Ver</v>
      </c>
      <c r="H16" s="19"/>
      <c r="I16" s="40"/>
    </row>
    <row r="17" spans="2:9" ht="25.5" x14ac:dyDescent="0.45">
      <c r="B17" s="16" t="s">
        <v>40</v>
      </c>
      <c r="C17" s="19" t="s">
        <v>117</v>
      </c>
      <c r="D17" s="15">
        <f>D16*D15</f>
        <v>2109</v>
      </c>
      <c r="E17" s="15" t="s">
        <v>44</v>
      </c>
      <c r="F17" s="58" t="s">
        <v>283</v>
      </c>
      <c r="G17" s="78" t="str">
        <f t="shared" si="0"/>
        <v>Ver</v>
      </c>
      <c r="H17" s="19"/>
      <c r="I17" s="40"/>
    </row>
    <row r="18" spans="2:9" x14ac:dyDescent="0.45">
      <c r="B18" s="27" t="s">
        <v>87</v>
      </c>
      <c r="C18" s="28" t="s">
        <v>88</v>
      </c>
      <c r="D18" s="29">
        <f>D32+D30</f>
        <v>1591</v>
      </c>
      <c r="E18" s="15" t="s">
        <v>44</v>
      </c>
      <c r="F18" s="58" t="s">
        <v>283</v>
      </c>
      <c r="G18" s="78" t="str">
        <f t="shared" si="0"/>
        <v>Ver</v>
      </c>
      <c r="H18" s="28"/>
      <c r="I18" s="41"/>
    </row>
    <row r="19" spans="2:9" x14ac:dyDescent="0.45">
      <c r="B19" s="27" t="s">
        <v>85</v>
      </c>
      <c r="C19" s="28" t="s">
        <v>118</v>
      </c>
      <c r="D19" s="29">
        <f>D32+D30+D51</f>
        <v>1651</v>
      </c>
      <c r="E19" s="15" t="s">
        <v>44</v>
      </c>
      <c r="F19" s="58" t="s">
        <v>283</v>
      </c>
      <c r="G19" s="78" t="str">
        <f t="shared" si="0"/>
        <v>Ver</v>
      </c>
      <c r="H19" s="28"/>
      <c r="I19" s="41"/>
    </row>
    <row r="20" spans="2:9" ht="38.25" x14ac:dyDescent="0.45">
      <c r="B20" s="27" t="s">
        <v>56</v>
      </c>
      <c r="C20" s="28" t="s">
        <v>119</v>
      </c>
      <c r="D20" s="29">
        <f>D18/D17</f>
        <v>0.75438596491228072</v>
      </c>
      <c r="E20" s="29" t="s">
        <v>57</v>
      </c>
      <c r="F20" s="58" t="s">
        <v>283</v>
      </c>
      <c r="G20" s="78" t="str">
        <f t="shared" si="0"/>
        <v>Ver</v>
      </c>
      <c r="H20" s="28"/>
      <c r="I20" s="41"/>
    </row>
    <row r="21" spans="2:9" ht="25.5" x14ac:dyDescent="0.45">
      <c r="B21" s="27" t="s">
        <v>86</v>
      </c>
      <c r="C21" s="28" t="s">
        <v>120</v>
      </c>
      <c r="D21" s="29">
        <f>D19/D17</f>
        <v>0.78283546704599338</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34.4</v>
      </c>
      <c r="E30" s="15" t="s">
        <v>44</v>
      </c>
      <c r="F30" s="58" t="s">
        <v>283</v>
      </c>
      <c r="G30" s="78" t="str">
        <f t="shared" si="0"/>
        <v>Ver</v>
      </c>
      <c r="H30" s="28"/>
      <c r="I30" s="41"/>
    </row>
    <row r="31" spans="2:9" ht="33" x14ac:dyDescent="0.45">
      <c r="B31" s="16" t="s">
        <v>484</v>
      </c>
      <c r="C31" s="19" t="s">
        <v>126</v>
      </c>
      <c r="D31" s="15">
        <f>(D10*D11)-D30</f>
        <v>1408.6</v>
      </c>
      <c r="E31" s="15" t="s">
        <v>44</v>
      </c>
      <c r="F31" s="58" t="s">
        <v>283</v>
      </c>
      <c r="G31" s="78" t="str">
        <f t="shared" si="0"/>
        <v>Ver</v>
      </c>
      <c r="H31" s="19"/>
      <c r="I31" s="40"/>
    </row>
    <row r="32" spans="2:9" ht="38.25" x14ac:dyDescent="0.45">
      <c r="B32" s="16" t="s">
        <v>485</v>
      </c>
      <c r="C32" s="19" t="s">
        <v>127</v>
      </c>
      <c r="D32" s="15">
        <f>((D10*D11)+D10*(D24+D24))-D30</f>
        <v>1556.6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24</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6</v>
      </c>
      <c r="E36" s="15"/>
      <c r="F36" s="58"/>
      <c r="G36" s="78"/>
      <c r="H36" s="19" t="s">
        <v>492</v>
      </c>
      <c r="I36" s="40"/>
    </row>
    <row r="37" spans="2:9" ht="33" x14ac:dyDescent="0.45">
      <c r="B37" s="16" t="s">
        <v>489</v>
      </c>
      <c r="C37" s="19" t="s">
        <v>496</v>
      </c>
      <c r="D37" s="15">
        <f>D10/(D35+1)</f>
        <v>7.4</v>
      </c>
      <c r="E37" s="15" t="s">
        <v>43</v>
      </c>
      <c r="F37" s="58" t="s">
        <v>305</v>
      </c>
      <c r="G37" s="78" t="str">
        <f>HYPERLINK(_xlfn.CONCAT("https://github.com/rcfdtools/R.DAPC/blob/main/activity/",F37,"/Readme.md"),"Ver")</f>
        <v>Ver</v>
      </c>
      <c r="H37" s="19"/>
      <c r="I37" s="40"/>
    </row>
    <row r="38" spans="2:9" x14ac:dyDescent="0.45">
      <c r="B38" s="16" t="s">
        <v>488</v>
      </c>
      <c r="C38" s="19" t="s">
        <v>497</v>
      </c>
      <c r="D38" s="15">
        <f>D11/(D36+1)</f>
        <v>5.5714285714285712</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34.56</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113</v>
      </c>
      <c r="E46" s="15" t="s">
        <v>43</v>
      </c>
      <c r="F46" s="58" t="s">
        <v>283</v>
      </c>
      <c r="G46" s="78" t="str">
        <f t="shared" si="0"/>
        <v>Ver</v>
      </c>
      <c r="H46" s="19"/>
      <c r="I46" s="40"/>
    </row>
    <row r="47" spans="2:9" x14ac:dyDescent="0.45">
      <c r="B47" s="16" t="s">
        <v>72</v>
      </c>
      <c r="C47" s="19" t="s">
        <v>75</v>
      </c>
      <c r="D47" s="15">
        <f>D46*D44</f>
        <v>113</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1591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7</v>
      </c>
      <c r="E73" s="15" t="s">
        <v>102</v>
      </c>
      <c r="F73" s="58" t="s">
        <v>305</v>
      </c>
      <c r="G73" s="78" t="str">
        <f t="shared" si="0"/>
        <v>Ver</v>
      </c>
      <c r="H73" s="19"/>
      <c r="I73" s="40"/>
    </row>
    <row r="74" spans="2:9" x14ac:dyDescent="0.45">
      <c r="B74" s="16" t="s">
        <v>104</v>
      </c>
      <c r="C74" s="19" t="s">
        <v>105</v>
      </c>
      <c r="D74" s="30">
        <f>D73*D72</f>
        <v>42</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6.125</v>
      </c>
      <c r="E79" s="15" t="s">
        <v>43</v>
      </c>
      <c r="F79" s="58" t="s">
        <v>305</v>
      </c>
      <c r="G79" s="78" t="str">
        <f t="shared" si="2"/>
        <v>Ver</v>
      </c>
      <c r="H79" s="19"/>
      <c r="I79" s="40"/>
    </row>
    <row r="80" spans="2:9" ht="38.25" x14ac:dyDescent="0.45">
      <c r="B80" s="16" t="s">
        <v>107</v>
      </c>
      <c r="C80" s="19" t="s">
        <v>109</v>
      </c>
      <c r="D80" s="30">
        <f>(D11-D76)/D73</f>
        <v>5.5142857142857142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1591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63640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42</v>
      </c>
      <c r="E86" s="102" t="s">
        <v>102</v>
      </c>
      <c r="F86" s="58" t="s">
        <v>305</v>
      </c>
      <c r="G86" s="78" t="str">
        <f t="shared" si="3"/>
        <v>Ver</v>
      </c>
      <c r="H86" s="50"/>
      <c r="I86" s="8"/>
    </row>
    <row r="87" spans="2:9" x14ac:dyDescent="0.45">
      <c r="B87" s="16" t="s">
        <v>159</v>
      </c>
      <c r="C87" s="101" t="s">
        <v>160</v>
      </c>
      <c r="D87" s="102">
        <f>D86*D12</f>
        <v>504</v>
      </c>
      <c r="E87" s="102" t="s">
        <v>43</v>
      </c>
      <c r="F87" s="58" t="s">
        <v>305</v>
      </c>
      <c r="G87" s="78" t="str">
        <f t="shared" si="3"/>
        <v>Ver</v>
      </c>
      <c r="H87" s="50"/>
      <c r="I87" s="8"/>
    </row>
    <row r="88" spans="2:9" ht="33" x14ac:dyDescent="0.45">
      <c r="B88" s="16" t="s">
        <v>161</v>
      </c>
      <c r="C88" s="101" t="s">
        <v>162</v>
      </c>
      <c r="D88" s="102">
        <f>((D72*D9)+(D73*D8))*INT(D12/D53)</f>
        <v>348</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2109</v>
      </c>
    </row>
    <row r="99" spans="2:3" x14ac:dyDescent="0.45">
      <c r="B99" s="94" t="s">
        <v>139</v>
      </c>
      <c r="C99" s="95">
        <f>D18</f>
        <v>1591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1651</v>
      </c>
    </row>
    <row r="104" spans="2:3" x14ac:dyDescent="0.45">
      <c r="B104" s="98" t="s">
        <v>56</v>
      </c>
      <c r="C104" s="99">
        <f>D20</f>
        <v>0.75438596491228072</v>
      </c>
    </row>
    <row r="105" spans="2:3" x14ac:dyDescent="0.45">
      <c r="B105" s="89" t="s">
        <v>86</v>
      </c>
      <c r="C105" s="100">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29,29</v>
      </c>
      <c r="C6" s="113" t="str">
        <f>_xlfn.CONCAT(SumUDig,",",SumUDig+'2.ArquitectonicaEstructural'!D13)</f>
        <v>29,35</v>
      </c>
      <c r="D6" s="113" t="str">
        <f>_xlfn.CONCAT(SumUDig,",",SumUDig+'2.ArquitectonicaEstructural'!D13-'2.ArquitectonicaEstructural'!D24)</f>
        <v>29,33</v>
      </c>
    </row>
    <row r="7" spans="2:4" x14ac:dyDescent="0.6">
      <c r="B7" s="113" t="str">
        <f>_xlfn.CONCAT("@",'2.ArquitectonicaEstructural'!D15,",",0)</f>
        <v>@37,0</v>
      </c>
      <c r="C7" s="113" t="str">
        <f>_xlfn.CONCAT("@",'2.ArquitectonicaEstructural'!D10,",",0)</f>
        <v>@37,0</v>
      </c>
      <c r="D7" s="113" t="str">
        <f>_xlfn.CONCAT("@",'2.ArquitectonicaEstructural'!D10,",",0)</f>
        <v>@37,0</v>
      </c>
    </row>
    <row r="8" spans="2:4" x14ac:dyDescent="0.6">
      <c r="B8" s="113" t="str">
        <f>_xlfn.CONCAT("@0,",'2.ArquitectonicaEstructural'!D16)</f>
        <v>@0,57</v>
      </c>
      <c r="C8" s="113" t="str">
        <f>_xlfn.CONCAT("@0,",'2.ArquitectonicaEstructural'!D11)</f>
        <v>@0,39</v>
      </c>
      <c r="D8" s="113" t="str">
        <f>_xlfn.CONCAT("@0,",'2.ArquitectonicaEstructural'!D11+2*'2.ArquitectonicaEstructural'!D24)</f>
        <v>@0,43</v>
      </c>
    </row>
    <row r="9" spans="2:4" x14ac:dyDescent="0.6">
      <c r="B9" s="113" t="str">
        <f>_xlfn.CONCAT("@",-'2.ArquitectonicaEstructural'!D15,",",0)</f>
        <v>@-37,0</v>
      </c>
      <c r="C9" s="113" t="str">
        <f>_xlfn.CONCAT("@",-'2.ArquitectonicaEstructural'!D10,",",0)</f>
        <v>@-37,0</v>
      </c>
      <c r="D9" s="113" t="str">
        <f>_xlfn.CONCAT("@",-'2.ArquitectonicaEstructural'!D10,",",0)</f>
        <v>@-37,0</v>
      </c>
    </row>
    <row r="10" spans="2:4" x14ac:dyDescent="0.6">
      <c r="B10" s="113" t="str">
        <f>_xlfn.CONCAT("@0,",-'2.ArquitectonicaEstructural'!D16)</f>
        <v>@0,-57</v>
      </c>
      <c r="C10" s="113" t="str">
        <f>_xlfn.CONCAT("@0,",-'2.ArquitectonicaEstructural'!D11)</f>
        <v>@0,-39</v>
      </c>
      <c r="D10" s="113" t="str">
        <f>_xlfn.CONCAT("@0,",-('2.ArquitectonicaEstructural'!D11+2*'2.ArquitectonicaEstructural'!D24))</f>
        <v>@0,-43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1261.04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651</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2025-08-19T23:04:23Z</dcterms:modified>
</cp:coreProperties>
</file>