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ESCUELA COLOMBIANA DE INGENIERIA JULIO GARAVITO\R.GitHub\R.HydroTools\DisenoEstructuraCaidaConContraescalon\Old\"/>
    </mc:Choice>
  </mc:AlternateContent>
  <xr:revisionPtr revIDLastSave="0" documentId="13_ncr:1_{FEF6737A-DAD7-4EC7-91E3-280C9142003D}" xr6:coauthVersionLast="47" xr6:coauthVersionMax="47" xr10:uidLastSave="{00000000-0000-0000-0000-000000000000}"/>
  <bookViews>
    <workbookView xWindow="57480" yWindow="-120" windowWidth="29040" windowHeight="15720" activeTab="2" xr2:uid="{00000000-000D-0000-FFFF-FFFF00000000}"/>
  </bookViews>
  <sheets>
    <sheet name="Realineamiento No 4" sheetId="1" r:id="rId1"/>
    <sheet name="R206050" sheetId="4" r:id="rId2"/>
    <sheet name="R206040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5" l="1"/>
  <c r="E20" i="5"/>
  <c r="B20" i="5"/>
  <c r="H8" i="5"/>
  <c r="H9" i="5" s="1"/>
  <c r="E8" i="5"/>
  <c r="E9" i="5" s="1"/>
  <c r="B8" i="5"/>
  <c r="B9" i="5" s="1"/>
  <c r="B10" i="5" s="1"/>
  <c r="H20" i="4"/>
  <c r="E20" i="4"/>
  <c r="B20" i="4"/>
  <c r="H8" i="4"/>
  <c r="H9" i="4" s="1"/>
  <c r="H10" i="4" s="1"/>
  <c r="E8" i="4"/>
  <c r="E9" i="4" s="1"/>
  <c r="E10" i="4" s="1"/>
  <c r="B8" i="4"/>
  <c r="B9" i="4" s="1"/>
  <c r="B10" i="4" s="1"/>
  <c r="E12" i="5" l="1"/>
  <c r="E10" i="5"/>
  <c r="E11" i="5"/>
  <c r="H10" i="5"/>
  <c r="H12" i="5"/>
  <c r="H11" i="5"/>
  <c r="B16" i="5"/>
  <c r="B15" i="5"/>
  <c r="B11" i="5"/>
  <c r="B12" i="5"/>
  <c r="B16" i="4"/>
  <c r="B15" i="4"/>
  <c r="E15" i="4"/>
  <c r="E16" i="4"/>
  <c r="H15" i="4"/>
  <c r="H16" i="4"/>
  <c r="H12" i="4"/>
  <c r="B11" i="4"/>
  <c r="E11" i="4"/>
  <c r="B12" i="4"/>
  <c r="E12" i="4"/>
  <c r="H11" i="4"/>
  <c r="H13" i="4" s="1"/>
  <c r="H14" i="4" s="1"/>
  <c r="E13" i="4" l="1"/>
  <c r="E14" i="4" s="1"/>
  <c r="E21" i="4"/>
  <c r="E22" i="4" s="1"/>
  <c r="E23" i="4" s="1"/>
  <c r="E13" i="5"/>
  <c r="E14" i="5" s="1"/>
  <c r="E21" i="5"/>
  <c r="E22" i="5" s="1"/>
  <c r="E23" i="5" s="1"/>
  <c r="H13" i="5"/>
  <c r="H14" i="5" s="1"/>
  <c r="H15" i="5"/>
  <c r="H16" i="5"/>
  <c r="E15" i="5"/>
  <c r="E16" i="5"/>
  <c r="B13" i="5"/>
  <c r="B14" i="5" s="1"/>
  <c r="B21" i="5"/>
  <c r="B22" i="5" s="1"/>
  <c r="B23" i="5" s="1"/>
  <c r="B13" i="4"/>
  <c r="B14" i="4" s="1"/>
  <c r="B21" i="4"/>
  <c r="B22" i="4" s="1"/>
  <c r="B23" i="4" s="1"/>
  <c r="B8" i="1"/>
  <c r="B9" i="1" s="1"/>
  <c r="B11" i="1" l="1"/>
  <c r="B12" i="1"/>
  <c r="H20" i="1"/>
  <c r="E20" i="1"/>
  <c r="B20" i="1"/>
  <c r="H8" i="1"/>
  <c r="H9" i="1" s="1"/>
  <c r="E8" i="1"/>
  <c r="E9" i="1" s="1"/>
  <c r="B22" i="1" l="1"/>
  <c r="B23" i="1" s="1"/>
  <c r="B21" i="1"/>
  <c r="H12" i="1"/>
  <c r="H11" i="1"/>
  <c r="H10" i="1"/>
  <c r="E11" i="1"/>
  <c r="E10" i="1"/>
  <c r="E12" i="1"/>
  <c r="B10" i="1"/>
  <c r="B16" i="1" l="1"/>
  <c r="B15" i="1"/>
  <c r="B13" i="1"/>
  <c r="B14" i="1" s="1"/>
  <c r="H13" i="1"/>
  <c r="H14" i="1" s="1"/>
  <c r="H16" i="1"/>
  <c r="H15" i="1"/>
  <c r="E15" i="1"/>
  <c r="E16" i="1"/>
  <c r="E13" i="1"/>
  <c r="E14" i="1" s="1"/>
</calcChain>
</file>

<file path=xl/sharedStrings.xml><?xml version="1.0" encoding="utf-8"?>
<sst xmlns="http://schemas.openxmlformats.org/spreadsheetml/2006/main" count="226" uniqueCount="30">
  <si>
    <t>Caudal de diseño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</si>
  <si>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</si>
  <si>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>Altura de la caída</t>
  </si>
  <si>
    <t xml:space="preserve">m </t>
  </si>
  <si>
    <t>Número de caída Dr =</t>
  </si>
  <si>
    <t>Ancho superficial</t>
  </si>
  <si>
    <t>m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</si>
  <si>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 s</t>
    </r>
  </si>
  <si>
    <t>Caudal por unidad de ancho q=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</si>
  <si>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</si>
  <si>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Longitud del tanque L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</t>
    </r>
  </si>
  <si>
    <r>
      <t>Longitud der resalto L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=</t>
    </r>
  </si>
  <si>
    <r>
      <t>Profundidad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</si>
  <si>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Profundidad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</si>
  <si>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Profundidad de la piscina Y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</t>
    </r>
  </si>
  <si>
    <r>
      <t>h</t>
    </r>
    <r>
      <rPr>
        <vertAlign val="subscript"/>
        <sz val="11"/>
        <color theme="1"/>
        <rFont val="Calibri"/>
        <family val="2"/>
        <scheme val="minor"/>
      </rPr>
      <t>mín.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</si>
  <si>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h </t>
    </r>
    <r>
      <rPr>
        <vertAlign val="subscript"/>
        <sz val="11"/>
        <color theme="1"/>
        <rFont val="Calibri"/>
        <family val="2"/>
        <scheme val="minor"/>
      </rPr>
      <t>máx.</t>
    </r>
    <r>
      <rPr>
        <sz val="11"/>
        <color theme="1"/>
        <rFont val="Calibri"/>
        <family val="2"/>
        <scheme val="minor"/>
      </rPr>
      <t xml:space="preserve"> =</t>
    </r>
  </si>
  <si>
    <t>h =</t>
  </si>
  <si>
    <t>Caudal dominante</t>
  </si>
  <si>
    <t>Caudal medio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</si>
  <si>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</t>
    </r>
  </si>
  <si>
    <t>m/s</t>
  </si>
  <si>
    <r>
      <t>E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</si>
  <si>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</t>
    </r>
  </si>
  <si>
    <t>DISEÑO DE LAS ESTRUCTURAS DE CAÍDA</t>
  </si>
  <si>
    <t>Realineamiento No. 4 Arroyo San Antonio</t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</si>
  <si>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</si>
  <si>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</si>
  <si>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t>Cauce R206050</t>
  </si>
  <si>
    <t>DH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</si>
</sst>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3" fillId="0" borderId="0" xfId="0" applyFont="1"/>
    <xf numFmtId="2" fontId="5" fillId="0" borderId="0" xfId="0" applyNumberFormat="1" applyFont="1"/>
    <xf numFmtId="0" fontId="5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A7" sqref="A7"/>
    </sheetView>
  </sheetViews>
  <sheetFormatPr defaultColWidth="10.6640625" defaultRowHeight="14.25" x14ac:dyDescent="0.45"/>
  <cols>
    <col min="1" max="1" width="28.86328125" customWidth="1"/>
    <col min="3" max="3" width="7.265625" bestFit="1" customWidth="1"/>
    <col min="4" max="4" width="17.265625" bestFit="1" customWidth="1"/>
    <col min="7" max="7" width="13.1328125" bestFit="1" customWidth="1"/>
  </cols>
  <sheetData>
    <row r="1" spans="1:9" ht="18" x14ac:dyDescent="0.55000000000000004">
      <c r="A1" s="5" t="s">
        <v>24</v>
      </c>
      <c r="B1" s="5"/>
      <c r="C1" s="5"/>
      <c r="D1" s="5"/>
      <c r="E1" s="5"/>
      <c r="F1" s="5"/>
      <c r="G1" s="5"/>
      <c r="H1" s="5"/>
      <c r="I1" s="5"/>
    </row>
    <row r="3" spans="1:9" x14ac:dyDescent="0.45">
      <c r="A3" t="s">
        <v>25</v>
      </c>
    </row>
    <row r="5" spans="1:9" ht="15.75" x14ac:dyDescent="0.45">
      <c r="A5" t="s">
        <v>0</v>
      </c>
      <c r="B5" s="3">
        <v>248.2</v>
      </c>
      <c r="C5" t="s">
        <v>1</v>
      </c>
      <c r="D5" t="s">
        <v>18</v>
      </c>
      <c r="E5" s="3">
        <v>55.2</v>
      </c>
      <c r="F5" t="s">
        <v>1</v>
      </c>
      <c r="G5" t="s">
        <v>19</v>
      </c>
      <c r="H5" s="3">
        <v>3.96</v>
      </c>
      <c r="I5" t="s">
        <v>1</v>
      </c>
    </row>
    <row r="6" spans="1:9" x14ac:dyDescent="0.45">
      <c r="A6" t="s">
        <v>2</v>
      </c>
      <c r="B6" s="3">
        <v>0.53</v>
      </c>
      <c r="C6" t="s">
        <v>3</v>
      </c>
      <c r="E6" s="3">
        <v>0.53</v>
      </c>
      <c r="F6" t="s">
        <v>3</v>
      </c>
      <c r="H6" s="3">
        <v>0.53</v>
      </c>
      <c r="I6" t="s">
        <v>3</v>
      </c>
    </row>
    <row r="7" spans="1:9" x14ac:dyDescent="0.45">
      <c r="A7" t="s">
        <v>5</v>
      </c>
      <c r="B7" s="3">
        <v>82.49</v>
      </c>
      <c r="C7" t="s">
        <v>6</v>
      </c>
      <c r="E7" s="3">
        <v>27.28</v>
      </c>
      <c r="F7" t="s">
        <v>6</v>
      </c>
      <c r="H7" s="3">
        <v>25.5</v>
      </c>
      <c r="I7" t="s">
        <v>6</v>
      </c>
    </row>
    <row r="8" spans="1:9" ht="15.75" x14ac:dyDescent="0.45">
      <c r="A8" t="s">
        <v>8</v>
      </c>
      <c r="B8" s="1">
        <f>+B5/B7</f>
        <v>3.0088495575221241</v>
      </c>
      <c r="C8" t="s">
        <v>7</v>
      </c>
      <c r="E8" s="1">
        <f>+E5/E7</f>
        <v>2.0234604105571847</v>
      </c>
      <c r="F8" t="s">
        <v>7</v>
      </c>
      <c r="H8" s="1">
        <f>+H5/H7</f>
        <v>0.15529411764705883</v>
      </c>
      <c r="I8" t="s">
        <v>7</v>
      </c>
    </row>
    <row r="9" spans="1:9" ht="15.75" x14ac:dyDescent="0.45">
      <c r="A9" t="s">
        <v>4</v>
      </c>
      <c r="B9" s="1">
        <f>+B8^2/9.806/B6^3</f>
        <v>6.2012815473364631</v>
      </c>
      <c r="C9" t="s">
        <v>9</v>
      </c>
      <c r="E9" s="1">
        <f>+E8^2/9.806/E6^3</f>
        <v>2.8045935168493443</v>
      </c>
      <c r="F9" t="s">
        <v>9</v>
      </c>
      <c r="H9" s="1">
        <f>+H8^2/9.806/H6^3</f>
        <v>1.6519257131667655E-2</v>
      </c>
      <c r="I9" t="s">
        <v>9</v>
      </c>
    </row>
    <row r="10" spans="1:9" ht="15.75" x14ac:dyDescent="0.55000000000000004">
      <c r="A10" t="s">
        <v>12</v>
      </c>
      <c r="B10" s="1">
        <f>0.54*B9^0.425*B6</f>
        <v>0.62154738758815897</v>
      </c>
      <c r="C10" t="s">
        <v>6</v>
      </c>
      <c r="E10" s="1">
        <f>0.54*E9^0.425*E6</f>
        <v>0.44362329976645076</v>
      </c>
      <c r="F10" t="s">
        <v>6</v>
      </c>
      <c r="H10" s="1">
        <f>0.54*H9^0.425*H6</f>
        <v>5.0039803725684E-2</v>
      </c>
      <c r="I10" t="s">
        <v>6</v>
      </c>
    </row>
    <row r="11" spans="1:9" ht="15.75" x14ac:dyDescent="0.55000000000000004">
      <c r="A11" t="s">
        <v>13</v>
      </c>
      <c r="B11" s="1">
        <f>1.66*B9^0.27*B6</f>
        <v>1.4399716736796377</v>
      </c>
      <c r="C11" t="s">
        <v>6</v>
      </c>
      <c r="E11" s="1">
        <f>1.66*E9^0.27*E6</f>
        <v>1.1622748425589491</v>
      </c>
      <c r="F11" t="s">
        <v>6</v>
      </c>
      <c r="H11" s="1">
        <f>1.66*H9^0.27*H6</f>
        <v>0.29056372615895998</v>
      </c>
      <c r="I11" t="s">
        <v>6</v>
      </c>
    </row>
    <row r="12" spans="1:9" ht="15.75" x14ac:dyDescent="0.55000000000000004">
      <c r="A12" t="s">
        <v>14</v>
      </c>
      <c r="B12" s="1">
        <f>+B9^0.22*B6</f>
        <v>0.79181146984968398</v>
      </c>
      <c r="C12" t="s">
        <v>6</v>
      </c>
      <c r="E12" s="1">
        <f>+E9^0.22*E6</f>
        <v>0.66497796301199807</v>
      </c>
      <c r="F12" t="s">
        <v>6</v>
      </c>
      <c r="H12" s="1">
        <f>+H9^0.22*H6</f>
        <v>0.2148986971425999</v>
      </c>
      <c r="I12" t="s">
        <v>6</v>
      </c>
    </row>
    <row r="13" spans="1:9" ht="15.75" x14ac:dyDescent="0.55000000000000004">
      <c r="A13" t="s">
        <v>11</v>
      </c>
      <c r="B13" s="1">
        <f>6*(B11-B10)</f>
        <v>4.9105457165488726</v>
      </c>
      <c r="C13" t="s">
        <v>6</v>
      </c>
      <c r="E13" s="1">
        <f>6*(E11-E10)</f>
        <v>4.3119092567549897</v>
      </c>
      <c r="F13" t="s">
        <v>6</v>
      </c>
      <c r="H13" s="1">
        <f>6*(H11-H10)</f>
        <v>1.4431435345996557</v>
      </c>
      <c r="I13" t="s">
        <v>6</v>
      </c>
    </row>
    <row r="14" spans="1:9" ht="15.75" x14ac:dyDescent="0.55000000000000004">
      <c r="A14" t="s">
        <v>10</v>
      </c>
      <c r="B14" s="1">
        <f>B6*(4.3*B9^0.27)+B13</f>
        <v>8.6405928230684168</v>
      </c>
      <c r="C14" t="s">
        <v>6</v>
      </c>
      <c r="E14" s="1">
        <f>E6*(4.3*E9^0.27)+E13</f>
        <v>7.3226211983233522</v>
      </c>
      <c r="F14" t="s">
        <v>6</v>
      </c>
      <c r="H14" s="1">
        <f>H6*(4.3*H9^0.27)+H13</f>
        <v>2.1958086083849135</v>
      </c>
      <c r="I14" t="s">
        <v>6</v>
      </c>
    </row>
    <row r="15" spans="1:9" ht="15.75" x14ac:dyDescent="0.55000000000000004">
      <c r="A15" t="s">
        <v>15</v>
      </c>
      <c r="B15" s="1">
        <f>0.5*B10</f>
        <v>0.31077369379407949</v>
      </c>
      <c r="C15" t="s">
        <v>6</v>
      </c>
      <c r="E15" s="1">
        <f>0.5*E10</f>
        <v>0.22181164988322538</v>
      </c>
      <c r="F15" t="s">
        <v>6</v>
      </c>
      <c r="H15" s="1">
        <f>0.5*H10</f>
        <v>2.5019901862842E-2</v>
      </c>
      <c r="I15" t="s">
        <v>6</v>
      </c>
    </row>
    <row r="16" spans="1:9" ht="15.75" x14ac:dyDescent="0.55000000000000004">
      <c r="A16" t="s">
        <v>16</v>
      </c>
      <c r="B16" s="1">
        <f>4*B10</f>
        <v>2.4861895503526359</v>
      </c>
      <c r="C16" t="s">
        <v>6</v>
      </c>
      <c r="E16" s="1">
        <f>4*E10</f>
        <v>1.7744931990658031</v>
      </c>
      <c r="F16" t="s">
        <v>6</v>
      </c>
      <c r="H16" s="1">
        <f>4*H10</f>
        <v>0.200159214902736</v>
      </c>
      <c r="I16" t="s">
        <v>6</v>
      </c>
    </row>
    <row r="17" spans="1:9" x14ac:dyDescent="0.45">
      <c r="A17" t="s">
        <v>17</v>
      </c>
      <c r="B17" s="4">
        <v>0.35</v>
      </c>
      <c r="C17" t="s">
        <v>6</v>
      </c>
      <c r="E17" s="4">
        <v>0.35</v>
      </c>
      <c r="F17" t="s">
        <v>6</v>
      </c>
      <c r="H17" s="4">
        <v>0.35</v>
      </c>
      <c r="I17" t="s">
        <v>6</v>
      </c>
    </row>
    <row r="18" spans="1:9" ht="15.75" x14ac:dyDescent="0.55000000000000004">
      <c r="A18" t="s">
        <v>20</v>
      </c>
      <c r="B18" s="4">
        <v>3.86</v>
      </c>
      <c r="C18" t="s">
        <v>21</v>
      </c>
      <c r="E18" s="4">
        <v>2.74</v>
      </c>
      <c r="H18" s="4">
        <v>1.18</v>
      </c>
      <c r="I18" t="s">
        <v>21</v>
      </c>
    </row>
    <row r="19" spans="1:9" ht="15.75" x14ac:dyDescent="0.55000000000000004">
      <c r="A19" t="s">
        <v>23</v>
      </c>
      <c r="B19" s="4">
        <v>2.16</v>
      </c>
      <c r="C19" t="s">
        <v>6</v>
      </c>
      <c r="E19" s="4">
        <v>0.78</v>
      </c>
      <c r="H19" s="4">
        <v>0.13</v>
      </c>
      <c r="I19" t="s">
        <v>6</v>
      </c>
    </row>
    <row r="20" spans="1:9" ht="15.75" x14ac:dyDescent="0.55000000000000004">
      <c r="A20" t="s">
        <v>22</v>
      </c>
      <c r="B20" s="1">
        <f>+B18^2/19.62+B19</f>
        <v>2.9194087665647297</v>
      </c>
      <c r="C20" t="s">
        <v>6</v>
      </c>
      <c r="E20" s="1">
        <f>+E18^2/19.62+E19</f>
        <v>1.1626503567787971</v>
      </c>
      <c r="F20" t="s">
        <v>6</v>
      </c>
      <c r="H20" s="1">
        <f>+H18^2/19.62+H19</f>
        <v>0.20096839959225279</v>
      </c>
      <c r="I20" t="s">
        <v>6</v>
      </c>
    </row>
    <row r="21" spans="1:9" ht="15.75" x14ac:dyDescent="0.55000000000000004">
      <c r="A21" t="s">
        <v>26</v>
      </c>
      <c r="B21" s="3">
        <f>+B5/B7/B11</f>
        <v>2.0895199624541556</v>
      </c>
      <c r="C21" t="s">
        <v>21</v>
      </c>
    </row>
    <row r="22" spans="1:9" ht="15.75" x14ac:dyDescent="0.55000000000000004">
      <c r="A22" t="s">
        <v>27</v>
      </c>
      <c r="B22" s="1">
        <f>+B11+B21^2/19.62</f>
        <v>1.662504480687508</v>
      </c>
      <c r="C22" t="s">
        <v>6</v>
      </c>
    </row>
    <row r="23" spans="1:9" ht="14.65" x14ac:dyDescent="0.45">
      <c r="A23" s="2" t="s">
        <v>29</v>
      </c>
      <c r="B23" s="1">
        <f>+B20+B6-B22</f>
        <v>1.7869042858772219</v>
      </c>
      <c r="C23" t="s">
        <v>6</v>
      </c>
    </row>
  </sheetData>
  <mergeCells count="1">
    <mergeCell ref="A1:I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workbookViewId="0">
      <selection activeCell="F18" sqref="F18:F19"/>
    </sheetView>
  </sheetViews>
  <sheetFormatPr defaultColWidth="10.6640625" defaultRowHeight="14.25" x14ac:dyDescent="0.45"/>
  <cols>
    <col min="1" max="1" width="28.86328125" customWidth="1"/>
    <col min="3" max="3" width="7.265625" bestFit="1" customWidth="1"/>
    <col min="4" max="4" width="17.265625" bestFit="1" customWidth="1"/>
    <col min="7" max="7" width="13.1328125" bestFit="1" customWidth="1"/>
  </cols>
  <sheetData>
    <row r="1" spans="1:9" ht="18" x14ac:dyDescent="0.55000000000000004">
      <c r="A1" s="5" t="s">
        <v>24</v>
      </c>
      <c r="B1" s="5"/>
      <c r="C1" s="5"/>
      <c r="D1" s="5"/>
      <c r="E1" s="5"/>
      <c r="F1" s="5"/>
      <c r="G1" s="5"/>
      <c r="H1" s="5"/>
      <c r="I1" s="5"/>
    </row>
    <row r="3" spans="1:9" x14ac:dyDescent="0.45">
      <c r="A3" t="s">
        <v>28</v>
      </c>
    </row>
    <row r="5" spans="1:9" ht="15.75" x14ac:dyDescent="0.45">
      <c r="A5" t="s">
        <v>0</v>
      </c>
      <c r="B5" s="3">
        <v>13.7</v>
      </c>
      <c r="C5" t="s">
        <v>1</v>
      </c>
      <c r="D5" t="s">
        <v>18</v>
      </c>
      <c r="E5" s="3">
        <v>4.5</v>
      </c>
      <c r="F5" t="s">
        <v>1</v>
      </c>
      <c r="G5" t="s">
        <v>19</v>
      </c>
      <c r="H5" s="3">
        <v>0</v>
      </c>
      <c r="I5" t="s">
        <v>1</v>
      </c>
    </row>
    <row r="6" spans="1:9" x14ac:dyDescent="0.45">
      <c r="A6" t="s">
        <v>2</v>
      </c>
      <c r="B6" s="3">
        <v>0.5</v>
      </c>
      <c r="C6" t="s">
        <v>3</v>
      </c>
      <c r="E6" s="3">
        <v>0.5</v>
      </c>
      <c r="F6" t="s">
        <v>3</v>
      </c>
      <c r="H6" s="3">
        <v>0.5</v>
      </c>
      <c r="I6" t="s">
        <v>3</v>
      </c>
    </row>
    <row r="7" spans="1:9" x14ac:dyDescent="0.45">
      <c r="A7" t="s">
        <v>5</v>
      </c>
      <c r="B7" s="3">
        <v>16.100000000000001</v>
      </c>
      <c r="C7" t="s">
        <v>6</v>
      </c>
      <c r="E7" s="3">
        <v>15.08</v>
      </c>
      <c r="F7" t="s">
        <v>6</v>
      </c>
      <c r="H7" s="3">
        <v>1</v>
      </c>
      <c r="I7" t="s">
        <v>6</v>
      </c>
    </row>
    <row r="8" spans="1:9" ht="15.75" x14ac:dyDescent="0.45">
      <c r="A8" t="s">
        <v>8</v>
      </c>
      <c r="B8" s="1">
        <f>+B5/B7</f>
        <v>0.85093167701863337</v>
      </c>
      <c r="C8" t="s">
        <v>7</v>
      </c>
      <c r="E8" s="1">
        <f>+E5/E7</f>
        <v>0.29840848806366049</v>
      </c>
      <c r="F8" t="s">
        <v>7</v>
      </c>
      <c r="H8" s="1">
        <f>+H5/H7</f>
        <v>0</v>
      </c>
      <c r="I8" t="s">
        <v>7</v>
      </c>
    </row>
    <row r="9" spans="1:9" ht="15.75" x14ac:dyDescent="0.45">
      <c r="A9" t="s">
        <v>4</v>
      </c>
      <c r="B9" s="1">
        <f>+B8^2/9.806/B6^3</f>
        <v>0.59072789635222833</v>
      </c>
      <c r="C9" t="s">
        <v>9</v>
      </c>
      <c r="E9" s="1">
        <f>+E8^2/9.806/E6^3</f>
        <v>7.2647461348920916E-2</v>
      </c>
      <c r="F9" t="s">
        <v>9</v>
      </c>
      <c r="H9" s="1">
        <f>+H8^2/9.806/H6^3</f>
        <v>0</v>
      </c>
      <c r="I9" t="s">
        <v>9</v>
      </c>
    </row>
    <row r="10" spans="1:9" ht="15.75" x14ac:dyDescent="0.55000000000000004">
      <c r="A10" t="s">
        <v>12</v>
      </c>
      <c r="B10" s="1">
        <f>0.54*B9^0.425*B6</f>
        <v>0.21587554316166221</v>
      </c>
      <c r="C10" t="s">
        <v>6</v>
      </c>
      <c r="E10" s="1">
        <f>0.54*E9^0.425*E6</f>
        <v>8.8589541147778714E-2</v>
      </c>
      <c r="F10" t="s">
        <v>6</v>
      </c>
      <c r="H10" s="1">
        <f>0.54*H9^0.425*H6</f>
        <v>0</v>
      </c>
      <c r="I10" t="s">
        <v>6</v>
      </c>
    </row>
    <row r="11" spans="1:9" ht="15.75" x14ac:dyDescent="0.55000000000000004">
      <c r="A11" t="s">
        <v>13</v>
      </c>
      <c r="B11" s="1">
        <f>1.66*B9^0.27*B6</f>
        <v>0.72003351549687811</v>
      </c>
      <c r="C11" t="s">
        <v>6</v>
      </c>
      <c r="E11" s="1">
        <f>1.66*E9^0.27*E6</f>
        <v>0.40889105682830551</v>
      </c>
      <c r="F11" t="s">
        <v>6</v>
      </c>
      <c r="H11" s="1">
        <f>1.66*H9^0.27*H6</f>
        <v>0</v>
      </c>
      <c r="I11" t="s">
        <v>6</v>
      </c>
    </row>
    <row r="12" spans="1:9" ht="15.75" x14ac:dyDescent="0.55000000000000004">
      <c r="A12" t="s">
        <v>14</v>
      </c>
      <c r="B12" s="1">
        <f>+B9^0.22*B6</f>
        <v>0.44532312704448818</v>
      </c>
      <c r="C12" t="s">
        <v>6</v>
      </c>
      <c r="E12" s="1">
        <f>+E9^0.22*E6</f>
        <v>0.28082676796748512</v>
      </c>
      <c r="F12" t="s">
        <v>6</v>
      </c>
      <c r="H12" s="1">
        <f>+H9^0.22*H6</f>
        <v>0</v>
      </c>
      <c r="I12" t="s">
        <v>6</v>
      </c>
    </row>
    <row r="13" spans="1:9" ht="15.75" x14ac:dyDescent="0.55000000000000004">
      <c r="A13" t="s">
        <v>11</v>
      </c>
      <c r="B13" s="1">
        <f>6*(B11-B10)</f>
        <v>3.0249478340112952</v>
      </c>
      <c r="C13" t="s">
        <v>6</v>
      </c>
      <c r="E13" s="1">
        <f>6*(E11-E10)</f>
        <v>1.9218090940831607</v>
      </c>
      <c r="F13" t="s">
        <v>6</v>
      </c>
      <c r="H13" s="1">
        <f>6*(H11-H10)</f>
        <v>0</v>
      </c>
      <c r="I13" t="s">
        <v>6</v>
      </c>
    </row>
    <row r="14" spans="1:9" ht="15.75" x14ac:dyDescent="0.55000000000000004">
      <c r="A14" t="s">
        <v>10</v>
      </c>
      <c r="B14" s="1">
        <f>B6*(4.3*B9^0.27)+B13</f>
        <v>4.8900948922260996</v>
      </c>
      <c r="C14" t="s">
        <v>6</v>
      </c>
      <c r="E14" s="1">
        <f>E6*(4.3*E9^0.27)+E13</f>
        <v>2.9809847232167233</v>
      </c>
      <c r="F14" t="s">
        <v>6</v>
      </c>
      <c r="H14" s="1">
        <f>H6*(4.3*H9^0.27)+H13</f>
        <v>0</v>
      </c>
      <c r="I14" t="s">
        <v>6</v>
      </c>
    </row>
    <row r="15" spans="1:9" ht="15.75" x14ac:dyDescent="0.55000000000000004">
      <c r="A15" t="s">
        <v>15</v>
      </c>
      <c r="B15" s="1">
        <f>0.5*B10</f>
        <v>0.10793777158083111</v>
      </c>
      <c r="C15" t="s">
        <v>6</v>
      </c>
      <c r="E15" s="1">
        <f>0.5*E10</f>
        <v>4.4294770573889357E-2</v>
      </c>
      <c r="F15" t="s">
        <v>6</v>
      </c>
      <c r="H15" s="1">
        <f>0.5*H10</f>
        <v>0</v>
      </c>
      <c r="I15" t="s">
        <v>6</v>
      </c>
    </row>
    <row r="16" spans="1:9" ht="15.75" x14ac:dyDescent="0.55000000000000004">
      <c r="A16" t="s">
        <v>16</v>
      </c>
      <c r="B16" s="1">
        <f>4*B10</f>
        <v>0.86350217264664886</v>
      </c>
      <c r="C16" t="s">
        <v>6</v>
      </c>
      <c r="E16" s="1">
        <f>4*E10</f>
        <v>0.35435816459111485</v>
      </c>
      <c r="F16" t="s">
        <v>6</v>
      </c>
      <c r="H16" s="1">
        <f>4*H10</f>
        <v>0</v>
      </c>
      <c r="I16" t="s">
        <v>6</v>
      </c>
    </row>
    <row r="17" spans="1:9" x14ac:dyDescent="0.45">
      <c r="A17" t="s">
        <v>17</v>
      </c>
      <c r="B17" s="4">
        <v>0.15</v>
      </c>
      <c r="C17" t="s">
        <v>6</v>
      </c>
      <c r="E17" s="4">
        <v>0.15</v>
      </c>
      <c r="F17" t="s">
        <v>6</v>
      </c>
      <c r="H17" s="4">
        <v>0.15</v>
      </c>
      <c r="I17" t="s">
        <v>6</v>
      </c>
    </row>
    <row r="18" spans="1:9" ht="15.75" x14ac:dyDescent="0.55000000000000004">
      <c r="A18" t="s">
        <v>20</v>
      </c>
      <c r="B18" s="4">
        <v>2.0499999999999998</v>
      </c>
      <c r="C18" t="s">
        <v>21</v>
      </c>
      <c r="E18" s="4">
        <v>1.44</v>
      </c>
      <c r="F18" t="s">
        <v>21</v>
      </c>
      <c r="H18" s="4">
        <v>0</v>
      </c>
      <c r="I18" t="s">
        <v>21</v>
      </c>
    </row>
    <row r="19" spans="1:9" ht="15.75" x14ac:dyDescent="0.55000000000000004">
      <c r="A19" t="s">
        <v>23</v>
      </c>
      <c r="B19" s="4">
        <v>0.45</v>
      </c>
      <c r="C19" t="s">
        <v>6</v>
      </c>
      <c r="E19" s="4">
        <v>0.22</v>
      </c>
      <c r="F19" t="s">
        <v>6</v>
      </c>
      <c r="H19" s="4">
        <v>0.1</v>
      </c>
      <c r="I19" t="s">
        <v>6</v>
      </c>
    </row>
    <row r="20" spans="1:9" ht="15.75" x14ac:dyDescent="0.55000000000000004">
      <c r="A20" t="s">
        <v>22</v>
      </c>
      <c r="B20" s="1">
        <f>+B18^2/19.62+B19</f>
        <v>0.66419469928644237</v>
      </c>
      <c r="C20" t="s">
        <v>6</v>
      </c>
      <c r="E20" s="1">
        <f>+E18^2/19.62+E19</f>
        <v>0.3256880733944954</v>
      </c>
      <c r="F20" t="s">
        <v>6</v>
      </c>
      <c r="H20" s="1">
        <f>+H18^2/19.62+H19</f>
        <v>0.1</v>
      </c>
      <c r="I20" t="s">
        <v>6</v>
      </c>
    </row>
    <row r="21" spans="1:9" ht="15.75" x14ac:dyDescent="0.55000000000000004">
      <c r="A21" t="s">
        <v>26</v>
      </c>
      <c r="B21" s="1">
        <f>+B5/B7/B11</f>
        <v>1.1817945397047602</v>
      </c>
      <c r="C21" t="s">
        <v>21</v>
      </c>
      <c r="E21" s="1">
        <f>+E5/E7/E11</f>
        <v>0.72979949813126643</v>
      </c>
      <c r="F21" t="s">
        <v>21</v>
      </c>
    </row>
    <row r="22" spans="1:9" ht="15.75" x14ac:dyDescent="0.55000000000000004">
      <c r="A22" t="s">
        <v>27</v>
      </c>
      <c r="B22" s="1">
        <f>+B11+B21^2/19.62</f>
        <v>0.79121793619392122</v>
      </c>
      <c r="C22" t="s">
        <v>6</v>
      </c>
      <c r="E22" s="1">
        <f>+E11+E21^2/19.62</f>
        <v>0.43603719890132531</v>
      </c>
      <c r="F22" t="s">
        <v>6</v>
      </c>
    </row>
    <row r="23" spans="1:9" ht="14.65" x14ac:dyDescent="0.45">
      <c r="A23" s="2" t="s">
        <v>29</v>
      </c>
      <c r="B23" s="1">
        <f>+B20+B6-B22</f>
        <v>0.37297676309252104</v>
      </c>
      <c r="C23" t="s">
        <v>6</v>
      </c>
      <c r="E23" s="1">
        <f>+E20+E6-E22</f>
        <v>0.38965087449317004</v>
      </c>
      <c r="F23" t="s">
        <v>6</v>
      </c>
    </row>
  </sheetData>
  <mergeCells count="1">
    <mergeCell ref="A1:I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tabSelected="1" workbookViewId="0">
      <selection activeCell="B14" sqref="B14"/>
    </sheetView>
  </sheetViews>
  <sheetFormatPr defaultColWidth="10.6640625" defaultRowHeight="14.25" x14ac:dyDescent="0.45"/>
  <cols>
    <col min="1" max="1" width="28.86328125" customWidth="1"/>
    <col min="3" max="3" width="7.265625" bestFit="1" customWidth="1"/>
    <col min="4" max="4" width="17.265625" bestFit="1" customWidth="1"/>
    <col min="7" max="7" width="13.1328125" bestFit="1" customWidth="1"/>
  </cols>
  <sheetData>
    <row r="1" spans="1:9" ht="18" x14ac:dyDescent="0.55000000000000004">
      <c r="A1" s="5" t="s">
        <v>24</v>
      </c>
      <c r="B1" s="5"/>
      <c r="C1" s="5"/>
      <c r="D1" s="5"/>
      <c r="E1" s="5"/>
      <c r="F1" s="5"/>
      <c r="G1" s="5"/>
      <c r="H1" s="5"/>
      <c r="I1" s="5"/>
    </row>
    <row r="3" spans="1:9" x14ac:dyDescent="0.45">
      <c r="A3" t="s">
        <v>28</v>
      </c>
    </row>
    <row r="5" spans="1:9" ht="15.75" x14ac:dyDescent="0.45">
      <c r="A5" t="s">
        <v>0</v>
      </c>
      <c r="B5" s="3">
        <v>9.1</v>
      </c>
      <c r="C5" t="s">
        <v>1</v>
      </c>
      <c r="D5" t="s">
        <v>18</v>
      </c>
      <c r="E5" s="3">
        <v>4.5</v>
      </c>
      <c r="F5" t="s">
        <v>1</v>
      </c>
      <c r="G5" t="s">
        <v>19</v>
      </c>
      <c r="H5" s="3">
        <v>0</v>
      </c>
      <c r="I5" t="s">
        <v>1</v>
      </c>
    </row>
    <row r="6" spans="1:9" x14ac:dyDescent="0.45">
      <c r="A6" t="s">
        <v>2</v>
      </c>
      <c r="B6" s="3">
        <v>0.5</v>
      </c>
      <c r="C6" t="s">
        <v>3</v>
      </c>
      <c r="E6" s="3">
        <v>0.5</v>
      </c>
      <c r="F6" t="s">
        <v>3</v>
      </c>
      <c r="H6" s="3">
        <v>0.5</v>
      </c>
      <c r="I6" t="s">
        <v>3</v>
      </c>
    </row>
    <row r="7" spans="1:9" x14ac:dyDescent="0.45">
      <c r="A7" t="s">
        <v>5</v>
      </c>
      <c r="B7" s="3">
        <v>13.52</v>
      </c>
      <c r="C7" t="s">
        <v>6</v>
      </c>
      <c r="E7" s="3">
        <v>12.74</v>
      </c>
      <c r="F7" t="s">
        <v>6</v>
      </c>
      <c r="H7" s="3">
        <v>1</v>
      </c>
      <c r="I7" t="s">
        <v>6</v>
      </c>
    </row>
    <row r="8" spans="1:9" ht="15.75" x14ac:dyDescent="0.45">
      <c r="A8" t="s">
        <v>8</v>
      </c>
      <c r="B8" s="1">
        <f>+B5/B7</f>
        <v>0.67307692307692302</v>
      </c>
      <c r="C8" t="s">
        <v>7</v>
      </c>
      <c r="E8" s="1">
        <f>+E5/E7</f>
        <v>0.35321821036106749</v>
      </c>
      <c r="F8" t="s">
        <v>7</v>
      </c>
      <c r="H8" s="1">
        <f>+H5/H7</f>
        <v>0</v>
      </c>
      <c r="I8" t="s">
        <v>7</v>
      </c>
    </row>
    <row r="9" spans="1:9" ht="15.75" x14ac:dyDescent="0.45">
      <c r="A9" t="s">
        <v>4</v>
      </c>
      <c r="B9" s="1">
        <f>+B8^2/9.806/B6^3</f>
        <v>0.36959620181823227</v>
      </c>
      <c r="C9" t="s">
        <v>9</v>
      </c>
      <c r="E9" s="1">
        <f>+E8^2/9.806/E6^3</f>
        <v>0.10178511452635149</v>
      </c>
      <c r="F9" t="s">
        <v>9</v>
      </c>
      <c r="H9" s="1">
        <f>+H8^2/9.806/H6^3</f>
        <v>0</v>
      </c>
      <c r="I9" t="s">
        <v>9</v>
      </c>
    </row>
    <row r="10" spans="1:9" ht="15.75" x14ac:dyDescent="0.55000000000000004">
      <c r="A10" t="s">
        <v>12</v>
      </c>
      <c r="B10" s="1">
        <f>0.54*B9^0.425*B6</f>
        <v>0.17686746509345647</v>
      </c>
      <c r="C10" t="s">
        <v>6</v>
      </c>
      <c r="E10" s="1">
        <f>0.54*E9^0.425*E6</f>
        <v>0.10224205707396943</v>
      </c>
      <c r="F10" t="s">
        <v>6</v>
      </c>
      <c r="H10" s="1">
        <f>0.54*H9^0.425*H6</f>
        <v>0</v>
      </c>
      <c r="I10" t="s">
        <v>6</v>
      </c>
    </row>
    <row r="11" spans="1:9" ht="15.75" x14ac:dyDescent="0.55000000000000004">
      <c r="A11" t="s">
        <v>13</v>
      </c>
      <c r="B11" s="1">
        <f>1.66*B9^0.27*B6</f>
        <v>0.63440196170869034</v>
      </c>
      <c r="C11" t="s">
        <v>6</v>
      </c>
      <c r="E11" s="1">
        <f>1.66*E9^0.27*E6</f>
        <v>0.44787089969119243</v>
      </c>
      <c r="F11" t="s">
        <v>6</v>
      </c>
      <c r="H11" s="1">
        <f>1.66*H9^0.27*H6</f>
        <v>0</v>
      </c>
      <c r="I11" t="s">
        <v>6</v>
      </c>
    </row>
    <row r="12" spans="1:9" ht="15.75" x14ac:dyDescent="0.55000000000000004">
      <c r="A12" t="s">
        <v>14</v>
      </c>
      <c r="B12" s="1">
        <f>+B9^0.22*B6</f>
        <v>0.40167060852387637</v>
      </c>
      <c r="C12" t="s">
        <v>6</v>
      </c>
      <c r="E12" s="1">
        <f>+E9^0.22*E6</f>
        <v>0.30245484348718693</v>
      </c>
      <c r="F12" t="s">
        <v>6</v>
      </c>
      <c r="H12" s="1">
        <f>+H9^0.22*H6</f>
        <v>0</v>
      </c>
      <c r="I12" t="s">
        <v>6</v>
      </c>
    </row>
    <row r="13" spans="1:9" ht="15.75" x14ac:dyDescent="0.55000000000000004">
      <c r="A13" t="s">
        <v>11</v>
      </c>
      <c r="B13" s="1">
        <f>6*(B11-B10)</f>
        <v>2.7452069796914031</v>
      </c>
      <c r="C13" t="s">
        <v>6</v>
      </c>
      <c r="E13" s="1">
        <f>6*(E11-E10)</f>
        <v>2.073773055703338</v>
      </c>
      <c r="F13" t="s">
        <v>6</v>
      </c>
      <c r="H13" s="1">
        <f>6*(H11-H10)</f>
        <v>0</v>
      </c>
      <c r="I13" t="s">
        <v>6</v>
      </c>
    </row>
    <row r="14" spans="1:9" ht="15.75" x14ac:dyDescent="0.55000000000000004">
      <c r="A14" t="s">
        <v>10</v>
      </c>
      <c r="B14" s="1">
        <f>B6*(4.3*B9^0.27)+B13</f>
        <v>4.3885373624307817</v>
      </c>
      <c r="C14" t="s">
        <v>6</v>
      </c>
      <c r="E14" s="1">
        <f>E6*(4.3*E9^0.27)+E13</f>
        <v>3.2339205669516078</v>
      </c>
      <c r="F14" t="s">
        <v>6</v>
      </c>
      <c r="H14" s="1">
        <f>H6*(4.3*H9^0.27)+H13</f>
        <v>0</v>
      </c>
      <c r="I14" t="s">
        <v>6</v>
      </c>
    </row>
    <row r="15" spans="1:9" ht="15.75" x14ac:dyDescent="0.55000000000000004">
      <c r="A15" t="s">
        <v>15</v>
      </c>
      <c r="B15" s="1">
        <f>0.5*B10</f>
        <v>8.8433732546728233E-2</v>
      </c>
      <c r="C15" t="s">
        <v>6</v>
      </c>
      <c r="E15" s="1">
        <f>0.5*E10</f>
        <v>5.1121028536984713E-2</v>
      </c>
      <c r="F15" t="s">
        <v>6</v>
      </c>
      <c r="H15" s="1">
        <f>0.5*H10</f>
        <v>0</v>
      </c>
      <c r="I15" t="s">
        <v>6</v>
      </c>
    </row>
    <row r="16" spans="1:9" ht="15.75" x14ac:dyDescent="0.55000000000000004">
      <c r="A16" t="s">
        <v>16</v>
      </c>
      <c r="B16" s="1">
        <f>4*B10</f>
        <v>0.70746986037382587</v>
      </c>
      <c r="C16" t="s">
        <v>6</v>
      </c>
      <c r="E16" s="1">
        <f>4*E10</f>
        <v>0.4089682282958777</v>
      </c>
      <c r="F16" t="s">
        <v>6</v>
      </c>
      <c r="H16" s="1">
        <f>4*H10</f>
        <v>0</v>
      </c>
      <c r="I16" t="s">
        <v>6</v>
      </c>
    </row>
    <row r="17" spans="1:9" x14ac:dyDescent="0.45">
      <c r="A17" t="s">
        <v>17</v>
      </c>
      <c r="B17" s="4">
        <v>0.1</v>
      </c>
      <c r="C17" t="s">
        <v>6</v>
      </c>
      <c r="E17" s="4">
        <v>0.1</v>
      </c>
      <c r="F17" t="s">
        <v>6</v>
      </c>
      <c r="H17" s="4">
        <v>0.1</v>
      </c>
      <c r="I17" t="s">
        <v>6</v>
      </c>
    </row>
    <row r="18" spans="1:9" ht="15.75" x14ac:dyDescent="0.55000000000000004">
      <c r="A18" t="s">
        <v>20</v>
      </c>
      <c r="B18" s="4">
        <v>1.88</v>
      </c>
      <c r="C18" t="s">
        <v>21</v>
      </c>
      <c r="E18" s="4">
        <v>1.35</v>
      </c>
      <c r="F18" t="s">
        <v>21</v>
      </c>
      <c r="H18" s="4">
        <v>0</v>
      </c>
      <c r="I18" t="s">
        <v>21</v>
      </c>
    </row>
    <row r="19" spans="1:9" ht="15.75" x14ac:dyDescent="0.55000000000000004">
      <c r="A19" t="s">
        <v>23</v>
      </c>
      <c r="B19" s="4">
        <v>0.38</v>
      </c>
      <c r="C19" t="s">
        <v>6</v>
      </c>
      <c r="E19" s="4">
        <v>0.19</v>
      </c>
      <c r="F19" t="s">
        <v>6</v>
      </c>
      <c r="H19" s="4">
        <v>0.1</v>
      </c>
      <c r="I19" t="s">
        <v>6</v>
      </c>
    </row>
    <row r="20" spans="1:9" ht="15.75" x14ac:dyDescent="0.55000000000000004">
      <c r="A20" t="s">
        <v>22</v>
      </c>
      <c r="B20" s="1">
        <f>+B18^2/19.62+B19</f>
        <v>0.56014271151885831</v>
      </c>
      <c r="C20" t="s">
        <v>6</v>
      </c>
      <c r="E20" s="1">
        <f>+E18^2/19.62+E19</f>
        <v>0.28288990825688076</v>
      </c>
      <c r="F20" t="s">
        <v>6</v>
      </c>
      <c r="H20" s="1">
        <f>+H18^2/19.62+H19</f>
        <v>0.1</v>
      </c>
      <c r="I20" t="s">
        <v>6</v>
      </c>
    </row>
    <row r="21" spans="1:9" ht="15.75" x14ac:dyDescent="0.55000000000000004">
      <c r="A21" t="s">
        <v>26</v>
      </c>
      <c r="B21" s="3">
        <f>+B5/B7/B11</f>
        <v>1.060962865348124</v>
      </c>
      <c r="C21" t="s">
        <v>21</v>
      </c>
      <c r="E21" s="3">
        <f>+E5/E7/E11</f>
        <v>0.78866077390741818</v>
      </c>
      <c r="F21" t="s">
        <v>21</v>
      </c>
    </row>
    <row r="22" spans="1:9" ht="15.75" x14ac:dyDescent="0.55000000000000004">
      <c r="A22" t="s">
        <v>27</v>
      </c>
      <c r="B22" s="1">
        <f>+B11+B21^2/19.62</f>
        <v>0.69177414324017361</v>
      </c>
      <c r="C22" t="s">
        <v>6</v>
      </c>
      <c r="E22" s="1">
        <f>+E11+E21^2/19.62</f>
        <v>0.47957252131709699</v>
      </c>
      <c r="F22" t="s">
        <v>6</v>
      </c>
    </row>
    <row r="23" spans="1:9" ht="14.65" x14ac:dyDescent="0.45">
      <c r="A23" s="2" t="s">
        <v>29</v>
      </c>
      <c r="B23" s="1">
        <f>+B20+B6-B22</f>
        <v>0.3683685682786848</v>
      </c>
      <c r="C23" t="s">
        <v>6</v>
      </c>
      <c r="E23" s="1">
        <f>+E20+E6-E22</f>
        <v>0.30331738693978377</v>
      </c>
      <c r="F23" t="s">
        <v>6</v>
      </c>
    </row>
  </sheetData>
  <mergeCells count="1">
    <mergeCell ref="A1:I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Realineamiento No 4</vt:lpstr>
      <vt:lpstr>R206050</vt:lpstr>
      <vt:lpstr>R206040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</cp:lastModifiedBy>
  <dcterms:created xsi:type="dcterms:W3CDTF">2013-07-19T15:10:24Z</dcterms:created>
  <dcterms:modified xsi:type="dcterms:W3CDTF">2022-07-25T15:24:28Z</dcterms:modified>
</cp:coreProperties>
</file>