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.HydroTools\DisenoGeometricoHidraulicoVertical\.old\"/>
    </mc:Choice>
  </mc:AlternateContent>
  <xr:revisionPtr revIDLastSave="0" documentId="13_ncr:1_{5278C30A-B0BC-4124-8CDA-F8147B8C9518}" xr6:coauthVersionLast="47" xr6:coauthVersionMax="47" xr10:uidLastSave="{00000000-0000-0000-0000-000000000000}"/>
  <bookViews>
    <workbookView xWindow="-28920" yWindow="-120" windowWidth="29040" windowHeight="15720" xr2:uid="{98B088E3-E8FC-4605-8BE9-CD6B532D30F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62" i="1" l="1"/>
  <c r="D62" i="1"/>
  <c r="C62" i="1"/>
  <c r="B62" i="1"/>
  <c r="E61" i="1"/>
  <c r="C61" i="1"/>
  <c r="B61" i="1"/>
  <c r="E60" i="1"/>
  <c r="C60" i="1"/>
  <c r="B60" i="1"/>
  <c r="E40" i="1"/>
  <c r="D40" i="1"/>
  <c r="D43" i="1" s="1"/>
  <c r="C40" i="1"/>
  <c r="B40" i="1"/>
  <c r="E19" i="1"/>
  <c r="E32" i="1" s="1"/>
  <c r="C19" i="1"/>
  <c r="C31" i="1" s="1"/>
  <c r="D42" i="1" l="1"/>
  <c r="D44" i="1" s="1"/>
  <c r="C32" i="1"/>
  <c r="E31" i="1"/>
  <c r="M57" i="1" a="1"/>
  <c r="M57" i="1" s="1"/>
  <c r="H34" i="1" a="1"/>
  <c r="H34" i="1" s="1"/>
  <c r="D46" i="1" l="1"/>
  <c r="D61" i="1"/>
  <c r="N57" i="1"/>
  <c r="J34" i="1"/>
  <c r="I34" i="1"/>
  <c r="D11" i="1" l="1"/>
  <c r="D60" i="1" s="1"/>
  <c r="D63" i="1" s="1"/>
  <c r="D65" i="1" l="1"/>
  <c r="D64" i="1"/>
</calcChain>
</file>

<file path=xl/sharedStrings.xml><?xml version="1.0" encoding="utf-8"?>
<sst xmlns="http://schemas.openxmlformats.org/spreadsheetml/2006/main" count="93" uniqueCount="83">
  <si>
    <t>Caudal</t>
  </si>
  <si>
    <t>m/m</t>
  </si>
  <si>
    <t>Pendiente</t>
  </si>
  <si>
    <t>adim.</t>
  </si>
  <si>
    <t>m³/s</t>
  </si>
  <si>
    <t>Q</t>
  </si>
  <si>
    <t>So</t>
  </si>
  <si>
    <t>Factor de reducción del esfuerzo cortante crítico</t>
  </si>
  <si>
    <t>Sí 𝛼 &gt; 𝜃, aplicar factor de reducción K𝛼</t>
  </si>
  <si>
    <t>Temperatura °C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</si>
  <si>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Tamaño de partícula</t>
    </r>
  </si>
  <si>
    <t>Temperatura media del agua</t>
  </si>
  <si>
    <t>t</t>
  </si>
  <si>
    <t>°C</t>
  </si>
  <si>
    <t>x</t>
  </si>
  <si>
    <t>c</t>
  </si>
  <si>
    <t>x²</t>
  </si>
  <si>
    <t xml:space="preserve">La temperatura es empleada para calcular el peso específico del </t>
  </si>
  <si>
    <t>Notas</t>
  </si>
  <si>
    <t>Peso Específico del Agua</t>
  </si>
  <si>
    <r>
      <t xml:space="preserve">Peso Específico del Agua - </t>
    </r>
    <r>
      <rPr>
        <sz val="16"/>
        <color theme="1"/>
        <rFont val="Orkney Light"/>
      </rPr>
      <t>γ</t>
    </r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</si>
  <si>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N / m³</t>
    </r>
  </si>
  <si>
    <t>Datos de Entrada</t>
  </si>
  <si>
    <t>γ</t>
  </si>
  <si>
    <t>N / m³</t>
  </si>
  <si>
    <t>Ancho Máximo disponible en valle</t>
  </si>
  <si>
    <t>T</t>
  </si>
  <si>
    <t>m</t>
  </si>
  <si>
    <t>Altura disponible sin borde libre</t>
  </si>
  <si>
    <t>y</t>
  </si>
  <si>
    <t>FUERZA TRACTIVA USANDO SHIELDS RESOLVIENDO ANCHO EN LA BASE Y TAMAÑO MÍNIMO DE PARTICULAS REQUERIDAS EN EL LECHO PARA SECCIÓN ESTABLE</t>
  </si>
  <si>
    <t>Esfuerzo tractivo permisible, lb/ft² (Valores recomendados)</t>
  </si>
  <si>
    <t>Canales de material grueso no cohesivo (Tamaño 25% o mayor)</t>
  </si>
  <si>
    <t>Canales con alto contenido de finos en el agua</t>
  </si>
  <si>
    <t>Canales con poco sedimento en el agua</t>
  </si>
  <si>
    <t>Canales con agua clara</t>
  </si>
  <si>
    <t>Gravedad</t>
  </si>
  <si>
    <t>g</t>
  </si>
  <si>
    <t>m/s²</t>
  </si>
  <si>
    <r>
      <t>Diámetro promedio de la partícula (mm), Shields D</t>
    </r>
    <r>
      <rPr>
        <vertAlign val="subscript"/>
        <sz val="10"/>
        <color theme="1"/>
        <rFont val="Orkney Light"/>
      </rPr>
      <t>50</t>
    </r>
    <r>
      <rPr>
        <sz val="10"/>
        <color theme="1"/>
        <rFont val="Orkney Light"/>
      </rPr>
      <t>, Lane D</t>
    </r>
    <r>
      <rPr>
        <vertAlign val="subscript"/>
        <sz val="10"/>
        <color theme="1"/>
        <rFont val="Orkney Light"/>
      </rPr>
      <t>75</t>
    </r>
  </si>
  <si>
    <t>Conocido y, encontrar el ancho del canal usando la ecuación de Manning</t>
  </si>
  <si>
    <t>Factor de conversión de unidades</t>
  </si>
  <si>
    <t>Área hidráulica</t>
  </si>
  <si>
    <t>A</t>
  </si>
  <si>
    <t>𝛼1</t>
  </si>
  <si>
    <t>𝛼2</t>
  </si>
  <si>
    <t>Izq z1:1</t>
  </si>
  <si>
    <t>Der z2:1</t>
  </si>
  <si>
    <t>Talud (m/m)</t>
  </si>
  <si>
    <t>Ángulo de reposo del sedimento (°)</t>
  </si>
  <si>
    <t>𝜃 izq</t>
  </si>
  <si>
    <t>𝜃 lecho</t>
  </si>
  <si>
    <t>𝜃 der</t>
  </si>
  <si>
    <t>n izq</t>
  </si>
  <si>
    <t>n lecho</t>
  </si>
  <si>
    <t>n der</t>
  </si>
  <si>
    <t>Rugosidad (adim.)</t>
  </si>
  <si>
    <t>Ángulo del Talud (°)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</si>
  <si>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izq</t>
    </r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</si>
  <si>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der</t>
    </r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</si>
  <si>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lecho</t>
    </r>
  </si>
  <si>
    <t>A resolver</t>
  </si>
  <si>
    <t>en mm</t>
  </si>
  <si>
    <t>Acho en la base a resolver</t>
  </si>
  <si>
    <t>b</t>
  </si>
  <si>
    <t>m²</t>
  </si>
  <si>
    <t>Perímetro mojado</t>
  </si>
  <si>
    <t>Pm</t>
  </si>
  <si>
    <t xml:space="preserve">0 = </t>
  </si>
  <si>
    <t>Radio hidráulico</t>
  </si>
  <si>
    <t>R</t>
  </si>
  <si>
    <t>K𝛼 izq</t>
  </si>
  <si>
    <t>K𝛼 der</t>
  </si>
  <si>
    <t>Ecuación de Manning</t>
  </si>
  <si>
    <r>
      <rPr>
        <sz val="16"/>
        <color theme="1"/>
        <rFont val="Symbol"/>
        <family val="1"/>
        <charset val="2"/>
      </rPr>
      <t>t</t>
    </r>
    <r>
      <rPr>
        <sz val="11"/>
        <color theme="1"/>
        <rFont val="Orkney Light"/>
      </rPr>
      <t>o</t>
    </r>
  </si>
  <si>
    <r>
      <t xml:space="preserve">Fuerza tractiva por unidad de área mojada,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</t>
    </r>
  </si>
  <si>
    <t>N / m²</t>
  </si>
  <si>
    <t>Fuerza tractiva unitaria en fondo</t>
  </si>
  <si>
    <r>
      <rPr>
        <sz val="16"/>
        <color theme="1"/>
        <rFont val="Symbol"/>
        <family val="1"/>
        <charset val="2"/>
      </rPr>
      <t>t</t>
    </r>
    <r>
      <rPr>
        <sz val="11"/>
        <color theme="1"/>
        <rFont val="Orkney Light"/>
      </rPr>
      <t>o talud</t>
    </r>
  </si>
  <si>
    <t>Fuerza tractiva unitaria en talud para canales trapezoidales (Aprox.)</t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</si>
  <si>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, el canal es estable </t>
    </r>
  </si>
  <si>
    <t>Sí la fuerza tractiva en cualquier parte de la sección transversal es menor que el esfuerzo cortante crítico, el canal se considera estable.</t>
  </si>
  <si>
    <t>Aproximación de 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</si>
</sst>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7">
    <font>
      <sz val="11"/>
      <color theme="1"/>
      <name val="Calibri"/>
      <family val="2"/>
      <scheme val="minor"/>
    </font>
    <font>
      <sz val="11"/>
      <color theme="1"/>
      <name val="Orkney Light"/>
    </font>
    <font>
      <sz val="11"/>
      <color rgb="FF0070C0"/>
      <name val="Orkney Light"/>
    </font>
    <font>
      <sz val="18"/>
      <color theme="1"/>
      <name val="Orkney Light"/>
    </font>
    <font>
      <vertAlign val="subscript"/>
      <sz val="11"/>
      <color theme="1"/>
      <name val="Orkney Light"/>
    </font>
    <font>
      <sz val="11"/>
      <name val="Orkney Light"/>
    </font>
    <font>
      <sz val="14"/>
      <color theme="1"/>
      <name val="Orkney Light"/>
    </font>
    <font>
      <sz val="16"/>
      <color theme="1"/>
      <name val="Orkney Light"/>
    </font>
    <font>
      <sz val="10"/>
      <color theme="1"/>
      <name val="Orkney Light"/>
    </font>
    <font>
      <vertAlign val="subscript"/>
      <sz val="10"/>
      <color theme="1"/>
      <name val="Orkney Light"/>
    </font>
    <font>
      <sz val="11"/>
      <color rgb="FFC00000"/>
      <name val="Orkney Light"/>
    </font>
    <font>
      <sz val="10"/>
      <color rgb="FFC00000"/>
      <name val="Orkney Light"/>
    </font>
    <font>
      <u/>
      <sz val="11"/>
      <color theme="10"/>
      <name val="Calibri"/>
      <family val="2"/>
      <scheme val="minor"/>
    </font>
    <font>
      <sz val="9"/>
      <color theme="0" tint="-0.499984740745262"/>
      <name val="Orkney Light"/>
    </font>
    <font>
      <sz val="16"/>
      <color theme="1"/>
      <name val="Symbol"/>
      <family val="1"/>
      <charset val="2"/>
    </font>
    <font>
      <sz val="18"/>
      <color theme="1"/>
      <name val="Symbol"/>
      <family val="1"/>
      <charset val="2"/>
    </font>
    <font>
      <sz val="11"/>
      <color theme="1"/>
      <name val="Orkney Light"/>
      <family val="1"/>
      <charset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lightGray">
        <fgColor theme="0" tint="-0.14996795556505021"/>
        <bgColor indexed="65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dashed">
        <color theme="0" tint="-0.1499679555650502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/>
      <bottom style="thin">
        <color theme="0" tint="-4.9989318521683403E-2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76">
    <xf numFmtId="0" fontId="0" fillId="0" borderId="0" xfId="0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0" fontId="1" fillId="0" borderId="15" xfId="0" applyFont="1" applyBorder="1" applyAlignment="1">
      <alignment vertical="top"/>
    </xf>
    <xf numFmtId="0" fontId="1" fillId="2" borderId="2" xfId="0" applyFont="1" applyFill="1" applyBorder="1" applyAlignment="1">
      <alignment horizontal="center" vertical="top"/>
    </xf>
    <xf numFmtId="0" fontId="1" fillId="0" borderId="4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1" fillId="0" borderId="0" xfId="0" applyFont="1" applyBorder="1" applyAlignment="1">
      <alignment horizontal="left" vertical="top"/>
    </xf>
    <xf numFmtId="0" fontId="1" fillId="0" borderId="6" xfId="0" applyFont="1" applyBorder="1" applyAlignment="1">
      <alignment vertical="top"/>
    </xf>
    <xf numFmtId="0" fontId="1" fillId="0" borderId="7" xfId="0" applyFont="1" applyBorder="1" applyAlignment="1">
      <alignment horizontal="center" vertical="top"/>
    </xf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0" borderId="0" xfId="0" applyFont="1" applyAlignment="1"/>
    <xf numFmtId="0" fontId="1" fillId="0" borderId="1" xfId="0" applyFont="1" applyBorder="1" applyAlignment="1">
      <alignment horizontal="left" vertical="top" indent="1"/>
    </xf>
    <xf numFmtId="0" fontId="1" fillId="0" borderId="4" xfId="0" applyFont="1" applyBorder="1" applyAlignment="1">
      <alignment horizontal="left" vertical="top" indent="1"/>
    </xf>
    <xf numFmtId="0" fontId="1" fillId="0" borderId="6" xfId="0" applyFont="1" applyBorder="1" applyAlignment="1">
      <alignment horizontal="left" vertical="top" indent="1"/>
    </xf>
    <xf numFmtId="0" fontId="1" fillId="0" borderId="0" xfId="0" applyFont="1" applyAlignment="1">
      <alignment horizontal="left" vertical="top" wrapText="1"/>
    </xf>
    <xf numFmtId="0" fontId="1" fillId="0" borderId="18" xfId="0" applyFont="1" applyBorder="1" applyAlignment="1">
      <alignment horizontal="center" vertical="top"/>
    </xf>
    <xf numFmtId="0" fontId="1" fillId="0" borderId="19" xfId="0" applyFont="1" applyBorder="1" applyAlignment="1">
      <alignment horizontal="center" vertical="top"/>
    </xf>
    <xf numFmtId="0" fontId="1" fillId="0" borderId="0" xfId="0" applyFont="1" applyAlignment="1">
      <alignment vertical="top" wrapText="1"/>
    </xf>
    <xf numFmtId="0" fontId="1" fillId="0" borderId="5" xfId="0" applyFont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20" xfId="0" applyFont="1" applyFill="1" applyBorder="1" applyAlignment="1">
      <alignment horizontal="right" vertical="center"/>
    </xf>
    <xf numFmtId="0" fontId="1" fillId="0" borderId="22" xfId="0" applyFont="1" applyFill="1" applyBorder="1" applyAlignment="1">
      <alignment horizontal="right" vertical="center"/>
    </xf>
    <xf numFmtId="0" fontId="1" fillId="0" borderId="24" xfId="0" applyFont="1" applyFill="1" applyBorder="1" applyAlignment="1">
      <alignment horizontal="right" vertical="center"/>
    </xf>
    <xf numFmtId="0" fontId="5" fillId="3" borderId="28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5" fillId="3" borderId="29" xfId="0" applyFont="1" applyFill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1" fillId="0" borderId="26" xfId="0" applyFont="1" applyFill="1" applyBorder="1" applyAlignment="1">
      <alignment horizontal="right" vertical="center"/>
    </xf>
    <xf numFmtId="0" fontId="1" fillId="0" borderId="4" xfId="0" applyFont="1" applyFill="1" applyBorder="1" applyAlignment="1">
      <alignment horizontal="right" vertical="center"/>
    </xf>
    <xf numFmtId="0" fontId="11" fillId="0" borderId="28" xfId="0" applyFont="1" applyFill="1" applyBorder="1" applyAlignment="1">
      <alignment horizontal="center" vertical="center"/>
    </xf>
    <xf numFmtId="164" fontId="2" fillId="0" borderId="23" xfId="0" applyNumberFormat="1" applyFont="1" applyBorder="1" applyAlignment="1">
      <alignment horizontal="center" vertical="center"/>
    </xf>
    <xf numFmtId="0" fontId="1" fillId="0" borderId="0" xfId="0" applyFont="1" applyAlignment="1">
      <alignment horizontal="right" vertical="top"/>
    </xf>
    <xf numFmtId="0" fontId="13" fillId="0" borderId="0" xfId="1" applyFont="1" applyAlignment="1">
      <alignment horizontal="right" vertical="top"/>
    </xf>
    <xf numFmtId="0" fontId="1" fillId="0" borderId="4" xfId="0" applyFont="1" applyBorder="1" applyAlignment="1">
      <alignment horizontal="right" vertical="top"/>
    </xf>
    <xf numFmtId="0" fontId="10" fillId="0" borderId="4" xfId="0" applyFont="1" applyBorder="1" applyAlignment="1">
      <alignment horizontal="right" vertical="top"/>
    </xf>
    <xf numFmtId="0" fontId="10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right" vertical="top"/>
    </xf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1" fillId="0" borderId="4" xfId="0" applyFont="1" applyFill="1" applyBorder="1" applyAlignment="1">
      <alignment horizontal="right" vertical="center"/>
    </xf>
    <xf numFmtId="0" fontId="1" fillId="0" borderId="27" xfId="0" applyFont="1" applyFill="1" applyBorder="1" applyAlignment="1">
      <alignment horizontal="right" vertical="center"/>
    </xf>
    <xf numFmtId="0" fontId="1" fillId="0" borderId="26" xfId="0" applyFont="1" applyFill="1" applyBorder="1" applyAlignment="1">
      <alignment horizontal="right" vertical="center"/>
    </xf>
    <xf numFmtId="0" fontId="1" fillId="0" borderId="4" xfId="0" applyFont="1" applyBorder="1" applyAlignment="1">
      <alignment horizontal="right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9566797422318402"/>
          <c:y val="0.13346555224726983"/>
          <c:w val="0.74646137651638367"/>
          <c:h val="0.685919817439017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Hoja1!$I$6</c:f>
              <c:strCache>
                <c:ptCount val="1"/>
                <c:pt idx="0">
                  <c:v>γ Peso Específico N / m³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7712270917328577E-2"/>
                  <c:y val="-4.91538059002913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Hoja1!$H$7:$H$14</c:f>
              <c:numCache>
                <c:formatCode>General</c:formatCod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60</c:v>
                </c:pt>
                <c:pt idx="6">
                  <c:v>80</c:v>
                </c:pt>
                <c:pt idx="7">
                  <c:v>100</c:v>
                </c:pt>
              </c:numCache>
            </c:numRef>
          </c:xVal>
          <c:yVal>
            <c:numRef>
              <c:f>Hoja1!$I$7:$I$14</c:f>
              <c:numCache>
                <c:formatCode>General</c:formatCode>
                <c:ptCount val="8"/>
                <c:pt idx="0">
                  <c:v>9805</c:v>
                </c:pt>
                <c:pt idx="1">
                  <c:v>9806</c:v>
                </c:pt>
                <c:pt idx="2">
                  <c:v>9803</c:v>
                </c:pt>
                <c:pt idx="3">
                  <c:v>9786</c:v>
                </c:pt>
                <c:pt idx="4">
                  <c:v>9737</c:v>
                </c:pt>
                <c:pt idx="5">
                  <c:v>9658</c:v>
                </c:pt>
                <c:pt idx="6">
                  <c:v>9557</c:v>
                </c:pt>
                <c:pt idx="7">
                  <c:v>9438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63-44B0-A5B2-9A6A9E821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Peso Específico del Agua </a:t>
                </a:r>
                <a:r>
                  <a:rPr lang="el-GR"/>
                  <a:t>γ</a:t>
                </a:r>
                <a:r>
                  <a:rPr lang="en-US"/>
                  <a:t> (N / m³)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726361657391722"/>
          <c:y val="1.914892526280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9566797422318402"/>
          <c:y val="0.15644430693405201"/>
          <c:w val="0.74646137651638367"/>
          <c:h val="0.662941220639947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Hoja1!$N$6</c:f>
              <c:strCache>
                <c:ptCount val="1"/>
                <c:pt idx="0">
                  <c:v>Canales de material grueso no cohesivo (Tamaño 25% o mayor)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095279311556756"/>
                  <c:y val="-6.1059745938869554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Hoja1!$M$21:$M$34</c:f>
              <c:numCache>
                <c:formatCode>General</c:formatCod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90</c:v>
                </c:pt>
                <c:pt idx="13">
                  <c:v>100</c:v>
                </c:pt>
              </c:numCache>
            </c:numRef>
          </c:xVal>
          <c:yVal>
            <c:numRef>
              <c:f>Hoja1!$N$21:$N$34</c:f>
              <c:numCache>
                <c:formatCode>General</c:formatCode>
                <c:ptCount val="14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0.17499999999999999</c:v>
                </c:pt>
                <c:pt idx="5">
                  <c:v>0.33</c:v>
                </c:pt>
                <c:pt idx="6">
                  <c:v>0.5</c:v>
                </c:pt>
                <c:pt idx="7">
                  <c:v>0.67</c:v>
                </c:pt>
                <c:pt idx="8">
                  <c:v>0.83499999999999996</c:v>
                </c:pt>
                <c:pt idx="9">
                  <c:v>1</c:v>
                </c:pt>
                <c:pt idx="10">
                  <c:v>1.175</c:v>
                </c:pt>
                <c:pt idx="11">
                  <c:v>1.345</c:v>
                </c:pt>
                <c:pt idx="12">
                  <c:v>1.52</c:v>
                </c:pt>
                <c:pt idx="1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B8-40D5-9F49-81A0907B9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Diámetro promedio de la partícula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Esfuerzo tractivo permisible (lb/ft²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4" Type="http://schemas.openxmlformats.org/officeDocument/2006/relationships/chart" Target="../charts/chart2.xml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333375</xdr:colOff>
      <xdr:row>23</xdr:row>
      <xdr:rowOff>57150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CF6D6EC-CC7D-4F42-819E-0D0C3D759486}"/>
            </a:ext>
          </a:extLst>
        </xdr:cNvPr>
        <xdr:cNvSpPr txBox="1"/>
      </xdr:nvSpPr>
      <xdr:spPr>
        <a:xfrm>
          <a:off x="3876675" y="3676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</xdr:col>
      <xdr:colOff>1062659</xdr:colOff>
      <xdr:row>32</xdr:row>
      <xdr:rowOff>105190</xdr:rowOff>
    </xdr:from>
    <xdr:to>
      <xdr:col>2</xdr:col>
      <xdr:colOff>66261</xdr:colOff>
      <xdr:row>35</xdr:row>
      <xdr:rowOff>67463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B79E58-1924-492E-A2B8-2930FE50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784" y="6934615"/>
          <a:ext cx="1499152" cy="562348"/>
        </a:xfrm>
        <a:prstGeom prst="rect">
          <a:avLst/>
        </a:prstGeom>
      </xdr:spPr>
    </xdr:pic>
    <xdr:clientData/>
  </xdr:twoCellAnchor>
  <xdr:twoCellAnchor editAs="oneCell">
    <xdr:from>
      <xdr:col>2</xdr:col>
      <xdr:colOff>648528</xdr:colOff>
      <xdr:row>32</xdr:row>
      <xdr:rowOff>182216</xdr:rowOff>
    </xdr:from>
    <xdr:to>
      <xdr:col>4</xdr:col>
      <xdr:colOff>104162</xdr:colOff>
      <xdr:row>35</xdr:row>
      <xdr:rowOff>47625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3EF6237-EF42-4903-925D-01E72726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2203" y="7011641"/>
          <a:ext cx="1208234" cy="465484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14</xdr:row>
      <xdr:rowOff>195262</xdr:rowOff>
    </xdr:from>
    <xdr:to>
      <xdr:col>9</xdr:col>
      <xdr:colOff>1438274</xdr:colOff>
      <xdr:row>31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FF3FD56-9F3E-4C1C-AB13-742710E1A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</xdr:col>
      <xdr:colOff>333375</xdr:colOff>
      <xdr:row>44</xdr:row>
      <xdr:rowOff>57150</xdr:rowOff>
    </xdr:from>
    <xdr:ext cx="65" cy="172227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7C68C4D1-4BCA-49F9-AA16-3CBCF7A29F19}"/>
            </a:ext>
          </a:extLst>
        </xdr:cNvPr>
        <xdr:cNvSpPr txBox="1"/>
      </xdr:nvSpPr>
      <xdr:spPr>
        <a:xfrm>
          <a:off x="5362575" y="508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12</xdr:col>
      <xdr:colOff>74838</xdr:colOff>
      <xdr:row>35</xdr:row>
      <xdr:rowOff>186418</xdr:rowOff>
    </xdr:from>
    <xdr:to>
      <xdr:col>16</xdr:col>
      <xdr:colOff>1401536</xdr:colOff>
      <xdr:row>52</xdr:row>
      <xdr:rowOff>139474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0F43020-6CAE-4F0F-8E3C-9522A5A37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235404</xdr:colOff>
      <xdr:row>36</xdr:row>
      <xdr:rowOff>17008</xdr:rowOff>
    </xdr:from>
    <xdr:to>
      <xdr:col>19</xdr:col>
      <xdr:colOff>4153915</xdr:colOff>
      <xdr:row>56</xdr:row>
      <xdr:rowOff>13389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BBC87F3-81EC-4CCA-9691-CE9EAA87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85904" y="7327446"/>
          <a:ext cx="3918511" cy="3806381"/>
        </a:xfrm>
        <a:prstGeom prst="rect">
          <a:avLst/>
        </a:prstGeom>
      </xdr:spPr>
    </xdr:pic>
    <xdr:clientData/>
  </xdr:twoCellAnchor>
  <xdr:twoCellAnchor>
    <xdr:from>
      <xdr:col>19</xdr:col>
      <xdr:colOff>710293</xdr:colOff>
      <xdr:row>41</xdr:row>
      <xdr:rowOff>85046</xdr:rowOff>
    </xdr:from>
    <xdr:to>
      <xdr:col>19</xdr:col>
      <xdr:colOff>4000500</xdr:colOff>
      <xdr:row>41</xdr:row>
      <xdr:rowOff>85046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D5D7196A-5A11-48D9-97AD-9E5129FC18C3}"/>
            </a:ext>
          </a:extLst>
        </xdr:cNvPr>
        <xdr:cNvCxnSpPr/>
      </xdr:nvCxnSpPr>
      <xdr:spPr>
        <a:xfrm>
          <a:off x="18753364" y="8861653"/>
          <a:ext cx="329020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1514475</xdr:colOff>
      <xdr:row>47</xdr:row>
      <xdr:rowOff>38100</xdr:rowOff>
    </xdr:from>
    <xdr:to>
      <xdr:col>3</xdr:col>
      <xdr:colOff>495027</xdr:colOff>
      <xdr:row>54</xdr:row>
      <xdr:rowOff>28401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1AE9D6D-750A-490D-ADE6-059D336D3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2600" y="10067925"/>
          <a:ext cx="2180952" cy="1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168329</xdr:colOff>
      <xdr:row>2</xdr:row>
      <xdr:rowOff>0</xdr:rowOff>
    </xdr:from>
    <xdr:to>
      <xdr:col>19</xdr:col>
      <xdr:colOff>4025938</xdr:colOff>
      <xdr:row>5</xdr:row>
      <xdr:rowOff>2020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59F8E10-749E-4B90-B8C3-9951062B0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1980"/>
        <a:stretch/>
      </xdr:blipFill>
      <xdr:spPr>
        <a:xfrm>
          <a:off x="23218829" y="381000"/>
          <a:ext cx="3857609" cy="655162"/>
        </a:xfrm>
        <a:prstGeom prst="rect">
          <a:avLst/>
        </a:prstGeom>
      </xdr:spPr>
    </xdr:pic>
    <xdr:clientData/>
  </xdr:twoCellAnchor>
  <xdr:twoCellAnchor editAs="oneCell">
    <xdr:from>
      <xdr:col>19</xdr:col>
      <xdr:colOff>119062</xdr:colOff>
      <xdr:row>4</xdr:row>
      <xdr:rowOff>281658</xdr:rowOff>
    </xdr:from>
    <xdr:to>
      <xdr:col>19</xdr:col>
      <xdr:colOff>4112273</xdr:colOff>
      <xdr:row>11</xdr:row>
      <xdr:rowOff>164980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1645A8A-C5B3-4900-ACC0-4A435B060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69562" y="1043658"/>
          <a:ext cx="3993211" cy="1645447"/>
        </a:xfrm>
        <a:prstGeom prst="rect">
          <a:avLst/>
        </a:prstGeom>
      </xdr:spPr>
    </xdr:pic>
    <xdr:clientData/>
  </xdr:twoCellAnchor>
  <xdr:twoCellAnchor editAs="oneCell">
    <xdr:from>
      <xdr:col>19</xdr:col>
      <xdr:colOff>214312</xdr:colOff>
      <xdr:row>13</xdr:row>
      <xdr:rowOff>71437</xdr:rowOff>
    </xdr:from>
    <xdr:to>
      <xdr:col>19</xdr:col>
      <xdr:colOff>3928182</xdr:colOff>
      <xdr:row>33</xdr:row>
      <xdr:rowOff>156003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8590200-6C83-432B-90AD-E93EC7AB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64812" y="2976562"/>
          <a:ext cx="3713870" cy="3918379"/>
        </a:xfrm>
        <a:prstGeom prst="rect">
          <a:avLst/>
        </a:prstGeom>
      </xdr:spPr>
    </xdr:pic>
    <xdr:clientData/>
  </xdr:twoCellAnchor>
  <xdr:twoCellAnchor editAs="oneCell">
    <xdr:from>
      <xdr:col>19</xdr:col>
      <xdr:colOff>261937</xdr:colOff>
      <xdr:row>57</xdr:row>
      <xdr:rowOff>166688</xdr:rowOff>
    </xdr:from>
    <xdr:to>
      <xdr:col>19</xdr:col>
      <xdr:colOff>4042629</xdr:colOff>
      <xdr:row>70</xdr:row>
      <xdr:rowOff>48926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89BEFDC-27A7-4020-9F17-C447EE70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0" y="11477626"/>
          <a:ext cx="3780692" cy="2787363"/>
        </a:xfrm>
        <a:prstGeom prst="rect">
          <a:avLst/>
        </a:prstGeom>
      </xdr:spPr>
    </xdr:pic>
    <xdr:clientData/>
  </xdr:twoCellAnchor>
  <xdr:twoCellAnchor editAs="oneCell">
    <xdr:from>
      <xdr:col>19</xdr:col>
      <xdr:colOff>433388</xdr:colOff>
      <xdr:row>73</xdr:row>
      <xdr:rowOff>161358</xdr:rowOff>
    </xdr:from>
    <xdr:to>
      <xdr:col>19</xdr:col>
      <xdr:colOff>3948873</xdr:colOff>
      <xdr:row>88</xdr:row>
      <xdr:rowOff>96535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4A750CB-07B8-4F32-990D-C0E7C665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54701" y="14520296"/>
          <a:ext cx="3515485" cy="2792677"/>
        </a:xfrm>
        <a:prstGeom prst="rect">
          <a:avLst/>
        </a:prstGeom>
      </xdr:spPr>
    </xdr:pic>
    <xdr:clientData/>
  </xdr:twoCellAnchor>
  <xdr:twoCellAnchor editAs="oneCell">
    <xdr:from>
      <xdr:col>19</xdr:col>
      <xdr:colOff>557212</xdr:colOff>
      <xdr:row>89</xdr:row>
      <xdr:rowOff>114391</xdr:rowOff>
    </xdr:from>
    <xdr:to>
      <xdr:col>19</xdr:col>
      <xdr:colOff>4090244</xdr:colOff>
      <xdr:row>109</xdr:row>
      <xdr:rowOff>97191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D4C0BA7-FA9A-438E-B643-5C787411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78525" y="17521329"/>
          <a:ext cx="3533032" cy="3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57</xdr:row>
      <xdr:rowOff>19050</xdr:rowOff>
    </xdr:from>
    <xdr:to>
      <xdr:col>1</xdr:col>
      <xdr:colOff>2171700</xdr:colOff>
      <xdr:row>58</xdr:row>
      <xdr:rowOff>170234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521F271-7692-4413-8894-BC31CB71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550" y="11944350"/>
          <a:ext cx="1057275" cy="427409"/>
        </a:xfrm>
        <a:prstGeom prst="rect">
          <a:avLst/>
        </a:prstGeom>
      </xdr:spPr>
    </xdr:pic>
    <xdr:clientData/>
  </xdr:twoCellAnchor>
  <xdr:oneCellAnchor>
    <xdr:from>
      <xdr:col>8</xdr:col>
      <xdr:colOff>209550</xdr:colOff>
      <xdr:row>46</xdr:row>
      <xdr:rowOff>185737</xdr:rowOff>
    </xdr:from>
    <xdr:ext cx="1790700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127289F2-9493-4397-9F70-1207CDAB174A}"/>
                </a:ext>
              </a:extLst>
            </xdr:cNvPr>
            <xdr:cNvSpPr txBox="1"/>
          </xdr:nvSpPr>
          <xdr:spPr>
            <a:xfrm>
              <a:off x="7286625" y="9815512"/>
              <a:ext cx="1790700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n-US" sz="36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𝑒𝑞</m:t>
                  </m:r>
                  <m:r>
                    <a:rPr lang="en-US" sz="36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: </m:t>
                  </m:r>
                  <m:r>
                    <a:rPr lang="es-CO" sz="36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𝜏</m:t>
                  </m:r>
                </m:oMath>
              </a14:m>
              <a:r>
                <a:rPr lang="es-CO" sz="3600"/>
                <a:t>o</a:t>
              </a:r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127289F2-9493-4397-9F70-1207CDAB174A}"/>
                </a:ext>
              </a:extLst>
            </xdr:cNvPr>
            <xdr:cNvSpPr txBox="1"/>
          </xdr:nvSpPr>
          <xdr:spPr>
            <a:xfrm>
              <a:off x="7286625" y="9815512"/>
              <a:ext cx="1790700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3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𝑒𝑞: </a:t>
              </a:r>
              <a:r>
                <a:rPr lang="es-CO" sz="3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</a:t>
              </a:r>
              <a:r>
                <a:rPr lang="es-CO" sz="3600"/>
                <a:t>o</a:t>
              </a:r>
            </a:p>
          </xdr:txBody>
        </xdr:sp>
      </mc:Fallback>
    </mc:AlternateContent>
    <xdr:clientData/>
  </xdr:oneCellAnchor>
  <xdr:twoCellAnchor editAs="oneCell">
    <xdr:from>
      <xdr:col>2</xdr:col>
      <xdr:colOff>219075</xdr:colOff>
      <xdr:row>57</xdr:row>
      <xdr:rowOff>65767</xdr:rowOff>
    </xdr:from>
    <xdr:to>
      <xdr:col>4</xdr:col>
      <xdr:colOff>171450</xdr:colOff>
      <xdr:row>58</xdr:row>
      <xdr:rowOff>76154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2B00642-7D71-41F2-B9EB-11D2343FE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0" y="11991067"/>
          <a:ext cx="1704975" cy="286612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69</xdr:row>
      <xdr:rowOff>142875</xdr:rowOff>
    </xdr:from>
    <xdr:to>
      <xdr:col>3</xdr:col>
      <xdr:colOff>523876</xdr:colOff>
      <xdr:row>71</xdr:row>
      <xdr:rowOff>51012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85B2DC1-001C-4906-B9AE-2F9C1E69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5601" y="14916150"/>
          <a:ext cx="1066800" cy="308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74B5-7287-438C-ADA8-F9BA87E900FA}">
  <dimension ref="B1:V73"/>
  <sheetViews>
    <sheetView showGridLines="0" tabSelected="1" zoomScaleNormal="100" workbookViewId="0">
      <selection activeCell="E1" sqref="E1"/>
    </sheetView>
  </sheetViews>
  <sheetFormatPr defaultColWidth="11.3984375" defaultRowHeight="14.65"/>
  <cols>
    <col min="1" max="1" width="3.59765625" style="1" customWidth="1"/>
    <col min="2" max="2" width="37.3984375" style="1" customWidth="1"/>
    <col min="3" max="3" width="10.59765625" style="2" customWidth="1"/>
    <col min="4" max="4" width="15.73046875" style="2" customWidth="1"/>
    <col min="5" max="5" width="10.59765625" style="2" customWidth="1"/>
    <col min="6" max="6" width="3.265625" style="1" customWidth="1"/>
    <col min="7" max="7" width="3.265625" style="3" customWidth="1"/>
    <col min="8" max="10" width="21.73046875" style="1" customWidth="1"/>
    <col min="11" max="11" width="3.265625" style="1" customWidth="1"/>
    <col min="12" max="12" width="3.265625" style="3" customWidth="1"/>
    <col min="13" max="17" width="21.73046875" style="1" customWidth="1"/>
    <col min="18" max="18" width="3.265625" style="1" customWidth="1"/>
    <col min="19" max="19" width="3.265625" style="3" customWidth="1"/>
    <col min="20" max="20" width="64.1328125" style="1" customWidth="1"/>
    <col min="21" max="21" width="3.265625" style="1" customWidth="1"/>
    <col min="22" max="22" width="3.265625" style="3" customWidth="1"/>
    <col min="23" max="16384" width="11.3984375" style="1"/>
  </cols>
  <sheetData>
    <row r="1" spans="2:17">
      <c r="E1" s="54"/>
    </row>
    <row r="2" spans="2:17">
      <c r="B2" s="65" t="s">
        <v>30</v>
      </c>
      <c r="C2" s="65"/>
      <c r="D2" s="65"/>
      <c r="E2" s="65"/>
      <c r="H2" s="66"/>
      <c r="I2" s="66"/>
      <c r="J2" s="66"/>
      <c r="M2" s="66"/>
      <c r="N2" s="66"/>
      <c r="O2" s="66"/>
      <c r="P2" s="66"/>
      <c r="Q2" s="66"/>
    </row>
    <row r="3" spans="2:17">
      <c r="B3" s="65"/>
      <c r="C3" s="65"/>
      <c r="D3" s="65"/>
      <c r="E3" s="65"/>
      <c r="H3" s="26"/>
      <c r="I3" s="26"/>
      <c r="J3" s="26"/>
      <c r="M3" s="26"/>
      <c r="N3" s="26"/>
      <c r="O3" s="26"/>
      <c r="P3" s="26"/>
      <c r="Q3" s="26"/>
    </row>
    <row r="4" spans="2:17">
      <c r="B4" s="65"/>
      <c r="C4" s="65"/>
      <c r="D4" s="65"/>
      <c r="E4" s="65"/>
    </row>
    <row r="5" spans="2:17" ht="21.75">
      <c r="B5" s="22" t="s">
        <v>22</v>
      </c>
      <c r="H5" s="22" t="s">
        <v>20</v>
      </c>
      <c r="J5" s="6"/>
      <c r="M5" s="22" t="s">
        <v>31</v>
      </c>
      <c r="Q5" s="6"/>
    </row>
    <row r="6" spans="2:17" ht="43.15">
      <c r="B6" s="42" t="s">
        <v>0</v>
      </c>
      <c r="C6" s="32" t="s">
        <v>5</v>
      </c>
      <c r="D6" s="33">
        <v>130</v>
      </c>
      <c r="E6" s="34" t="s">
        <v>4</v>
      </c>
      <c r="H6" s="14" t="s">
        <v>9</v>
      </c>
      <c r="I6" s="15" t="s">
        <v>21</v>
      </c>
      <c r="J6" s="14" t="s">
        <v>18</v>
      </c>
      <c r="M6" s="31" t="s">
        <v>39</v>
      </c>
      <c r="N6" s="31" t="s">
        <v>32</v>
      </c>
      <c r="O6" s="31" t="s">
        <v>33</v>
      </c>
      <c r="P6" s="31" t="s">
        <v>34</v>
      </c>
      <c r="Q6" s="31" t="s">
        <v>35</v>
      </c>
    </row>
    <row r="7" spans="2:17" ht="15.75" customHeight="1">
      <c r="B7" s="43" t="s">
        <v>2</v>
      </c>
      <c r="C7" s="35" t="s">
        <v>6</v>
      </c>
      <c r="D7" s="52">
        <v>8.9689999999999995E-4</v>
      </c>
      <c r="E7" s="37" t="s">
        <v>1</v>
      </c>
      <c r="H7" s="7">
        <v>0</v>
      </c>
      <c r="I7" s="8">
        <v>9805</v>
      </c>
      <c r="J7" s="71" t="s">
        <v>17</v>
      </c>
      <c r="M7" s="7">
        <v>0.1</v>
      </c>
      <c r="N7" s="8"/>
      <c r="O7" s="8"/>
      <c r="P7" s="8"/>
      <c r="Q7" s="8"/>
    </row>
    <row r="8" spans="2:17">
      <c r="B8" s="43" t="s">
        <v>36</v>
      </c>
      <c r="C8" s="35" t="s">
        <v>37</v>
      </c>
      <c r="D8" s="36">
        <v>9.8059999999999992</v>
      </c>
      <c r="E8" s="37" t="s">
        <v>38</v>
      </c>
      <c r="H8" s="7">
        <v>5</v>
      </c>
      <c r="I8" s="8">
        <v>9806</v>
      </c>
      <c r="J8" s="71"/>
      <c r="M8" s="7">
        <v>0.2</v>
      </c>
      <c r="N8" s="8"/>
      <c r="O8" s="8"/>
      <c r="P8" s="8"/>
      <c r="Q8" s="8"/>
    </row>
    <row r="9" spans="2:17">
      <c r="B9" s="43" t="s">
        <v>41</v>
      </c>
      <c r="C9" s="35" t="s">
        <v>15</v>
      </c>
      <c r="D9" s="36">
        <v>1</v>
      </c>
      <c r="E9" s="37" t="s">
        <v>3</v>
      </c>
      <c r="H9" s="7">
        <v>10</v>
      </c>
      <c r="I9" s="8">
        <v>9803</v>
      </c>
      <c r="J9" s="71"/>
      <c r="M9" s="7">
        <v>0.3</v>
      </c>
      <c r="N9" s="8"/>
      <c r="O9" s="8"/>
      <c r="P9" s="8"/>
      <c r="Q9" s="8"/>
    </row>
    <row r="10" spans="2:17">
      <c r="B10" s="43" t="s">
        <v>11</v>
      </c>
      <c r="C10" s="35" t="s">
        <v>12</v>
      </c>
      <c r="D10" s="36">
        <v>15</v>
      </c>
      <c r="E10" s="37" t="s">
        <v>13</v>
      </c>
      <c r="H10" s="7">
        <v>20</v>
      </c>
      <c r="I10" s="8">
        <v>9786</v>
      </c>
      <c r="J10" s="71"/>
      <c r="M10" s="7">
        <v>0.4</v>
      </c>
      <c r="N10" s="8"/>
      <c r="O10" s="8"/>
      <c r="P10" s="8"/>
      <c r="Q10" s="8"/>
    </row>
    <row r="11" spans="2:17">
      <c r="B11" s="43" t="s">
        <v>19</v>
      </c>
      <c r="C11" s="35" t="s">
        <v>23</v>
      </c>
      <c r="D11" s="38">
        <f>H34*D10^2+I34*D10+J34</f>
        <v>9793.0614326465347</v>
      </c>
      <c r="E11" s="37" t="s">
        <v>24</v>
      </c>
      <c r="H11" s="7">
        <v>40</v>
      </c>
      <c r="I11" s="8">
        <v>9737</v>
      </c>
      <c r="J11" s="71"/>
      <c r="M11" s="7">
        <v>0.5</v>
      </c>
      <c r="N11" s="8"/>
      <c r="O11" s="8"/>
      <c r="P11" s="8"/>
      <c r="Q11" s="8"/>
    </row>
    <row r="12" spans="2:17">
      <c r="B12" s="43" t="s">
        <v>25</v>
      </c>
      <c r="C12" s="35" t="s">
        <v>26</v>
      </c>
      <c r="D12" s="36">
        <v>300</v>
      </c>
      <c r="E12" s="37" t="s">
        <v>27</v>
      </c>
      <c r="H12" s="7">
        <v>60</v>
      </c>
      <c r="I12" s="8">
        <v>9658</v>
      </c>
      <c r="J12" s="71"/>
      <c r="M12" s="7">
        <v>0.6</v>
      </c>
      <c r="N12" s="8"/>
      <c r="O12" s="8"/>
      <c r="P12" s="8"/>
      <c r="Q12" s="8"/>
    </row>
    <row r="13" spans="2:17">
      <c r="B13" s="43" t="s">
        <v>28</v>
      </c>
      <c r="C13" s="35" t="s">
        <v>29</v>
      </c>
      <c r="D13" s="36">
        <v>1.28</v>
      </c>
      <c r="E13" s="37" t="s">
        <v>27</v>
      </c>
      <c r="H13" s="7">
        <v>80</v>
      </c>
      <c r="I13" s="8">
        <v>9557</v>
      </c>
      <c r="J13" s="71"/>
      <c r="M13" s="7">
        <v>0.7</v>
      </c>
      <c r="N13" s="8"/>
      <c r="O13" s="8"/>
      <c r="P13" s="8"/>
      <c r="Q13" s="8"/>
    </row>
    <row r="14" spans="2:17" ht="16.149999999999999">
      <c r="B14" s="49" t="s">
        <v>10</v>
      </c>
      <c r="C14" s="35" t="s">
        <v>58</v>
      </c>
      <c r="D14" s="2" t="s">
        <v>60</v>
      </c>
      <c r="E14" s="37" t="s">
        <v>59</v>
      </c>
      <c r="H14" s="12">
        <v>100</v>
      </c>
      <c r="I14" s="13">
        <v>9438</v>
      </c>
      <c r="J14" s="72"/>
      <c r="M14" s="7">
        <v>0.8</v>
      </c>
      <c r="N14" s="28"/>
      <c r="O14" s="28"/>
      <c r="P14" s="28"/>
      <c r="Q14" s="28"/>
    </row>
    <row r="15" spans="2:17">
      <c r="B15" s="50" t="s">
        <v>62</v>
      </c>
      <c r="C15" s="36">
        <v>0.14599999999999999</v>
      </c>
      <c r="D15" s="51" t="s">
        <v>61</v>
      </c>
      <c r="E15" s="39">
        <v>0.14599999999999999</v>
      </c>
      <c r="M15" s="7">
        <v>0.9</v>
      </c>
      <c r="N15" s="28"/>
      <c r="O15" s="28"/>
      <c r="P15" s="28"/>
      <c r="Q15" s="28"/>
    </row>
    <row r="16" spans="2:17">
      <c r="B16" s="69" t="s">
        <v>48</v>
      </c>
      <c r="C16" s="35" t="s">
        <v>46</v>
      </c>
      <c r="D16" s="45"/>
      <c r="E16" s="37" t="s">
        <v>47</v>
      </c>
      <c r="M16" s="7">
        <v>1</v>
      </c>
      <c r="N16" s="28"/>
      <c r="O16" s="28"/>
      <c r="P16" s="28"/>
      <c r="Q16" s="28"/>
    </row>
    <row r="17" spans="2:17">
      <c r="B17" s="67"/>
      <c r="C17" s="36">
        <v>14</v>
      </c>
      <c r="D17" s="45"/>
      <c r="E17" s="39">
        <v>14</v>
      </c>
      <c r="M17" s="27">
        <v>2</v>
      </c>
      <c r="N17" s="28"/>
      <c r="O17" s="28"/>
      <c r="P17" s="28"/>
      <c r="Q17" s="28"/>
    </row>
    <row r="18" spans="2:17">
      <c r="B18" s="67" t="s">
        <v>57</v>
      </c>
      <c r="C18" s="35" t="s">
        <v>44</v>
      </c>
      <c r="D18" s="46"/>
      <c r="E18" s="37" t="s">
        <v>45</v>
      </c>
      <c r="M18" s="27">
        <v>3</v>
      </c>
      <c r="N18" s="28"/>
      <c r="O18" s="28"/>
      <c r="P18" s="28"/>
      <c r="Q18" s="28"/>
    </row>
    <row r="19" spans="2:17">
      <c r="B19" s="68"/>
      <c r="C19" s="35">
        <f>DEGREES(ATAN(1/C17))</f>
        <v>4.0856167799748766</v>
      </c>
      <c r="D19" s="47"/>
      <c r="E19" s="37">
        <f>DEGREES(ATAN(1/E17))</f>
        <v>4.0856167799748766</v>
      </c>
      <c r="M19" s="27">
        <v>4</v>
      </c>
      <c r="N19" s="28"/>
      <c r="O19" s="28"/>
      <c r="P19" s="28"/>
      <c r="Q19" s="28"/>
    </row>
    <row r="20" spans="2:17">
      <c r="B20" s="69" t="s">
        <v>49</v>
      </c>
      <c r="C20" s="35" t="s">
        <v>50</v>
      </c>
      <c r="D20" s="38" t="s">
        <v>51</v>
      </c>
      <c r="E20" s="37" t="s">
        <v>52</v>
      </c>
      <c r="M20" s="27">
        <v>5</v>
      </c>
      <c r="N20" s="28"/>
      <c r="O20" s="28"/>
      <c r="P20" s="28"/>
      <c r="Q20" s="28"/>
    </row>
    <row r="21" spans="2:17">
      <c r="B21" s="68"/>
      <c r="C21" s="36">
        <v>35</v>
      </c>
      <c r="D21" s="36">
        <v>35</v>
      </c>
      <c r="E21" s="39">
        <v>35</v>
      </c>
      <c r="M21" s="27">
        <v>6</v>
      </c>
      <c r="N21" s="28">
        <v>0.1</v>
      </c>
      <c r="O21" s="28"/>
      <c r="P21" s="28"/>
      <c r="Q21" s="28"/>
    </row>
    <row r="22" spans="2:17">
      <c r="B22" s="69" t="s">
        <v>56</v>
      </c>
      <c r="C22" s="35" t="s">
        <v>53</v>
      </c>
      <c r="D22" s="38" t="s">
        <v>54</v>
      </c>
      <c r="E22" s="48" t="s">
        <v>55</v>
      </c>
      <c r="M22" s="27">
        <v>7</v>
      </c>
      <c r="N22" s="28">
        <v>0.12</v>
      </c>
      <c r="O22" s="28"/>
      <c r="P22" s="28"/>
      <c r="Q22" s="28"/>
    </row>
    <row r="23" spans="2:17">
      <c r="B23" s="68"/>
      <c r="C23" s="36">
        <v>1.7999999999999999E-2</v>
      </c>
      <c r="D23" s="36">
        <v>1.7999999999999999E-2</v>
      </c>
      <c r="E23" s="39">
        <v>1.7999999999999999E-2</v>
      </c>
      <c r="M23" s="27">
        <v>8</v>
      </c>
      <c r="N23" s="28">
        <v>0.14000000000000001</v>
      </c>
      <c r="O23" s="28"/>
      <c r="P23" s="28"/>
      <c r="Q23" s="28"/>
    </row>
    <row r="24" spans="2:17">
      <c r="B24" s="44"/>
      <c r="C24" s="40"/>
      <c r="D24" s="40"/>
      <c r="E24" s="41"/>
      <c r="M24" s="27">
        <v>9</v>
      </c>
      <c r="N24" s="28">
        <v>0.16</v>
      </c>
      <c r="O24" s="28"/>
      <c r="P24" s="28"/>
      <c r="Q24" s="28"/>
    </row>
    <row r="25" spans="2:17">
      <c r="M25" s="27">
        <v>10</v>
      </c>
      <c r="N25" s="28">
        <v>0.17499999999999999</v>
      </c>
      <c r="O25" s="28"/>
      <c r="P25" s="28"/>
      <c r="Q25" s="28"/>
    </row>
    <row r="26" spans="2:17">
      <c r="B26" s="22" t="s">
        <v>7</v>
      </c>
      <c r="M26" s="27">
        <v>20</v>
      </c>
      <c r="N26" s="28">
        <v>0.33</v>
      </c>
      <c r="O26" s="28"/>
      <c r="P26" s="28"/>
      <c r="Q26" s="28"/>
    </row>
    <row r="27" spans="2:17">
      <c r="B27" s="23"/>
      <c r="C27" s="16"/>
      <c r="D27" s="16"/>
      <c r="E27" s="17"/>
      <c r="M27" s="27">
        <v>30</v>
      </c>
      <c r="N27" s="28">
        <v>0.5</v>
      </c>
      <c r="O27" s="28"/>
      <c r="P27" s="28"/>
      <c r="Q27" s="28"/>
    </row>
    <row r="28" spans="2:17">
      <c r="B28" s="73" t="s">
        <v>8</v>
      </c>
      <c r="C28" s="74"/>
      <c r="D28" s="74"/>
      <c r="E28" s="75"/>
      <c r="M28" s="27">
        <v>40</v>
      </c>
      <c r="N28" s="28">
        <v>0.67</v>
      </c>
      <c r="O28" s="28"/>
      <c r="P28" s="28"/>
      <c r="Q28" s="28"/>
    </row>
    <row r="29" spans="2:17">
      <c r="B29" s="73"/>
      <c r="C29" s="74"/>
      <c r="D29" s="74"/>
      <c r="E29" s="75"/>
      <c r="M29" s="27">
        <v>50</v>
      </c>
      <c r="N29" s="28">
        <v>0.83499999999999996</v>
      </c>
      <c r="O29" s="28"/>
      <c r="P29" s="28"/>
      <c r="Q29" s="28"/>
    </row>
    <row r="30" spans="2:17" ht="15.75" customHeight="1">
      <c r="B30" s="70" t="s">
        <v>7</v>
      </c>
      <c r="C30" s="6" t="s">
        <v>71</v>
      </c>
      <c r="D30" s="6"/>
      <c r="E30" s="30" t="s">
        <v>72</v>
      </c>
      <c r="M30" s="27">
        <v>60</v>
      </c>
      <c r="N30" s="28">
        <v>1</v>
      </c>
      <c r="O30" s="28"/>
      <c r="P30" s="28"/>
      <c r="Q30" s="28"/>
    </row>
    <row r="31" spans="2:17">
      <c r="B31" s="70"/>
      <c r="C31" s="6">
        <f>IF(C21&gt;C19,(COS(RADIANS(C19))*SQRT(1-((TAN(RADIANS(C19)))^2/(TAN(RADIANS(C21)))^2))),1)</f>
        <v>0.99225527170051075</v>
      </c>
      <c r="D31" s="6"/>
      <c r="E31" s="30">
        <f>IF(E21&gt;E19,(COS(RADIANS(E19))*SQRT(1-((TAN(RADIANS(E19)))^2/(TAN(RADIANS(E21)))^2))),1)</f>
        <v>0.99225527170051075</v>
      </c>
      <c r="M31" s="27">
        <v>70</v>
      </c>
      <c r="N31" s="28">
        <v>1.175</v>
      </c>
      <c r="O31" s="28"/>
      <c r="P31" s="28"/>
      <c r="Q31" s="28"/>
    </row>
    <row r="32" spans="2:17">
      <c r="B32" s="70"/>
      <c r="C32" s="6">
        <f>IF(C21&gt;C19,SQRT(1-((SIN(RADIANS(C19)))^2)/((SIN(RADIANS(C21)))^2)),1)</f>
        <v>0.99225527170051075</v>
      </c>
      <c r="D32" s="6"/>
      <c r="E32" s="30">
        <f>IF(E21&gt;E19,SQRT(1-((SIN(RADIANS(E19)))^2)/((SIN(RADIANS(E21)))^2)),1)</f>
        <v>0.99225527170051075</v>
      </c>
      <c r="M32" s="27">
        <v>80</v>
      </c>
      <c r="N32" s="28">
        <v>1.345</v>
      </c>
      <c r="O32" s="28"/>
      <c r="P32" s="28"/>
      <c r="Q32" s="28"/>
    </row>
    <row r="33" spans="2:17">
      <c r="B33" s="24"/>
      <c r="C33" s="6"/>
      <c r="D33" s="6"/>
      <c r="E33" s="30"/>
      <c r="H33" s="20" t="s">
        <v>16</v>
      </c>
      <c r="I33" s="4" t="s">
        <v>14</v>
      </c>
      <c r="J33" s="21" t="s">
        <v>15</v>
      </c>
      <c r="M33" s="27">
        <v>90</v>
      </c>
      <c r="N33" s="28">
        <v>1.52</v>
      </c>
      <c r="O33" s="28"/>
      <c r="P33" s="28"/>
      <c r="Q33" s="28"/>
    </row>
    <row r="34" spans="2:17">
      <c r="B34" s="24"/>
      <c r="C34" s="6"/>
      <c r="D34" s="6"/>
      <c r="E34" s="30"/>
      <c r="H34" s="18">
        <f t="array" ref="H34:J34">LINEST(I7:I14,H7:H14^{1,2},TRUE,TRUE)</f>
        <v>-3.1301986871779375E-2</v>
      </c>
      <c r="I34" s="11">
        <v>-0.60655681027371755</v>
      </c>
      <c r="J34" s="19">
        <v>9809.2027318467917</v>
      </c>
      <c r="M34" s="27">
        <v>100</v>
      </c>
      <c r="N34" s="28">
        <v>1.7</v>
      </c>
      <c r="O34" s="28"/>
      <c r="P34" s="28"/>
      <c r="Q34" s="28"/>
    </row>
    <row r="35" spans="2:17">
      <c r="B35" s="24"/>
      <c r="C35" s="6"/>
      <c r="D35" s="6"/>
      <c r="E35" s="30"/>
      <c r="M35" s="12"/>
      <c r="N35" s="13"/>
      <c r="O35" s="13"/>
      <c r="P35" s="13"/>
      <c r="Q35" s="13"/>
    </row>
    <row r="36" spans="2:17">
      <c r="B36" s="25"/>
      <c r="C36" s="11"/>
      <c r="D36" s="11"/>
      <c r="E36" s="19"/>
    </row>
    <row r="38" spans="2:17">
      <c r="B38" s="1" t="s">
        <v>40</v>
      </c>
      <c r="C38" s="29"/>
      <c r="D38" s="29"/>
      <c r="E38" s="29"/>
    </row>
    <row r="39" spans="2:17" ht="15.75" customHeight="1">
      <c r="B39" s="59"/>
      <c r="C39" s="60"/>
      <c r="D39" s="60"/>
      <c r="E39" s="61"/>
    </row>
    <row r="40" spans="2:17">
      <c r="B40" s="55" t="str">
        <f>B13</f>
        <v>Altura disponible sin borde libre</v>
      </c>
      <c r="C40" s="6" t="str">
        <f t="shared" ref="C40:E40" si="0">C13</f>
        <v>y</v>
      </c>
      <c r="D40" s="6">
        <f t="shared" si="0"/>
        <v>1.28</v>
      </c>
      <c r="E40" s="30" t="str">
        <f t="shared" si="0"/>
        <v>m</v>
      </c>
    </row>
    <row r="41" spans="2:17">
      <c r="B41" s="56" t="s">
        <v>63</v>
      </c>
      <c r="C41" s="6" t="s">
        <v>64</v>
      </c>
      <c r="D41" s="57">
        <v>43.537532151634537</v>
      </c>
      <c r="E41" s="30" t="s">
        <v>27</v>
      </c>
    </row>
    <row r="42" spans="2:17">
      <c r="B42" s="55" t="s">
        <v>42</v>
      </c>
      <c r="C42" s="6" t="s">
        <v>43</v>
      </c>
      <c r="D42" s="6">
        <f>(D41*D40)+((D40^2)/2)*(C17+E17)</f>
        <v>78.665641154092214</v>
      </c>
      <c r="E42" s="30" t="s">
        <v>65</v>
      </c>
    </row>
    <row r="43" spans="2:17">
      <c r="B43" s="55" t="s">
        <v>66</v>
      </c>
      <c r="C43" s="6" t="s">
        <v>67</v>
      </c>
      <c r="D43" s="6">
        <f>D41+D40*((SQRT(1+C17^2))+(SQRT(1+E17^2)))</f>
        <v>79.468844401537126</v>
      </c>
      <c r="E43" s="30" t="s">
        <v>27</v>
      </c>
    </row>
    <row r="44" spans="2:17">
      <c r="B44" s="55" t="s">
        <v>69</v>
      </c>
      <c r="C44" s="6" t="s">
        <v>70</v>
      </c>
      <c r="D44" s="6">
        <f>+D42/D43</f>
        <v>0.98989285356426582</v>
      </c>
      <c r="E44" s="30" t="s">
        <v>27</v>
      </c>
    </row>
    <row r="45" spans="2:17">
      <c r="B45" s="55"/>
      <c r="C45" s="6"/>
      <c r="D45" s="6"/>
      <c r="E45" s="30"/>
    </row>
    <row r="46" spans="2:17">
      <c r="B46" s="55" t="s">
        <v>73</v>
      </c>
      <c r="C46" s="58" t="s">
        <v>68</v>
      </c>
      <c r="D46" s="9">
        <f>D6-((D9/D23)*D42*(D44)^(2/3)*D7^(1/2))</f>
        <v>-1.0142195975504364E-5</v>
      </c>
      <c r="E46" s="30"/>
    </row>
    <row r="47" spans="2:17">
      <c r="B47" s="5"/>
      <c r="C47" s="6"/>
      <c r="D47" s="6"/>
      <c r="E47" s="30"/>
    </row>
    <row r="48" spans="2:17">
      <c r="B48" s="5"/>
      <c r="C48" s="6"/>
      <c r="D48" s="6"/>
      <c r="E48" s="30"/>
    </row>
    <row r="49" spans="2:14">
      <c r="B49" s="5"/>
      <c r="C49" s="6"/>
      <c r="D49" s="6"/>
      <c r="E49" s="30"/>
    </row>
    <row r="50" spans="2:14">
      <c r="B50" s="5"/>
      <c r="C50" s="6"/>
      <c r="D50" s="6"/>
      <c r="E50" s="30"/>
    </row>
    <row r="51" spans="2:14">
      <c r="B51" s="5"/>
      <c r="C51" s="6"/>
      <c r="D51" s="6"/>
      <c r="E51" s="30"/>
    </row>
    <row r="52" spans="2:14">
      <c r="B52" s="5"/>
      <c r="C52" s="6"/>
      <c r="D52" s="6"/>
      <c r="E52" s="30"/>
    </row>
    <row r="53" spans="2:14">
      <c r="B53" s="5"/>
      <c r="C53" s="6"/>
      <c r="D53" s="6"/>
      <c r="E53" s="30"/>
    </row>
    <row r="54" spans="2:14">
      <c r="B54" s="5"/>
      <c r="C54" s="6"/>
      <c r="D54" s="6"/>
      <c r="E54" s="30"/>
    </row>
    <row r="55" spans="2:14">
      <c r="B55" s="10"/>
      <c r="C55" s="11"/>
      <c r="D55" s="11"/>
      <c r="E55" s="19"/>
      <c r="M55" s="1" t="s">
        <v>32</v>
      </c>
    </row>
    <row r="56" spans="2:14">
      <c r="M56" s="20" t="s">
        <v>14</v>
      </c>
      <c r="N56" s="21" t="s">
        <v>15</v>
      </c>
    </row>
    <row r="57" spans="2:14" ht="22.5">
      <c r="B57" s="1" t="s">
        <v>75</v>
      </c>
      <c r="M57" s="18">
        <f t="array" ref="M57:N57">LINEST(N21:N34,M21:M34)</f>
        <v>1.6855018948595864E-2</v>
      </c>
      <c r="N57" s="19">
        <v>-4.222135846858599E-4</v>
      </c>
    </row>
    <row r="58" spans="2:14" ht="21.75">
      <c r="D58" s="62"/>
    </row>
    <row r="60" spans="2:14">
      <c r="B60" s="53" t="str">
        <f>+B11</f>
        <v>Peso Específico del Agua</v>
      </c>
      <c r="C60" s="2" t="str">
        <f t="shared" ref="C60:E60" si="1">+C11</f>
        <v>γ</v>
      </c>
      <c r="D60" s="1">
        <f t="shared" si="1"/>
        <v>9793.0614326465347</v>
      </c>
      <c r="E60" s="1" t="str">
        <f t="shared" si="1"/>
        <v>N / m³</v>
      </c>
    </row>
    <row r="61" spans="2:14">
      <c r="B61" s="53" t="str">
        <f>B44</f>
        <v>Radio hidráulico</v>
      </c>
      <c r="C61" s="2" t="str">
        <f t="shared" ref="C61:E61" si="2">C44</f>
        <v>R</v>
      </c>
      <c r="D61" s="1">
        <f t="shared" si="2"/>
        <v>0.98989285356426582</v>
      </c>
      <c r="E61" s="1" t="str">
        <f t="shared" si="2"/>
        <v>m</v>
      </c>
    </row>
    <row r="62" spans="2:14">
      <c r="B62" s="53" t="str">
        <f>B7</f>
        <v>Pendiente</v>
      </c>
      <c r="C62" s="2" t="str">
        <f t="shared" ref="C62:E62" si="3">C7</f>
        <v>So</v>
      </c>
      <c r="D62" s="1">
        <f t="shared" si="3"/>
        <v>8.9689999999999995E-4</v>
      </c>
      <c r="E62" s="1" t="str">
        <f t="shared" si="3"/>
        <v>m/m</v>
      </c>
    </row>
    <row r="63" spans="2:14" ht="20.25">
      <c r="B63" s="53" t="s">
        <v>77</v>
      </c>
      <c r="C63" s="63" t="s">
        <v>74</v>
      </c>
      <c r="D63" s="2">
        <f>D60*D61*D62</f>
        <v>8.6946217212906234</v>
      </c>
      <c r="E63" s="1" t="s">
        <v>76</v>
      </c>
    </row>
    <row r="64" spans="2:14" ht="29.25">
      <c r="B64" s="64" t="s">
        <v>79</v>
      </c>
      <c r="C64" s="63" t="s">
        <v>78</v>
      </c>
      <c r="D64" s="1">
        <f>0.76*D63</f>
        <v>6.6079125081808741</v>
      </c>
      <c r="E64" s="1" t="s">
        <v>76</v>
      </c>
    </row>
    <row r="65" spans="2:5">
      <c r="C65" s="1"/>
      <c r="D65" s="1">
        <f>+D63*C32</f>
        <v>8.6272842383923898</v>
      </c>
      <c r="E65" s="1"/>
    </row>
    <row r="66" spans="2:5">
      <c r="C66" s="1"/>
      <c r="D66" s="1"/>
      <c r="E66" s="1"/>
    </row>
    <row r="67" spans="2:5" ht="23.25" customHeight="1">
      <c r="B67" s="65" t="s">
        <v>80</v>
      </c>
      <c r="C67" s="65"/>
      <c r="D67" s="65"/>
      <c r="E67" s="65"/>
    </row>
    <row r="68" spans="2:5">
      <c r="B68" s="65" t="s">
        <v>81</v>
      </c>
      <c r="C68" s="65"/>
      <c r="D68" s="65"/>
      <c r="E68" s="65"/>
    </row>
    <row r="69" spans="2:5">
      <c r="B69" s="65"/>
      <c r="C69" s="65"/>
      <c r="D69" s="65"/>
      <c r="E69" s="65"/>
    </row>
    <row r="70" spans="2:5">
      <c r="C70" s="1"/>
      <c r="D70" s="1"/>
      <c r="E70" s="1"/>
    </row>
    <row r="71" spans="2:5">
      <c r="B71" s="53" t="s">
        <v>82</v>
      </c>
      <c r="C71" s="1"/>
      <c r="D71" s="1"/>
      <c r="E71" s="1"/>
    </row>
    <row r="72" spans="2:5">
      <c r="C72" s="1"/>
      <c r="D72" s="1"/>
      <c r="E72" s="1"/>
    </row>
    <row r="73" spans="2:5">
      <c r="C73" s="1"/>
      <c r="D73" s="1"/>
      <c r="E73" s="1"/>
    </row>
  </sheetData>
  <mergeCells count="13">
    <mergeCell ref="B68:E69"/>
    <mergeCell ref="B67:E67"/>
    <mergeCell ref="M2:Q2"/>
    <mergeCell ref="B18:B19"/>
    <mergeCell ref="B20:B21"/>
    <mergeCell ref="B16:B17"/>
    <mergeCell ref="B22:B23"/>
    <mergeCell ref="B30:B32"/>
    <mergeCell ref="H2:J2"/>
    <mergeCell ref="J7:J14"/>
    <mergeCell ref="B2:E4"/>
    <mergeCell ref="B29:E29"/>
    <mergeCell ref="B28:E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</cp:lastModifiedBy>
  <dcterms:created xsi:type="dcterms:W3CDTF">2018-09-25T14:07:29Z</dcterms:created>
  <dcterms:modified xsi:type="dcterms:W3CDTF">2022-07-25T15:50:23Z</dcterms:modified>
</cp:coreProperties>
</file>