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PopulationGIS\"/>
    </mc:Choice>
  </mc:AlternateContent>
  <xr:revisionPtr revIDLastSave="0" documentId="13_ncr:1_{AF77E6EA-82B0-463A-90D0-755AA36189C6}" xr6:coauthVersionLast="47" xr6:coauthVersionMax="47" xr10:uidLastSave="{00000000-0000-0000-0000-000000000000}"/>
  <bookViews>
    <workbookView xWindow="-98" yWindow="-98" windowWidth="23236" windowHeight="13875" tabRatio="769" activeTab="1" xr2:uid="{00000000-000D-0000-FFFF-FFFF00000000}"/>
  </bookViews>
  <sheets>
    <sheet name="PoblacionSISBEN" sheetId="10" r:id="rId1"/>
    <sheet name="TipoSuelo" sheetId="11" r:id="rId2"/>
    <sheet name="PoblacionDANE" sheetId="6" r:id="rId3"/>
    <sheet name="PoblacionGISChart" sheetId="9" r:id="rId4"/>
    <sheet name="DensidadGISChart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" i="6"/>
  <c r="C18" i="11" a="1"/>
  <c r="C18" i="11" s="1"/>
  <c r="C17" i="11" a="1"/>
  <c r="C17" i="11" s="1"/>
  <c r="D18" i="11" a="1"/>
  <c r="D18" i="11" s="1"/>
  <c r="D17" i="11" a="1"/>
  <c r="D17" i="11" s="1"/>
  <c r="I4" i="6" s="1"/>
  <c r="F11" i="11"/>
  <c r="F12" i="11"/>
  <c r="F10" i="1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" i="6"/>
  <c r="H4" i="6" l="1"/>
  <c r="I15" i="6"/>
  <c r="H15" i="6" s="1"/>
  <c r="J15" i="6" s="1"/>
  <c r="I3" i="6"/>
  <c r="I14" i="6"/>
  <c r="H14" i="6" s="1"/>
  <c r="J14" i="6" s="1"/>
  <c r="I13" i="6"/>
  <c r="H13" i="6" s="1"/>
  <c r="I2" i="6"/>
  <c r="I12" i="6"/>
  <c r="H12" i="6" s="1"/>
  <c r="J12" i="6" s="1"/>
  <c r="I16" i="6"/>
  <c r="H16" i="6" s="1"/>
  <c r="J16" i="6" s="1"/>
  <c r="I23" i="6"/>
  <c r="H23" i="6" s="1"/>
  <c r="J23" i="6" s="1"/>
  <c r="I11" i="6"/>
  <c r="H11" i="6" s="1"/>
  <c r="J11" i="6" s="1"/>
  <c r="I22" i="6"/>
  <c r="H22" i="6" s="1"/>
  <c r="J22" i="6" s="1"/>
  <c r="I10" i="6"/>
  <c r="H10" i="6" s="1"/>
  <c r="J10" i="6" s="1"/>
  <c r="I20" i="6"/>
  <c r="H20" i="6" s="1"/>
  <c r="J20" i="6" s="1"/>
  <c r="I8" i="6"/>
  <c r="H8" i="6" s="1"/>
  <c r="J8" i="6" s="1"/>
  <c r="I21" i="6"/>
  <c r="H21" i="6" s="1"/>
  <c r="J21" i="6" s="1"/>
  <c r="I9" i="6"/>
  <c r="H9" i="6" s="1"/>
  <c r="J9" i="6" s="1"/>
  <c r="I19" i="6"/>
  <c r="H19" i="6" s="1"/>
  <c r="J19" i="6" s="1"/>
  <c r="I7" i="6"/>
  <c r="I6" i="6"/>
  <c r="I17" i="6"/>
  <c r="H17" i="6" s="1"/>
  <c r="J17" i="6" s="1"/>
  <c r="I5" i="6"/>
  <c r="I18" i="6"/>
  <c r="H18" i="6" s="1"/>
  <c r="J18" i="6" s="1"/>
  <c r="C22" i="11"/>
  <c r="D22" i="11" s="1"/>
  <c r="F3" i="6"/>
  <c r="F4" i="6"/>
  <c r="F5" i="6"/>
  <c r="F6" i="6"/>
  <c r="F7" i="6"/>
  <c r="F8" i="6"/>
  <c r="F9" i="6"/>
  <c r="F10" i="6"/>
  <c r="G10" i="6" s="1"/>
  <c r="F11" i="6"/>
  <c r="G11" i="6" s="1"/>
  <c r="F12" i="6"/>
  <c r="G12" i="6" s="1"/>
  <c r="F13" i="6"/>
  <c r="G13" i="6" s="1"/>
  <c r="F14" i="6"/>
  <c r="G14" i="6" s="1"/>
  <c r="F15" i="6"/>
  <c r="F16" i="6"/>
  <c r="F17" i="6"/>
  <c r="F18" i="6"/>
  <c r="F19" i="6"/>
  <c r="F20" i="6"/>
  <c r="F21" i="6"/>
  <c r="F22" i="6"/>
  <c r="G22" i="6" s="1"/>
  <c r="F23" i="6"/>
  <c r="F2" i="6"/>
  <c r="G2" i="6" s="1"/>
  <c r="H10" i="10"/>
  <c r="G10" i="10"/>
  <c r="H9" i="10"/>
  <c r="G9" i="10"/>
  <c r="C10" i="10" a="1"/>
  <c r="C10" i="10" s="1"/>
  <c r="C9" i="10" a="1"/>
  <c r="C9" i="10" s="1"/>
  <c r="H5" i="10"/>
  <c r="I5" i="10" s="1"/>
  <c r="H4" i="10"/>
  <c r="D10" i="10" s="1" a="1"/>
  <c r="D10" i="10" s="1"/>
  <c r="G5" i="10"/>
  <c r="G4" i="10"/>
  <c r="K13" i="6" l="1"/>
  <c r="J13" i="6"/>
  <c r="L14" i="6"/>
  <c r="H5" i="6"/>
  <c r="J5" i="6" s="1"/>
  <c r="K10" i="6"/>
  <c r="K4" i="6"/>
  <c r="J4" i="6"/>
  <c r="K22" i="6"/>
  <c r="H6" i="6"/>
  <c r="J6" i="6" s="1"/>
  <c r="H7" i="6"/>
  <c r="J7" i="6" s="1"/>
  <c r="L7" i="6"/>
  <c r="H2" i="6"/>
  <c r="L2" i="6"/>
  <c r="L10" i="6"/>
  <c r="H3" i="6"/>
  <c r="G9" i="6"/>
  <c r="L9" i="6" s="1"/>
  <c r="K9" i="6"/>
  <c r="G7" i="6"/>
  <c r="G4" i="6"/>
  <c r="L4" i="6" s="1"/>
  <c r="G20" i="6"/>
  <c r="L20" i="6" s="1"/>
  <c r="K20" i="6"/>
  <c r="G5" i="6"/>
  <c r="L5" i="6" s="1"/>
  <c r="G16" i="6"/>
  <c r="L16" i="6" s="1"/>
  <c r="K16" i="6"/>
  <c r="G15" i="6"/>
  <c r="L15" i="6" s="1"/>
  <c r="K15" i="6"/>
  <c r="G3" i="6"/>
  <c r="L3" i="6" s="1"/>
  <c r="G21" i="6"/>
  <c r="L21" i="6" s="1"/>
  <c r="K21" i="6"/>
  <c r="G17" i="6"/>
  <c r="L17" i="6" s="1"/>
  <c r="K17" i="6"/>
  <c r="L13" i="6"/>
  <c r="K11" i="6"/>
  <c r="G8" i="6"/>
  <c r="L8" i="6" s="1"/>
  <c r="K8" i="6"/>
  <c r="G19" i="6"/>
  <c r="L19" i="6" s="1"/>
  <c r="K19" i="6"/>
  <c r="G18" i="6"/>
  <c r="L18" i="6" s="1"/>
  <c r="K18" i="6"/>
  <c r="G6" i="6"/>
  <c r="L6" i="6" s="1"/>
  <c r="L12" i="6"/>
  <c r="K14" i="6"/>
  <c r="G23" i="6"/>
  <c r="L23" i="6" s="1"/>
  <c r="K23" i="6"/>
  <c r="L11" i="6"/>
  <c r="K12" i="6"/>
  <c r="L22" i="6"/>
  <c r="E22" i="11"/>
  <c r="I10" i="10"/>
  <c r="I9" i="10"/>
  <c r="D9" i="10" a="1"/>
  <c r="D9" i="10" s="1"/>
  <c r="I4" i="10"/>
  <c r="K6" i="6" l="1"/>
  <c r="K3" i="6"/>
  <c r="J3" i="6"/>
  <c r="K5" i="6"/>
  <c r="K2" i="6"/>
  <c r="J2" i="6"/>
  <c r="K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7DBB7662-5E92-4F88-874E-C697DB91CB55}">
      <text>
        <r>
          <rPr>
            <sz val="9"/>
            <color indexed="81"/>
            <rFont val="Tahoma"/>
            <family val="2"/>
          </rPr>
          <t>Población total</t>
        </r>
      </text>
    </comment>
    <comment ref="E1" authorId="0" shapeId="0" xr:uid="{C4B0D29D-3A5D-4F24-A721-A2E561845AA5}">
      <text>
        <r>
          <rPr>
            <sz val="9"/>
            <color indexed="81"/>
            <rFont val="Tahoma"/>
            <family val="2"/>
          </rPr>
          <t>Porcentaje urbano</t>
        </r>
      </text>
    </comment>
    <comment ref="F1" authorId="0" shapeId="0" xr:uid="{28668795-8F94-4A02-B516-1F590D6429F3}">
      <text>
        <r>
          <rPr>
            <sz val="9"/>
            <color indexed="81"/>
            <rFont val="Tahoma"/>
            <family val="2"/>
          </rPr>
          <t>Población urbana</t>
        </r>
      </text>
    </comment>
    <comment ref="G1" authorId="0" shapeId="0" xr:uid="{0A60AD00-62FD-43D7-B58F-0AF908A53283}">
      <text>
        <r>
          <rPr>
            <sz val="9"/>
            <color indexed="81"/>
            <rFont val="Tahoma"/>
            <family val="2"/>
          </rPr>
          <t>Población rural</t>
        </r>
      </text>
    </comment>
    <comment ref="H1" authorId="0" shapeId="0" xr:uid="{CDE42DCF-29F9-40FF-BC55-C4625D85D6AA}">
      <text>
        <r>
          <rPr>
            <sz val="9"/>
            <color indexed="81"/>
            <rFont val="Tahoma"/>
            <family val="2"/>
          </rPr>
          <t>Área urbana proyectada linealmente</t>
        </r>
      </text>
    </comment>
    <comment ref="I1" authorId="0" shapeId="0" xr:uid="{5FC28843-A7DE-47EA-BB40-A4CEE76DEDA1}">
      <text>
        <r>
          <rPr>
            <sz val="9"/>
            <color indexed="81"/>
            <rFont val="Tahoma"/>
            <family val="2"/>
          </rPr>
          <t>Área rural proyectada linealmente.
Utilizando la regresión, al menos se debe dejar 1 ha para suelo urbano.</t>
        </r>
      </text>
    </comment>
    <comment ref="J1" authorId="0" shapeId="0" xr:uid="{57E91A39-6AE6-4ADF-83DD-6D7247F42E63}">
      <text>
        <r>
          <rPr>
            <sz val="9"/>
            <color indexed="81"/>
            <rFont val="Tahoma"/>
            <family val="2"/>
          </rPr>
          <t>Densidad total en habitantes / hectárea</t>
        </r>
      </text>
    </comment>
    <comment ref="K1" authorId="0" shapeId="0" xr:uid="{F1E8A7FD-5B5C-4812-B2D6-2CBD71A92030}">
      <text>
        <r>
          <rPr>
            <sz val="9"/>
            <color indexed="81"/>
            <rFont val="Tahoma"/>
            <family val="2"/>
          </rPr>
          <t>Densidad urbana en habitantes / hectárea</t>
        </r>
      </text>
    </comment>
    <comment ref="L1" authorId="0" shapeId="0" xr:uid="{2DD09233-94AA-4DD1-96AF-1EFE2862457A}">
      <text>
        <r>
          <rPr>
            <sz val="9"/>
            <color indexed="81"/>
            <rFont val="Tahoma"/>
            <family val="2"/>
          </rPr>
          <t>Densidad rural en habitantes / hectárea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<sst xmlns="http://schemas.openxmlformats.org/spreadsheetml/2006/main" count="110" uniqueCount="51">
  <si>
    <t>Fuente</t>
  </si>
  <si>
    <t>Fecha</t>
  </si>
  <si>
    <t>PTotal</t>
  </si>
  <si>
    <t>Zona</t>
  </si>
  <si>
    <t>Municipio</t>
  </si>
  <si>
    <t>c1</t>
  </si>
  <si>
    <t>c2</t>
  </si>
  <si>
    <t>DANE</t>
  </si>
  <si>
    <t>Proyectada</t>
  </si>
  <si>
    <t>PTUrbano</t>
  </si>
  <si>
    <t>PTRural</t>
  </si>
  <si>
    <t>PTCPR</t>
  </si>
  <si>
    <t>PUrbana</t>
  </si>
  <si>
    <t>PRural</t>
  </si>
  <si>
    <t>PorcUrb</t>
  </si>
  <si>
    <t>PorcRural</t>
  </si>
  <si>
    <t>PorcTotal</t>
  </si>
  <si>
    <t>Urbano</t>
  </si>
  <si>
    <t>Rural</t>
  </si>
  <si>
    <t>Análisis de porcentaje de distribución por tendencia lineal</t>
  </si>
  <si>
    <t>Constante</t>
  </si>
  <si>
    <t>Análisis de tendencia observada</t>
  </si>
  <si>
    <t>Urbana</t>
  </si>
  <si>
    <t>Tendencia de distribución</t>
  </si>
  <si>
    <t>Aumenta, lo cual es indicativo de que los centros poblados rurales se están redensificando o que se estan implantando proyectos de vivienda campestre.</t>
  </si>
  <si>
    <t xml:space="preserve">Disminuye, lo que indica que a pesar de que la población urbana ha aumentado, su crecimiento no ha sido tan alto como el de los centros poblados en zonas rurales. </t>
  </si>
  <si>
    <t>Ejemplo</t>
  </si>
  <si>
    <t>Σ</t>
  </si>
  <si>
    <t>Formulación POT usando MOT</t>
  </si>
  <si>
    <t>Diagnóstico POT usando IGAC</t>
  </si>
  <si>
    <t>DANE 2020</t>
  </si>
  <si>
    <t>Urbano (ha)</t>
  </si>
  <si>
    <t>Rural (ha)</t>
  </si>
  <si>
    <t>Total (ha)</t>
  </si>
  <si>
    <t>Fuente geográfica</t>
  </si>
  <si>
    <t>Proyección de áreas por tipo de suelo</t>
  </si>
  <si>
    <t>DensUrb</t>
  </si>
  <si>
    <t>DensRur</t>
  </si>
  <si>
    <t>DensTotal</t>
  </si>
  <si>
    <t>AreaUrbPL</t>
  </si>
  <si>
    <t>AreaRurPL</t>
  </si>
  <si>
    <t>Análisis de distribución geográfica poblacional a partir de datos censales SISBEN</t>
  </si>
  <si>
    <t>Ejemplo con tendencia lineal</t>
  </si>
  <si>
    <t>Análisis de distribución del tipo de suelo</t>
  </si>
  <si>
    <t>Espacio público efectivo por habitante (m²)</t>
  </si>
  <si>
    <t>EPE</t>
  </si>
  <si>
    <t>EPEUrbHa</t>
  </si>
  <si>
    <t>AM</t>
  </si>
  <si>
    <t>Area municipal total a distribuir (ha)</t>
  </si>
  <si>
    <t>Parámetros generales</t>
  </si>
  <si>
    <t>Análisis de densidad, espacio público efectivo y demanda de servicios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</si>
</sst>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center"/>
    </xf>
    <xf numFmtId="9" fontId="1" fillId="0" borderId="2" xfId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1" fillId="0" borderId="6" xfId="1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  <xf numFmtId="10" fontId="1" fillId="0" borderId="5" xfId="1" applyNumberFormat="1" applyFont="1" applyBorder="1" applyAlignment="1">
      <alignment horizontal="center"/>
    </xf>
    <xf numFmtId="10" fontId="1" fillId="0" borderId="0" xfId="1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0" borderId="3" xfId="0" applyFont="1" applyBorder="1"/>
    <xf numFmtId="0" fontId="1" fillId="0" borderId="4" xfId="0" applyFont="1" applyBorder="1"/>
    <xf numFmtId="0" fontId="1" fillId="2" borderId="7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2" fontId="1" fillId="0" borderId="5" xfId="1" applyNumberFormat="1" applyFont="1" applyBorder="1" applyAlignment="1">
      <alignment horizontal="center"/>
    </xf>
    <xf numFmtId="2" fontId="1" fillId="0" borderId="6" xfId="1" applyNumberFormat="1" applyFont="1" applyBorder="1" applyAlignment="1">
      <alignment horizontal="center"/>
    </xf>
    <xf numFmtId="2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165" fontId="5" fillId="0" borderId="2" xfId="0" applyNumberFormat="1" applyFont="1" applyBorder="1" applyAlignment="1">
      <alignment horizontal="left"/>
    </xf>
    <xf numFmtId="165" fontId="5" fillId="0" borderId="5" xfId="0" applyNumberFormat="1" applyFont="1" applyBorder="1" applyAlignment="1">
      <alignment horizontal="left"/>
    </xf>
    <xf numFmtId="165" fontId="5" fillId="0" borderId="6" xfId="0" applyNumberFormat="1" applyFont="1" applyBorder="1" applyAlignment="1">
      <alignment horizontal="left"/>
    </xf>
    <xf numFmtId="0" fontId="1" fillId="0" borderId="0" xfId="0" applyFont="1" applyAlignment="1">
      <alignment vertical="top" wrapText="1"/>
    </xf>
    <xf numFmtId="0" fontId="2" fillId="0" borderId="8" xfId="0" applyFont="1" applyBorder="1" applyAlignment="1">
      <alignment horizontal="left"/>
    </xf>
    <xf numFmtId="0" fontId="1" fillId="0" borderId="9" xfId="0" applyFont="1" applyBorder="1"/>
    <xf numFmtId="0" fontId="2" fillId="0" borderId="5" xfId="0" applyFont="1" applyBorder="1" applyAlignment="1">
      <alignment horizontal="left"/>
    </xf>
    <xf numFmtId="0" fontId="1" fillId="0" borderId="6" xfId="0" applyFont="1" applyBorder="1"/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 sz="1300"/>
              <a:t>Porcentajes de distribución poblacional</a:t>
            </a:r>
          </a:p>
        </c:rich>
      </c:tx>
      <c:layout>
        <c:manualLayout>
          <c:xMode val="edge"/>
          <c:yMode val="edge"/>
          <c:x val="0.16005300732179115"/>
          <c:y val="1.412997855747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3490546588982456"/>
          <c:y val="0.12610672083529312"/>
          <c:w val="0.72786968826978204"/>
          <c:h val="0.739870710696199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PoblacionSISBEN!$G$3</c:f>
              <c:strCache>
                <c:ptCount val="1"/>
                <c:pt idx="0">
                  <c:v>PorcUrb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273148148148146E-3"/>
                  <c:y val="-7.388159722222222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PoblacionSISBEN!$B$4:$B$5</c:f>
              <c:numCache>
                <c:formatCode>General</c:formatCode>
                <c:ptCount val="2"/>
                <c:pt idx="0">
                  <c:v>2000</c:v>
                </c:pt>
                <c:pt idx="1">
                  <c:v>2018</c:v>
                </c:pt>
              </c:numCache>
            </c:numRef>
          </c:xVal>
          <c:yVal>
            <c:numRef>
              <c:f>PoblacionSISBEN!$G$4:$G$5</c:f>
              <c:numCache>
                <c:formatCode>0.00%</c:formatCode>
                <c:ptCount val="2"/>
                <c:pt idx="0">
                  <c:v>0.83533231566959854</c:v>
                </c:pt>
                <c:pt idx="1">
                  <c:v>0.77216095194659817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A-4EE8-9B49-AE292DED62F2}"/>
            </c:ext>
          </c:extLst>
        </c:ser>
        <c:ser>
          <c:idx val="1"/>
          <c:order val="1"/>
          <c:tx>
            <c:strRef>
              <c:f>PoblacionSISBEN!$H$3</c:f>
              <c:strCache>
                <c:ptCount val="1"/>
                <c:pt idx="0">
                  <c:v>PorcRural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968093377187157E-2"/>
                  <c:y val="7.032361111111103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PoblacionSISBEN!$B$4:$B$5</c:f>
              <c:numCache>
                <c:formatCode>General</c:formatCode>
                <c:ptCount val="2"/>
                <c:pt idx="0">
                  <c:v>2000</c:v>
                </c:pt>
                <c:pt idx="1">
                  <c:v>2018</c:v>
                </c:pt>
              </c:numCache>
            </c:numRef>
          </c:xVal>
          <c:yVal>
            <c:numRef>
              <c:f>PoblacionSISBEN!$H$4:$H$5</c:f>
              <c:numCache>
                <c:formatCode>0.00%</c:formatCode>
                <c:ptCount val="2"/>
                <c:pt idx="0">
                  <c:v>0.16466768433040149</c:v>
                </c:pt>
                <c:pt idx="1">
                  <c:v>0.22783904805340188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A-4EE8-9B49-AE292DED6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75983"/>
        <c:axId val="912962543"/>
      </c:scatterChart>
      <c:valAx>
        <c:axId val="9129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layout>
            <c:manualLayout>
              <c:xMode val="edge"/>
              <c:yMode val="edge"/>
              <c:x val="0.10289932814561326"/>
              <c:y val="0.9122291904773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62543"/>
        <c:crosses val="autoZero"/>
        <c:crossBetween val="midCat"/>
      </c:valAx>
      <c:valAx>
        <c:axId val="91296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7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77248650627718"/>
          <c:y val="0.36514117600918783"/>
          <c:w val="0.43303865039808381"/>
          <c:h val="0.2301968211442334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 sz="1300"/>
              <a:t>Tendencia</a:t>
            </a:r>
            <a:r>
              <a:rPr lang="es-CO" sz="1300" baseline="0"/>
              <a:t> de á</a:t>
            </a:r>
            <a:r>
              <a:rPr lang="es-CO" sz="1300"/>
              <a:t>rea</a:t>
            </a:r>
            <a:r>
              <a:rPr lang="es-CO" sz="1300" baseline="0"/>
              <a:t> en suelo rural</a:t>
            </a:r>
            <a:endParaRPr lang="es-CO" sz="1300"/>
          </a:p>
        </c:rich>
      </c:tx>
      <c:layout>
        <c:manualLayout>
          <c:xMode val="edge"/>
          <c:yMode val="edge"/>
          <c:x val="0.13945740740740742"/>
          <c:y val="1.058251118732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3490546588982456"/>
          <c:y val="0.12610672083529312"/>
          <c:w val="0.72786968826978204"/>
          <c:h val="0.7398707106961990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TipoSuelo!$E$9</c:f>
              <c:strCache>
                <c:ptCount val="1"/>
                <c:pt idx="0">
                  <c:v>Rural (ha)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3632716049382712E-2"/>
                  <c:y val="2.2702231414732956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TipoSuelo!$C$10:$C$12</c:f>
              <c:numCache>
                <c:formatCode>General</c:formatCode>
                <c:ptCount val="3"/>
                <c:pt idx="0">
                  <c:v>2010</c:v>
                </c:pt>
                <c:pt idx="1">
                  <c:v>2013</c:v>
                </c:pt>
                <c:pt idx="2">
                  <c:v>2020</c:v>
                </c:pt>
              </c:numCache>
            </c:numRef>
          </c:xVal>
          <c:yVal>
            <c:numRef>
              <c:f>TipoSuelo!$E$10:$E$12</c:f>
              <c:numCache>
                <c:formatCode>General</c:formatCode>
                <c:ptCount val="3"/>
                <c:pt idx="0">
                  <c:v>18726.86</c:v>
                </c:pt>
                <c:pt idx="1">
                  <c:v>18586.900000000001</c:v>
                </c:pt>
                <c:pt idx="2">
                  <c:v>18457.490000000002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58-456E-8B72-4818E7499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75983"/>
        <c:axId val="912962543"/>
      </c:scatterChart>
      <c:valAx>
        <c:axId val="9129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layout>
            <c:manualLayout>
              <c:xMode val="edge"/>
              <c:yMode val="edge"/>
              <c:x val="0.10289932814561326"/>
              <c:y val="0.9122291904773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62543"/>
        <c:crosses val="autoZero"/>
        <c:crossBetween val="midCat"/>
      </c:valAx>
      <c:valAx>
        <c:axId val="912962543"/>
        <c:scaling>
          <c:orientation val="minMax"/>
          <c:min val="18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Área (ha)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7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896683151245253"/>
          <c:y val="0.69604914447054023"/>
          <c:w val="0.49536912066892341"/>
          <c:h val="0.1421892761740402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 sz="13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Tendencia de área</a:t>
            </a:r>
            <a:r>
              <a:rPr lang="es-CO" sz="1300" baseline="0"/>
              <a:t> en suelo urbano</a:t>
            </a:r>
            <a:endParaRPr lang="es-CO" sz="1300"/>
          </a:p>
        </c:rich>
      </c:tx>
      <c:layout>
        <c:manualLayout>
          <c:xMode val="edge"/>
          <c:yMode val="edge"/>
          <c:x val="0.11398672839506173"/>
          <c:y val="1.0580717455503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3490546588982456"/>
          <c:y val="0.12610672083529312"/>
          <c:w val="0.72786968826978204"/>
          <c:h val="0.739870710696199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TipoSuelo!$D$9</c:f>
              <c:strCache>
                <c:ptCount val="1"/>
                <c:pt idx="0">
                  <c:v>Urbano (ha)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490241869127338"/>
                  <c:y val="-3.8799864151938437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TipoSuelo!$C$10:$C$12</c:f>
              <c:numCache>
                <c:formatCode>General</c:formatCode>
                <c:ptCount val="3"/>
                <c:pt idx="0">
                  <c:v>2010</c:v>
                </c:pt>
                <c:pt idx="1">
                  <c:v>2013</c:v>
                </c:pt>
                <c:pt idx="2">
                  <c:v>2020</c:v>
                </c:pt>
              </c:numCache>
            </c:numRef>
          </c:xVal>
          <c:yVal>
            <c:numRef>
              <c:f>TipoSuelo!$D$10:$D$12</c:f>
              <c:numCache>
                <c:formatCode>General</c:formatCode>
                <c:ptCount val="3"/>
                <c:pt idx="0">
                  <c:v>795.52</c:v>
                </c:pt>
                <c:pt idx="1">
                  <c:v>935.49</c:v>
                </c:pt>
                <c:pt idx="2">
                  <c:v>1024.53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87-4F6E-B876-3C954B8F7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75983"/>
        <c:axId val="912962543"/>
      </c:scatterChart>
      <c:valAx>
        <c:axId val="9129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layout>
            <c:manualLayout>
              <c:xMode val="edge"/>
              <c:yMode val="edge"/>
              <c:x val="0.10289932814561326"/>
              <c:y val="0.9122291904773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62543"/>
        <c:crosses val="autoZero"/>
        <c:crossBetween val="midCat"/>
      </c:valAx>
      <c:valAx>
        <c:axId val="912962543"/>
        <c:scaling>
          <c:orientation val="minMax"/>
          <c:min val="6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cs typeface="Segoe UI Light" panose="020B0502040204020203" pitchFamily="34" charset="0"/>
                  </a:rPr>
                  <a:t>Área (ha)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7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91512345679011"/>
          <c:y val="0.67345729142210542"/>
          <c:w val="0.58609567901234572"/>
          <c:h val="0.1592594954839440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n-US"/>
              <a:t>Población total y proyectada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8.7516772934320683E-2"/>
          <c:w val="0.88538511457614932"/>
          <c:h val="0.83757935109742632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PoblacionDANE!$D$1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3294996228152521E-2"/>
                  <c:y val="-5.63279638167805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56-43A4-86B4-4B0E8EF8794C}"/>
                </c:ext>
              </c:extLst>
            </c:dLbl>
            <c:dLbl>
              <c:idx val="10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56-43A4-86B4-4B0E8EF8794C}"/>
                </c:ext>
              </c:extLst>
            </c:dLbl>
            <c:dLbl>
              <c:idx val="11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56-43A4-86B4-4B0E8EF879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127918</c:v>
                </c:pt>
                <c:pt idx="12">
                  <c:v>140346</c:v>
                </c:pt>
                <c:pt idx="13">
                  <c:v>153383</c:v>
                </c:pt>
                <c:pt idx="14">
                  <c:v>167026</c:v>
                </c:pt>
                <c:pt idx="15">
                  <c:v>181278</c:v>
                </c:pt>
                <c:pt idx="16">
                  <c:v>196136</c:v>
                </c:pt>
                <c:pt idx="17">
                  <c:v>211602</c:v>
                </c:pt>
                <c:pt idx="18">
                  <c:v>227676</c:v>
                </c:pt>
                <c:pt idx="19">
                  <c:v>244356</c:v>
                </c:pt>
                <c:pt idx="20">
                  <c:v>261645</c:v>
                </c:pt>
                <c:pt idx="21">
                  <c:v>279540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ser>
          <c:idx val="0"/>
          <c:order val="1"/>
          <c:tx>
            <c:strRef>
              <c:f>PoblacionDANE!$F$1</c:f>
              <c:strCache>
                <c:ptCount val="1"/>
                <c:pt idx="0">
                  <c:v>PUrbana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73-492D-AAB1-C9939508A3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PoblacionDANE!$F$2:$F$23</c:f>
              <c:numCache>
                <c:formatCode>0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26710.524322535777</c:v>
                </c:pt>
                <c:pt idx="5">
                  <c:v>37051.039794918295</c:v>
                </c:pt>
                <c:pt idx="6">
                  <c:v>53457.878100317947</c:v>
                </c:pt>
                <c:pt idx="7">
                  <c:v>59930.65781629947</c:v>
                </c:pt>
                <c:pt idx="8">
                  <c:v>67311.841666011314</c:v>
                </c:pt>
                <c:pt idx="9">
                  <c:v>81809.547282699365</c:v>
                </c:pt>
                <c:pt idx="10">
                  <c:v>99584.053650648901</c:v>
                </c:pt>
                <c:pt idx="11">
                  <c:v>98324.35384528726</c:v>
                </c:pt>
                <c:pt idx="12">
                  <c:v>105414.418224208</c:v>
                </c:pt>
                <c:pt idx="13">
                  <c:v>112515.05517569328</c:v>
                </c:pt>
                <c:pt idx="14">
                  <c:v>119592.05720676787</c:v>
                </c:pt>
                <c:pt idx="15">
                  <c:v>126615.61816183449</c:v>
                </c:pt>
                <c:pt idx="16">
                  <c:v>133551.63583352396</c:v>
                </c:pt>
                <c:pt idx="17">
                  <c:v>140369.53541480729</c:v>
                </c:pt>
                <c:pt idx="18">
                  <c:v>147037.31008139811</c:v>
                </c:pt>
                <c:pt idx="19">
                  <c:v>153521.69646776322</c:v>
                </c:pt>
                <c:pt idx="20">
                  <c:v>159792.62520428977</c:v>
                </c:pt>
                <c:pt idx="21">
                  <c:v>165816.25729762414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73-492D-AAB1-C9939508A352}"/>
            </c:ext>
          </c:extLst>
        </c:ser>
        <c:ser>
          <c:idx val="1"/>
          <c:order val="2"/>
          <c:tx>
            <c:strRef>
              <c:f>PoblacionDANE!$G$1</c:f>
              <c:strCache>
                <c:ptCount val="1"/>
                <c:pt idx="0">
                  <c:v>PRural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73-492D-AAB1-C9939508A3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PoblacionDANE!$G$2:$G$23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1064.4756774642228</c:v>
                </c:pt>
                <c:pt idx="5">
                  <c:v>2784.9602050817048</c:v>
                </c:pt>
                <c:pt idx="6">
                  <c:v>6744.1218996820535</c:v>
                </c:pt>
                <c:pt idx="7">
                  <c:v>9764.3421837005299</c:v>
                </c:pt>
                <c:pt idx="8">
                  <c:v>11611.158333988686</c:v>
                </c:pt>
                <c:pt idx="9">
                  <c:v>18228.452717300635</c:v>
                </c:pt>
                <c:pt idx="10">
                  <c:v>29383.946349351099</c:v>
                </c:pt>
                <c:pt idx="11">
                  <c:v>29593.64615471274</c:v>
                </c:pt>
                <c:pt idx="12">
                  <c:v>34931.581775792001</c:v>
                </c:pt>
                <c:pt idx="13">
                  <c:v>40867.944824306716</c:v>
                </c:pt>
                <c:pt idx="14">
                  <c:v>47433.942793232127</c:v>
                </c:pt>
                <c:pt idx="15">
                  <c:v>54662.381838165515</c:v>
                </c:pt>
                <c:pt idx="16">
                  <c:v>62584.364166476036</c:v>
                </c:pt>
                <c:pt idx="17">
                  <c:v>71232.464585192705</c:v>
                </c:pt>
                <c:pt idx="18">
                  <c:v>80638.689918601885</c:v>
                </c:pt>
                <c:pt idx="19">
                  <c:v>90834.30353223678</c:v>
                </c:pt>
                <c:pt idx="20">
                  <c:v>101852.37479571023</c:v>
                </c:pt>
                <c:pt idx="21">
                  <c:v>113723.74270237586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73-492D-AAB1-C9939508A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-1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37951387606352E-2"/>
          <c:y val="9.84273849352469E-2"/>
          <c:w val="0.11463503425708151"/>
          <c:h val="0.1262483984277165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n-US"/>
              <a:t>Densidad total y proyectada</a:t>
            </a:r>
          </a:p>
        </c:rich>
      </c:tx>
      <c:layout>
        <c:manualLayout>
          <c:xMode val="edge"/>
          <c:yMode val="edge"/>
          <c:x val="0.38726912908256605"/>
          <c:y val="1.4152134329703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8.7516772934320683E-2"/>
          <c:w val="0.88538511457614932"/>
          <c:h val="0.82141780004772114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PoblacionDANE!$J$1</c:f>
              <c:strCache>
                <c:ptCount val="1"/>
                <c:pt idx="0">
                  <c:v>DensTotal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21"/>
              <c:layout>
                <c:manualLayout>
                  <c:x val="2.07665285419992E-3"/>
                  <c:y val="-4.04040404040405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9E-48C4-B4F4-7810C1F451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PoblacionDANE!$J$2:$J$23</c:f>
              <c:numCache>
                <c:formatCode>0.00</c:formatCode>
                <c:ptCount val="22"/>
                <c:pt idx="0">
                  <c:v>0.36484923021329407</c:v>
                </c:pt>
                <c:pt idx="1">
                  <c:v>0.58926127783463933</c:v>
                </c:pt>
                <c:pt idx="2">
                  <c:v>0.62996547585927942</c:v>
                </c:pt>
                <c:pt idx="3">
                  <c:v>1.0588224424366672</c:v>
                </c:pt>
                <c:pt idx="4">
                  <c:v>1.4256735184544518</c:v>
                </c:pt>
                <c:pt idx="5">
                  <c:v>2.0447571658380395</c:v>
                </c:pt>
                <c:pt idx="6">
                  <c:v>3.0901313108188986</c:v>
                </c:pt>
                <c:pt idx="7">
                  <c:v>3.5774011113837272</c:v>
                </c:pt>
                <c:pt idx="8">
                  <c:v>4.051068626353941</c:v>
                </c:pt>
                <c:pt idx="9">
                  <c:v>5.134888476656938</c:v>
                </c:pt>
                <c:pt idx="10">
                  <c:v>6.6198474285520703</c:v>
                </c:pt>
                <c:pt idx="11">
                  <c:v>6.5659515799696333</c:v>
                </c:pt>
                <c:pt idx="12">
                  <c:v>7.2038731096672723</c:v>
                </c:pt>
                <c:pt idx="13">
                  <c:v>7.8730542315427252</c:v>
                </c:pt>
                <c:pt idx="14">
                  <c:v>8.5733409574571837</c:v>
                </c:pt>
                <c:pt idx="15">
                  <c:v>9.3048872755494543</c:v>
                </c:pt>
                <c:pt idx="16">
                  <c:v>10.067539197680732</c:v>
                </c:pt>
                <c:pt idx="17">
                  <c:v>10.861399382610221</c:v>
                </c:pt>
                <c:pt idx="18">
                  <c:v>11.686467830337921</c:v>
                </c:pt>
                <c:pt idx="19">
                  <c:v>12.542641882104627</c:v>
                </c:pt>
                <c:pt idx="20">
                  <c:v>13.430075526049146</c:v>
                </c:pt>
                <c:pt idx="21">
                  <c:v>14.348614774032672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9E-48C4-B4F4-7810C1F45191}"/>
            </c:ext>
          </c:extLst>
        </c:ser>
        <c:ser>
          <c:idx val="0"/>
          <c:order val="1"/>
          <c:tx>
            <c:strRef>
              <c:f>PoblacionDANE!$K$1</c:f>
              <c:strCache>
                <c:ptCount val="1"/>
                <c:pt idx="0">
                  <c:v>DensUrb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6"/>
              <c:layout>
                <c:manualLayout>
                  <c:x val="-1.3602076195009477E-3"/>
                  <c:y val="-5.42524457170126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C4-4F49-9B7B-1EB09C5315F8}"/>
                </c:ext>
              </c:extLst>
            </c:dLbl>
            <c:dLbl>
              <c:idx val="10"/>
              <c:layout>
                <c:manualLayout>
                  <c:x val="-2.4203389015700068E-2"/>
                  <c:y val="-5.38181818181819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C4-4F49-9B7B-1EB09C5315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PoblacionDANE!$K$2:$K$23</c:f>
              <c:numCache>
                <c:formatCode>0.00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26710.524322535777</c:v>
                </c:pt>
                <c:pt idx="5">
                  <c:v>37051.039794918295</c:v>
                </c:pt>
                <c:pt idx="6">
                  <c:v>367.72064906401482</c:v>
                </c:pt>
                <c:pt idx="7">
                  <c:v>171.77385267199924</c:v>
                </c:pt>
                <c:pt idx="8">
                  <c:v>168.37562089567578</c:v>
                </c:pt>
                <c:pt idx="9">
                  <c:v>125.05902729845596</c:v>
                </c:pt>
                <c:pt idx="10">
                  <c:v>101.11270496214216</c:v>
                </c:pt>
                <c:pt idx="11">
                  <c:v>97.319889396976592</c:v>
                </c:pt>
                <c:pt idx="12">
                  <c:v>92.670463994036567</c:v>
                </c:pt>
                <c:pt idx="13">
                  <c:v>88.964621979020393</c:v>
                </c:pt>
                <c:pt idx="14">
                  <c:v>85.919104136585645</c:v>
                </c:pt>
                <c:pt idx="15">
                  <c:v>83.348419603327102</c:v>
                </c:pt>
                <c:pt idx="16">
                  <c:v>81.121793848455937</c:v>
                </c:pt>
                <c:pt idx="17">
                  <c:v>79.14795840704025</c:v>
                </c:pt>
                <c:pt idx="18">
                  <c:v>77.359322634223886</c:v>
                </c:pt>
                <c:pt idx="19">
                  <c:v>75.704634423561302</c:v>
                </c:pt>
                <c:pt idx="20">
                  <c:v>74.146223681273128</c:v>
                </c:pt>
                <c:pt idx="21">
                  <c:v>72.653166399617703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D9E-48C4-B4F4-7810C1F45191}"/>
            </c:ext>
          </c:extLst>
        </c:ser>
        <c:ser>
          <c:idx val="1"/>
          <c:order val="2"/>
          <c:tx>
            <c:strRef>
              <c:f>PoblacionDANE!$L$1</c:f>
              <c:strCache>
                <c:ptCount val="1"/>
                <c:pt idx="0">
                  <c:v>DensRur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Lbl>
              <c:idx val="21"/>
              <c:layout>
                <c:manualLayout>
                  <c:x val="3.11497928129988E-3"/>
                  <c:y val="-8.080808080808080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CC4-4F49-9B7B-1EB09C5315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PoblacionDANE!$L$2:$L$23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5.464168084957681E-2</c:v>
                </c:pt>
                <c:pt idx="5">
                  <c:v>0.14295761746980931</c:v>
                </c:pt>
                <c:pt idx="6">
                  <c:v>0.34877417272968836</c:v>
                </c:pt>
                <c:pt idx="7">
                  <c:v>0.51033697073568718</c:v>
                </c:pt>
                <c:pt idx="8">
                  <c:v>0.60847958125114521</c:v>
                </c:pt>
                <c:pt idx="9">
                  <c:v>0.96816419645642193</c:v>
                </c:pt>
                <c:pt idx="10">
                  <c:v>1.5885671549218519</c:v>
                </c:pt>
                <c:pt idx="11">
                  <c:v>1.6021074499205195</c:v>
                </c:pt>
                <c:pt idx="12">
                  <c:v>1.9041990769989954</c:v>
                </c:pt>
                <c:pt idx="13">
                  <c:v>2.2433586604530014</c:v>
                </c:pt>
                <c:pt idx="14">
                  <c:v>2.6220932270708506</c:v>
                </c:pt>
                <c:pt idx="15">
                  <c:v>3.0430698120149247</c:v>
                </c:pt>
                <c:pt idx="16">
                  <c:v>3.5089359959726703</c:v>
                </c:pt>
                <c:pt idx="17">
                  <c:v>4.0224985861803235</c:v>
                </c:pt>
                <c:pt idx="18">
                  <c:v>4.5866133108988514</c:v>
                </c:pt>
                <c:pt idx="19">
                  <c:v>5.2041765484263589</c:v>
                </c:pt>
                <c:pt idx="20">
                  <c:v>5.8782739580148107</c:v>
                </c:pt>
                <c:pt idx="21">
                  <c:v>6.6119528017713955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D9E-48C4-B4F4-7810C1F45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85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ax val="400"/>
          <c:min val="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Densidad</a:t>
                </a:r>
                <a:r>
                  <a:rPr lang="es-CO" baseline="0"/>
                  <a:t> (hab/ha)</a:t>
                </a:r>
                <a:endParaRPr lang="es-CO"/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220447001979604"/>
          <c:y val="0.10246782788515074"/>
          <c:w val="0.11463503425708151"/>
          <c:h val="0.1262483984277165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85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D4B084-DC95-47A9-A43B-C1238B6B668E}">
  <sheetPr/>
  <sheetViews>
    <sheetView workbookViewId="0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128095</xdr:colOff>
      <xdr:row>1</xdr:row>
      <xdr:rowOff>201668</xdr:rowOff>
    </xdr:from>
    <xdr:to>
      <xdr:col>15</xdr:col>
      <xdr:colOff>121527</xdr:colOff>
      <xdr:row>19</xdr:row>
      <xdr:rowOff>13137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288C4-C1AF-6CEE-9226-7A26315A2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310328</xdr:colOff>
      <xdr:row>4</xdr:row>
      <xdr:rowOff>23813</xdr:rowOff>
    </xdr:from>
    <xdr:to>
      <xdr:col>15</xdr:col>
      <xdr:colOff>320111</xdr:colOff>
      <xdr:row>21</xdr:row>
      <xdr:rowOff>69112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DB075-3FD1-428D-83AD-B4F10201A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104203</xdr:colOff>
      <xdr:row>4</xdr:row>
      <xdr:rowOff>16566</xdr:rowOff>
    </xdr:from>
    <xdr:to>
      <xdr:col>10</xdr:col>
      <xdr:colOff>279638</xdr:colOff>
      <xdr:row>21</xdr:row>
      <xdr:rowOff>63521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193815-26F1-47A3-B831-423ADC007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122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3122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66824-DE6C-25D2-526F-D635EC7FDE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7104-CE26-4403-B32C-577E86FFA577}">
  <dimension ref="B2:I19"/>
  <sheetViews>
    <sheetView showGridLines="0" zoomScale="130" zoomScaleNormal="130" workbookViewId="0">
      <selection activeCell="D21" sqref="D21"/>
    </sheetView>
  </sheetViews>
  <sheetFormatPr defaultRowHeight="16.5" x14ac:dyDescent="0.6"/>
  <cols>
    <col min="1" max="1" width="2.59765625" style="3" customWidth="1"/>
    <col min="2" max="2" width="10.86328125" style="3" customWidth="1"/>
    <col min="3" max="16384" width="9.06640625" style="3"/>
  </cols>
  <sheetData>
    <row r="2" spans="2:9" x14ac:dyDescent="0.6">
      <c r="B2" s="3" t="s">
        <v>41</v>
      </c>
    </row>
    <row r="3" spans="2:9" x14ac:dyDescent="0.6">
      <c r="B3" s="8" t="s">
        <v>1</v>
      </c>
      <c r="C3" s="9" t="s">
        <v>2</v>
      </c>
      <c r="D3" s="9" t="s">
        <v>9</v>
      </c>
      <c r="E3" s="9" t="s">
        <v>10</v>
      </c>
      <c r="F3" s="9" t="s">
        <v>11</v>
      </c>
      <c r="G3" s="9" t="s">
        <v>14</v>
      </c>
      <c r="H3" s="9" t="s">
        <v>15</v>
      </c>
      <c r="I3" s="10" t="s">
        <v>16</v>
      </c>
    </row>
    <row r="4" spans="2:9" x14ac:dyDescent="0.6">
      <c r="B4" s="16">
        <v>2000</v>
      </c>
      <c r="C4" s="17">
        <v>41271</v>
      </c>
      <c r="D4" s="17">
        <v>34475</v>
      </c>
      <c r="E4" s="17">
        <v>6480</v>
      </c>
      <c r="F4" s="17">
        <v>316</v>
      </c>
      <c r="G4" s="20">
        <f>D4/C4</f>
        <v>0.83533231566959854</v>
      </c>
      <c r="H4" s="20">
        <f>(E4+F4)/C4</f>
        <v>0.16466768433040149</v>
      </c>
      <c r="I4" s="5">
        <f>H4+G4</f>
        <v>1</v>
      </c>
    </row>
    <row r="5" spans="2:9" x14ac:dyDescent="0.6">
      <c r="B5" s="18">
        <v>2018</v>
      </c>
      <c r="C5" s="19">
        <v>96476</v>
      </c>
      <c r="D5" s="19">
        <v>74495</v>
      </c>
      <c r="E5" s="19">
        <v>7081</v>
      </c>
      <c r="F5" s="19">
        <v>14900</v>
      </c>
      <c r="G5" s="21">
        <f>D5/C5</f>
        <v>0.77216095194659817</v>
      </c>
      <c r="H5" s="21">
        <f>(E5+F5)/C5</f>
        <v>0.22783904805340188</v>
      </c>
      <c r="I5" s="7">
        <f>H5+G5</f>
        <v>1</v>
      </c>
    </row>
    <row r="7" spans="2:9" x14ac:dyDescent="0.6">
      <c r="B7" s="3" t="s">
        <v>19</v>
      </c>
    </row>
    <row r="8" spans="2:9" x14ac:dyDescent="0.6">
      <c r="B8" s="26" t="s">
        <v>20</v>
      </c>
      <c r="C8" s="9" t="s">
        <v>17</v>
      </c>
      <c r="D8" s="10" t="s">
        <v>18</v>
      </c>
      <c r="F8" s="8" t="s">
        <v>26</v>
      </c>
      <c r="G8" s="9" t="s">
        <v>17</v>
      </c>
      <c r="H8" s="9" t="s">
        <v>18</v>
      </c>
      <c r="I8" s="10" t="s">
        <v>27</v>
      </c>
    </row>
    <row r="9" spans="2:9" x14ac:dyDescent="0.6">
      <c r="B9" s="27" t="s">
        <v>5</v>
      </c>
      <c r="C9" s="4" cm="1">
        <f t="array" ref="C9">INDEX(LINEST(G4:G5,B4:B5^{1},TRUE,TRUE),1,1)</f>
        <v>-3.5095202068333537E-3</v>
      </c>
      <c r="D9" s="14" cm="1">
        <f t="array" ref="D9">INDEX(LINEST(H4:H5,B4:B5^{1},TRUE,TRUE),1,1)</f>
        <v>3.5095202068333542E-3</v>
      </c>
      <c r="F9" s="16">
        <v>2024</v>
      </c>
      <c r="G9" s="20">
        <f>$C$9*F9+$C$10</f>
        <v>0.75110383070559905</v>
      </c>
      <c r="H9" s="20">
        <f>$D$9*F9+$D$10</f>
        <v>0.24889616929440184</v>
      </c>
      <c r="I9" s="5">
        <f>H9+G9</f>
        <v>1.0000000000000009</v>
      </c>
    </row>
    <row r="10" spans="2:9" x14ac:dyDescent="0.6">
      <c r="B10" s="28" t="s">
        <v>6</v>
      </c>
      <c r="C10" s="6" cm="1">
        <f t="array" ref="C10">INDEX(LINEST(G4:G5,B4:B5^{1},TRUE,TRUE),1,2)</f>
        <v>7.8543727293363066</v>
      </c>
      <c r="D10" s="15" cm="1">
        <f t="array" ref="D10">INDEX(LINEST(H4:H5,B4:B5^{1},TRUE,TRUE),1,2)</f>
        <v>-6.8543727293363066</v>
      </c>
      <c r="F10" s="18">
        <v>2069</v>
      </c>
      <c r="G10" s="21">
        <f>$C$9*F10+$C$10</f>
        <v>0.59317542139809731</v>
      </c>
      <c r="H10" s="21">
        <f>$D$9*F10+$D$10</f>
        <v>0.40682457860190357</v>
      </c>
      <c r="I10" s="7">
        <f>H10+G10</f>
        <v>1.0000000000000009</v>
      </c>
    </row>
    <row r="12" spans="2:9" x14ac:dyDescent="0.6">
      <c r="B12" s="3" t="s">
        <v>21</v>
      </c>
    </row>
    <row r="13" spans="2:9" x14ac:dyDescent="0.6">
      <c r="B13" s="11" t="s">
        <v>3</v>
      </c>
      <c r="C13" s="12" t="s">
        <v>23</v>
      </c>
      <c r="D13" s="12"/>
      <c r="E13" s="12"/>
      <c r="F13" s="12"/>
      <c r="G13" s="12"/>
      <c r="H13" s="12"/>
      <c r="I13" s="13"/>
    </row>
    <row r="14" spans="2:9" ht="16.5" customHeight="1" x14ac:dyDescent="0.6">
      <c r="B14" s="36" t="s">
        <v>22</v>
      </c>
      <c r="C14" s="32" t="s">
        <v>25</v>
      </c>
      <c r="D14" s="32"/>
      <c r="E14" s="32"/>
      <c r="F14" s="32"/>
      <c r="G14" s="32"/>
      <c r="H14" s="32"/>
      <c r="I14" s="33"/>
    </row>
    <row r="15" spans="2:9" x14ac:dyDescent="0.6">
      <c r="B15" s="37"/>
      <c r="C15" s="32"/>
      <c r="D15" s="32"/>
      <c r="E15" s="32"/>
      <c r="F15" s="32"/>
      <c r="G15" s="32"/>
      <c r="H15" s="32"/>
      <c r="I15" s="33"/>
    </row>
    <row r="16" spans="2:9" x14ac:dyDescent="0.6">
      <c r="B16" s="38"/>
      <c r="C16" s="32"/>
      <c r="D16" s="32"/>
      <c r="E16" s="32"/>
      <c r="F16" s="32"/>
      <c r="G16" s="32"/>
      <c r="H16" s="32"/>
      <c r="I16" s="33"/>
    </row>
    <row r="17" spans="2:9" ht="16.5" customHeight="1" x14ac:dyDescent="0.6">
      <c r="B17" s="36" t="s">
        <v>18</v>
      </c>
      <c r="C17" s="32" t="s">
        <v>24</v>
      </c>
      <c r="D17" s="32"/>
      <c r="E17" s="32"/>
      <c r="F17" s="32"/>
      <c r="G17" s="32"/>
      <c r="H17" s="32"/>
      <c r="I17" s="33"/>
    </row>
    <row r="18" spans="2:9" x14ac:dyDescent="0.6">
      <c r="B18" s="37"/>
      <c r="C18" s="32"/>
      <c r="D18" s="32"/>
      <c r="E18" s="32"/>
      <c r="F18" s="32"/>
      <c r="G18" s="32"/>
      <c r="H18" s="32"/>
      <c r="I18" s="33"/>
    </row>
    <row r="19" spans="2:9" x14ac:dyDescent="0.6">
      <c r="B19" s="39"/>
      <c r="C19" s="34"/>
      <c r="D19" s="34"/>
      <c r="E19" s="34"/>
      <c r="F19" s="34"/>
      <c r="G19" s="34"/>
      <c r="H19" s="34"/>
      <c r="I19" s="35"/>
    </row>
  </sheetData>
  <mergeCells count="4">
    <mergeCell ref="C14:I16"/>
    <mergeCell ref="C17:I19"/>
    <mergeCell ref="B14:B16"/>
    <mergeCell ref="B17:B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62CA-2502-49B9-BDCE-723F6597F78F}">
  <dimension ref="B2:F24"/>
  <sheetViews>
    <sheetView showGridLines="0" tabSelected="1" zoomScale="115" zoomScaleNormal="115" workbookViewId="0">
      <selection activeCell="B3" sqref="B3"/>
    </sheetView>
  </sheetViews>
  <sheetFormatPr defaultRowHeight="16.5" x14ac:dyDescent="0.6"/>
  <cols>
    <col min="1" max="1" width="2.59765625" style="3" customWidth="1"/>
    <col min="2" max="2" width="27.33203125" style="3" customWidth="1"/>
    <col min="3" max="3" width="10.796875" style="3" customWidth="1"/>
    <col min="4" max="4" width="10.86328125" style="3" customWidth="1"/>
    <col min="5" max="5" width="8.265625" style="3" customWidth="1"/>
    <col min="6" max="6" width="9.86328125" style="3" customWidth="1"/>
    <col min="7" max="7" width="11.9296875" style="3" bestFit="1" customWidth="1"/>
    <col min="8" max="8" width="10.53125" style="3" bestFit="1" customWidth="1"/>
    <col min="9" max="9" width="11.33203125" style="3" bestFit="1" customWidth="1"/>
    <col min="10" max="16384" width="9.06640625" style="3"/>
  </cols>
  <sheetData>
    <row r="2" spans="2:6" x14ac:dyDescent="0.6">
      <c r="B2" s="3" t="s">
        <v>50</v>
      </c>
    </row>
    <row r="4" spans="2:6" x14ac:dyDescent="0.6">
      <c r="B4" s="3" t="s">
        <v>49</v>
      </c>
    </row>
    <row r="5" spans="2:6" x14ac:dyDescent="0.6">
      <c r="B5" s="51" t="s">
        <v>48</v>
      </c>
      <c r="C5" s="52"/>
      <c r="D5" s="47">
        <v>19482.02</v>
      </c>
      <c r="E5" s="48" t="s">
        <v>47</v>
      </c>
    </row>
    <row r="6" spans="2:6" x14ac:dyDescent="0.6">
      <c r="B6" s="53" t="s">
        <v>44</v>
      </c>
      <c r="C6" s="54"/>
      <c r="D6" s="49">
        <v>15</v>
      </c>
      <c r="E6" s="50" t="s">
        <v>45</v>
      </c>
    </row>
    <row r="8" spans="2:6" x14ac:dyDescent="0.6">
      <c r="B8" s="3" t="s">
        <v>43</v>
      </c>
    </row>
    <row r="9" spans="2:6" x14ac:dyDescent="0.6">
      <c r="B9" s="11" t="s">
        <v>34</v>
      </c>
      <c r="C9" s="9" t="s">
        <v>1</v>
      </c>
      <c r="D9" s="9" t="s">
        <v>31</v>
      </c>
      <c r="E9" s="9" t="s">
        <v>32</v>
      </c>
      <c r="F9" s="10" t="s">
        <v>33</v>
      </c>
    </row>
    <row r="10" spans="2:6" x14ac:dyDescent="0.6">
      <c r="B10" s="24" t="s">
        <v>29</v>
      </c>
      <c r="C10" s="17">
        <v>2010</v>
      </c>
      <c r="D10" s="17">
        <v>795.52</v>
      </c>
      <c r="E10" s="17">
        <v>18726.86</v>
      </c>
      <c r="F10" s="14">
        <f>E10+D10</f>
        <v>19522.38</v>
      </c>
    </row>
    <row r="11" spans="2:6" x14ac:dyDescent="0.6">
      <c r="B11" s="24" t="s">
        <v>28</v>
      </c>
      <c r="C11" s="17">
        <v>2013</v>
      </c>
      <c r="D11" s="17">
        <v>935.49</v>
      </c>
      <c r="E11" s="17">
        <v>18586.900000000001</v>
      </c>
      <c r="F11" s="14">
        <f>E11+D11</f>
        <v>19522.390000000003</v>
      </c>
    </row>
    <row r="12" spans="2:6" x14ac:dyDescent="0.6">
      <c r="B12" s="25" t="s">
        <v>30</v>
      </c>
      <c r="C12" s="19">
        <v>2020</v>
      </c>
      <c r="D12" s="19">
        <v>1024.53</v>
      </c>
      <c r="E12" s="19">
        <v>18457.490000000002</v>
      </c>
      <c r="F12" s="15">
        <f>E12+D12</f>
        <v>19482.02</v>
      </c>
    </row>
    <row r="14" spans="2:6" x14ac:dyDescent="0.6">
      <c r="B14" s="3" t="s">
        <v>35</v>
      </c>
    </row>
    <row r="15" spans="2:6" x14ac:dyDescent="0.6">
      <c r="B15" s="3" t="s">
        <v>19</v>
      </c>
    </row>
    <row r="16" spans="2:6" x14ac:dyDescent="0.6">
      <c r="B16" s="11" t="s">
        <v>20</v>
      </c>
      <c r="C16" s="40" t="s">
        <v>17</v>
      </c>
      <c r="D16" s="41" t="s">
        <v>18</v>
      </c>
    </row>
    <row r="17" spans="2:6" x14ac:dyDescent="0.6">
      <c r="B17" s="24" t="s">
        <v>5</v>
      </c>
      <c r="C17" s="42" cm="1">
        <f t="array" ref="C17">INDEX(LINEST(D10:D12,C10:C12^{1},TRUE,TRUE),1,1)</f>
        <v>21.09677215189873</v>
      </c>
      <c r="D17" s="43" cm="1">
        <f t="array" ref="D17">INDEX(LINEST(E10:E12,C10:C12^{1},TRUE,TRUE),1,1)</f>
        <v>-25.439556962025225</v>
      </c>
    </row>
    <row r="18" spans="2:6" x14ac:dyDescent="0.6">
      <c r="B18" s="25" t="s">
        <v>6</v>
      </c>
      <c r="C18" s="44" cm="1">
        <f t="array" ref="C18">INDEX(LINEST(D10:D12,C10:C12^{1},TRUE,TRUE),1,2)</f>
        <v>-41577.418037974669</v>
      </c>
      <c r="D18" s="45" cm="1">
        <f t="array" ref="D18">INDEX(LINEST(E10:E12,C10:C12^{1},TRUE,TRUE),1,2)</f>
        <v>69834.164240506143</v>
      </c>
    </row>
    <row r="20" spans="2:6" x14ac:dyDescent="0.6">
      <c r="B20" s="3" t="s">
        <v>42</v>
      </c>
    </row>
    <row r="21" spans="2:6" x14ac:dyDescent="0.6">
      <c r="B21" s="8" t="s">
        <v>1</v>
      </c>
      <c r="C21" s="9" t="s">
        <v>17</v>
      </c>
      <c r="D21" s="9" t="s">
        <v>18</v>
      </c>
      <c r="E21" s="10" t="s">
        <v>27</v>
      </c>
    </row>
    <row r="22" spans="2:6" x14ac:dyDescent="0.6">
      <c r="B22" s="18">
        <v>2020</v>
      </c>
      <c r="C22" s="29">
        <f>$C$17*B22+$C$18</f>
        <v>1038.0617088607687</v>
      </c>
      <c r="D22" s="29">
        <f>D5-C22</f>
        <v>18443.958291139232</v>
      </c>
      <c r="E22" s="30">
        <f>C22+D22</f>
        <v>19482.02</v>
      </c>
      <c r="F22" s="46"/>
    </row>
    <row r="23" spans="2:6" x14ac:dyDescent="0.6">
      <c r="B23" s="46"/>
      <c r="C23" s="46"/>
      <c r="D23" s="46"/>
      <c r="E23" s="46"/>
      <c r="F23" s="46"/>
    </row>
    <row r="24" spans="2:6" x14ac:dyDescent="0.6">
      <c r="F24" s="46"/>
    </row>
  </sheetData>
  <mergeCells count="2">
    <mergeCell ref="B5:C5"/>
    <mergeCell ref="B6:C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M23"/>
  <sheetViews>
    <sheetView showGridLines="0" zoomScale="130" zoomScaleNormal="13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M2" sqref="M2"/>
    </sheetView>
  </sheetViews>
  <sheetFormatPr defaultColWidth="9.19921875" defaultRowHeight="16.5" x14ac:dyDescent="0.45"/>
  <cols>
    <col min="1" max="1" width="14.19921875" style="1" customWidth="1"/>
    <col min="2" max="2" width="11.73046875" style="1" customWidth="1"/>
    <col min="3" max="3" width="8.33203125" style="1" customWidth="1"/>
    <col min="4" max="5" width="10.73046875" style="1" customWidth="1"/>
    <col min="6" max="6" width="12" style="1" bestFit="1" customWidth="1"/>
    <col min="7" max="7" width="11.73046875" style="1" bestFit="1" customWidth="1"/>
    <col min="8" max="8" width="13.33203125" style="1" customWidth="1"/>
    <col min="9" max="10" width="11.73046875" style="1" customWidth="1"/>
    <col min="11" max="11" width="9.265625" style="1" bestFit="1" customWidth="1"/>
    <col min="12" max="12" width="10.3984375" style="1" bestFit="1" customWidth="1"/>
    <col min="13" max="13" width="10.6640625" style="1" customWidth="1"/>
    <col min="14" max="16384" width="9.19921875" style="1"/>
  </cols>
  <sheetData>
    <row r="1" spans="1:13" x14ac:dyDescent="0.45">
      <c r="A1" s="2" t="s">
        <v>0</v>
      </c>
      <c r="B1" s="2" t="s">
        <v>3</v>
      </c>
      <c r="C1" s="2" t="s">
        <v>1</v>
      </c>
      <c r="D1" s="2" t="s">
        <v>2</v>
      </c>
      <c r="E1" s="2" t="s">
        <v>14</v>
      </c>
      <c r="F1" s="2" t="s">
        <v>12</v>
      </c>
      <c r="G1" s="2" t="s">
        <v>13</v>
      </c>
      <c r="H1" s="2" t="s">
        <v>39</v>
      </c>
      <c r="I1" s="2" t="s">
        <v>40</v>
      </c>
      <c r="J1" s="2" t="s">
        <v>38</v>
      </c>
      <c r="K1" s="2" t="s">
        <v>36</v>
      </c>
      <c r="L1" s="2" t="s">
        <v>37</v>
      </c>
      <c r="M1" s="2" t="s">
        <v>46</v>
      </c>
    </row>
    <row r="2" spans="1:13" x14ac:dyDescent="0.45">
      <c r="A2" s="1" t="s">
        <v>7</v>
      </c>
      <c r="B2" s="1" t="s">
        <v>4</v>
      </c>
      <c r="C2" s="1">
        <v>1905</v>
      </c>
      <c r="D2" s="1">
        <v>7108</v>
      </c>
      <c r="E2" s="22">
        <f>IF((PoblacionSISBEN!$C$9*PoblacionDANE!C2+PoblacionSISBEN!$C$10)&gt;1,1,PoblacionSISBEN!$C$9*PoblacionDANE!C2+PoblacionSISBEN!$C$10)</f>
        <v>1</v>
      </c>
      <c r="F2" s="23">
        <f t="shared" ref="F2:F23" si="0">D2*E2</f>
        <v>7108</v>
      </c>
      <c r="G2" s="23">
        <f t="shared" ref="G2:G23" si="1">D2-F2</f>
        <v>0</v>
      </c>
      <c r="H2" s="31">
        <f>TipoSuelo!$D$5-PoblacionDANE!I2</f>
        <v>1</v>
      </c>
      <c r="I2" s="31">
        <f>IF(TipoSuelo!$D$17*PoblacionDANE!C2+TipoSuelo!$D$18&gt;TipoSuelo!$D$5,TipoSuelo!$D$5-1,TipoSuelo!$D$17*PoblacionDANE!C2+TipoSuelo!$D$18)</f>
        <v>19481.02</v>
      </c>
      <c r="J2" s="31">
        <f>D2/(H2+I2)</f>
        <v>0.36484923021329407</v>
      </c>
      <c r="K2" s="31">
        <f>F2/H2</f>
        <v>7108</v>
      </c>
      <c r="L2" s="31">
        <f>G2/I2</f>
        <v>0</v>
      </c>
      <c r="M2" s="23">
        <f>F2*TipoSuelo!$D$6/10000</f>
        <v>10.662000000000001</v>
      </c>
    </row>
    <row r="3" spans="1:13" x14ac:dyDescent="0.45">
      <c r="A3" s="1" t="s">
        <v>7</v>
      </c>
      <c r="B3" s="1" t="s">
        <v>4</v>
      </c>
      <c r="C3" s="1">
        <v>1928</v>
      </c>
      <c r="D3" s="1">
        <v>11480</v>
      </c>
      <c r="E3" s="22">
        <f>IF((PoblacionSISBEN!$C$9*PoblacionDANE!C3+PoblacionSISBEN!$C$10)&gt;1,1,PoblacionSISBEN!$C$9*PoblacionDANE!C3+PoblacionSISBEN!$C$10)</f>
        <v>1</v>
      </c>
      <c r="F3" s="23">
        <f t="shared" si="0"/>
        <v>11480</v>
      </c>
      <c r="G3" s="23">
        <f t="shared" si="1"/>
        <v>0</v>
      </c>
      <c r="H3" s="31">
        <f>TipoSuelo!$D$5-PoblacionDANE!I3</f>
        <v>1</v>
      </c>
      <c r="I3" s="31">
        <f>IF(TipoSuelo!$D$17*PoblacionDANE!C3+TipoSuelo!$D$18&gt;TipoSuelo!$D$5,TipoSuelo!$D$5-1,TipoSuelo!$D$17*PoblacionDANE!C3+TipoSuelo!$D$18)</f>
        <v>19481.02</v>
      </c>
      <c r="J3" s="31">
        <f>D3/(H3+I3)</f>
        <v>0.58926127783463933</v>
      </c>
      <c r="K3" s="31">
        <f>F3/H3</f>
        <v>11480</v>
      </c>
      <c r="L3" s="31">
        <f>G3/I3</f>
        <v>0</v>
      </c>
      <c r="M3" s="23">
        <f>F3*TipoSuelo!$D$6/10000</f>
        <v>17.22</v>
      </c>
    </row>
    <row r="4" spans="1:13" x14ac:dyDescent="0.45">
      <c r="A4" s="1" t="s">
        <v>7</v>
      </c>
      <c r="B4" s="1" t="s">
        <v>4</v>
      </c>
      <c r="C4" s="1">
        <v>1938</v>
      </c>
      <c r="D4" s="1">
        <v>12273</v>
      </c>
      <c r="E4" s="22">
        <f>IF((PoblacionSISBEN!$C$9*PoblacionDANE!C4+PoblacionSISBEN!$C$10)&gt;1,1,PoblacionSISBEN!$C$9*PoblacionDANE!C4+PoblacionSISBEN!$C$10)</f>
        <v>1</v>
      </c>
      <c r="F4" s="23">
        <f t="shared" si="0"/>
        <v>12273</v>
      </c>
      <c r="G4" s="23">
        <f t="shared" si="1"/>
        <v>0</v>
      </c>
      <c r="H4" s="31">
        <f>TipoSuelo!$D$5-PoblacionDANE!I4</f>
        <v>1</v>
      </c>
      <c r="I4" s="31">
        <f>IF(TipoSuelo!$D$17*PoblacionDANE!C4+TipoSuelo!$D$18&gt;TipoSuelo!$D$5,TipoSuelo!$D$5-1,TipoSuelo!$D$17*PoblacionDANE!C4+TipoSuelo!$D$18)</f>
        <v>19481.02</v>
      </c>
      <c r="J4" s="31">
        <f>D4/(H4+I4)</f>
        <v>0.62996547585927942</v>
      </c>
      <c r="K4" s="31">
        <f>F4/H4</f>
        <v>12273</v>
      </c>
      <c r="L4" s="31">
        <f>G4/I4</f>
        <v>0</v>
      </c>
      <c r="M4" s="23">
        <f>F4*TipoSuelo!$D$6/10000</f>
        <v>18.409500000000001</v>
      </c>
    </row>
    <row r="5" spans="1:13" x14ac:dyDescent="0.45">
      <c r="A5" s="1" t="s">
        <v>7</v>
      </c>
      <c r="B5" s="1" t="s">
        <v>4</v>
      </c>
      <c r="C5" s="1">
        <v>1951</v>
      </c>
      <c r="D5" s="1">
        <v>20628</v>
      </c>
      <c r="E5" s="22">
        <f>IF((PoblacionSISBEN!$C$9*PoblacionDANE!C5+PoblacionSISBEN!$C$10)&gt;1,1,PoblacionSISBEN!$C$9*PoblacionDANE!C5+PoblacionSISBEN!$C$10)</f>
        <v>1</v>
      </c>
      <c r="F5" s="23">
        <f t="shared" si="0"/>
        <v>20628</v>
      </c>
      <c r="G5" s="23">
        <f t="shared" si="1"/>
        <v>0</v>
      </c>
      <c r="H5" s="31">
        <f>TipoSuelo!$D$5-PoblacionDANE!I5</f>
        <v>1</v>
      </c>
      <c r="I5" s="31">
        <f>IF(TipoSuelo!$D$17*PoblacionDANE!C5+TipoSuelo!$D$18&gt;TipoSuelo!$D$5,TipoSuelo!$D$5-1,TipoSuelo!$D$17*PoblacionDANE!C5+TipoSuelo!$D$18)</f>
        <v>19481.02</v>
      </c>
      <c r="J5" s="31">
        <f t="shared" ref="J5:J23" si="2">D5/(H5+I5)</f>
        <v>1.0588224424366672</v>
      </c>
      <c r="K5" s="31">
        <f t="shared" ref="K5:K23" si="3">F5/H5</f>
        <v>20628</v>
      </c>
      <c r="L5" s="31">
        <f>G5/I5</f>
        <v>0</v>
      </c>
      <c r="M5" s="23">
        <f>F5*TipoSuelo!$D$6/10000</f>
        <v>30.942</v>
      </c>
    </row>
    <row r="6" spans="1:13" x14ac:dyDescent="0.45">
      <c r="A6" s="1" t="s">
        <v>7</v>
      </c>
      <c r="B6" s="1" t="s">
        <v>4</v>
      </c>
      <c r="C6" s="1">
        <v>1964</v>
      </c>
      <c r="D6" s="1">
        <v>27775</v>
      </c>
      <c r="E6" s="22">
        <f>IF((PoblacionSISBEN!$C$9*PoblacionDANE!C6+PoblacionSISBEN!$C$10)&gt;1,1,PoblacionSISBEN!$C$9*PoblacionDANE!C6+PoblacionSISBEN!$C$10)</f>
        <v>0.96167504311559959</v>
      </c>
      <c r="F6" s="23">
        <f t="shared" si="0"/>
        <v>26710.524322535777</v>
      </c>
      <c r="G6" s="23">
        <f t="shared" si="1"/>
        <v>1064.4756774642228</v>
      </c>
      <c r="H6" s="31">
        <f>TipoSuelo!$D$5-PoblacionDANE!I6</f>
        <v>1</v>
      </c>
      <c r="I6" s="31">
        <f>IF(TipoSuelo!$D$17*PoblacionDANE!C6+TipoSuelo!$D$18&gt;TipoSuelo!$D$5,TipoSuelo!$D$5-1,TipoSuelo!$D$17*PoblacionDANE!C6+TipoSuelo!$D$18)</f>
        <v>19481.02</v>
      </c>
      <c r="J6" s="31">
        <f t="shared" si="2"/>
        <v>1.4256735184544518</v>
      </c>
      <c r="K6" s="31">
        <f t="shared" si="3"/>
        <v>26710.524322535777</v>
      </c>
      <c r="L6" s="31">
        <f>G6/I6</f>
        <v>5.464168084957681E-2</v>
      </c>
      <c r="M6" s="23">
        <f>F6*TipoSuelo!$D$6/10000</f>
        <v>40.065786483803663</v>
      </c>
    </row>
    <row r="7" spans="1:13" x14ac:dyDescent="0.45">
      <c r="A7" s="1" t="s">
        <v>7</v>
      </c>
      <c r="B7" s="1" t="s">
        <v>4</v>
      </c>
      <c r="C7" s="1">
        <v>1973</v>
      </c>
      <c r="D7" s="1">
        <v>39836</v>
      </c>
      <c r="E7" s="22">
        <f>IF((PoblacionSISBEN!$C$9*PoblacionDANE!C7+PoblacionSISBEN!$C$10)&gt;1,1,PoblacionSISBEN!$C$9*PoblacionDANE!C7+PoblacionSISBEN!$C$10)</f>
        <v>0.93008936125409925</v>
      </c>
      <c r="F7" s="23">
        <f t="shared" si="0"/>
        <v>37051.039794918295</v>
      </c>
      <c r="G7" s="23">
        <f t="shared" si="1"/>
        <v>2784.9602050817048</v>
      </c>
      <c r="H7" s="31">
        <f>TipoSuelo!$D$5-PoblacionDANE!I7</f>
        <v>1</v>
      </c>
      <c r="I7" s="31">
        <f>IF(TipoSuelo!$D$17*PoblacionDANE!C7+TipoSuelo!$D$18&gt;TipoSuelo!$D$5,TipoSuelo!$D$5-1,TipoSuelo!$D$17*PoblacionDANE!C7+TipoSuelo!$D$18)</f>
        <v>19481.02</v>
      </c>
      <c r="J7" s="31">
        <f t="shared" si="2"/>
        <v>2.0447571658380395</v>
      </c>
      <c r="K7" s="31">
        <f t="shared" si="3"/>
        <v>37051.039794918295</v>
      </c>
      <c r="L7" s="31">
        <f>G7/I7</f>
        <v>0.14295761746980931</v>
      </c>
      <c r="M7" s="23">
        <f>F7*TipoSuelo!$D$6/10000</f>
        <v>55.576559692377444</v>
      </c>
    </row>
    <row r="8" spans="1:13" x14ac:dyDescent="0.45">
      <c r="A8" s="1" t="s">
        <v>7</v>
      </c>
      <c r="B8" s="1" t="s">
        <v>4</v>
      </c>
      <c r="C8" s="1">
        <v>1985</v>
      </c>
      <c r="D8" s="1">
        <v>60202</v>
      </c>
      <c r="E8" s="22">
        <f>IF((PoblacionSISBEN!$C$9*PoblacionDANE!C8+PoblacionSISBEN!$C$10)&gt;1,1,PoblacionSISBEN!$C$9*PoblacionDANE!C8+PoblacionSISBEN!$C$10)</f>
        <v>0.88797511877209967</v>
      </c>
      <c r="F8" s="23">
        <f t="shared" si="0"/>
        <v>53457.878100317947</v>
      </c>
      <c r="G8" s="23">
        <f t="shared" si="1"/>
        <v>6744.1218996820535</v>
      </c>
      <c r="H8" s="31">
        <f>TipoSuelo!$D$5-PoblacionDANE!I8</f>
        <v>145.37632911392939</v>
      </c>
      <c r="I8" s="31">
        <f>IF(TipoSuelo!$D$17*PoblacionDANE!C8+TipoSuelo!$D$18&gt;TipoSuelo!$D$5,TipoSuelo!$D$5-1,TipoSuelo!$D$17*PoblacionDANE!C8+TipoSuelo!$D$18)</f>
        <v>19336.643670886071</v>
      </c>
      <c r="J8" s="31">
        <f t="shared" si="2"/>
        <v>3.0901313108188986</v>
      </c>
      <c r="K8" s="31">
        <f t="shared" si="3"/>
        <v>367.72064906401482</v>
      </c>
      <c r="L8" s="31">
        <f t="shared" ref="L8:L23" si="4">G8/I8</f>
        <v>0.34877417272968836</v>
      </c>
      <c r="M8" s="23">
        <f>F8*TipoSuelo!$D$6/10000</f>
        <v>80.186817150476926</v>
      </c>
    </row>
    <row r="9" spans="1:13" x14ac:dyDescent="0.45">
      <c r="A9" s="1" t="s">
        <v>7</v>
      </c>
      <c r="B9" s="1" t="s">
        <v>4</v>
      </c>
      <c r="C9" s="1">
        <v>1993</v>
      </c>
      <c r="D9" s="1">
        <v>69695</v>
      </c>
      <c r="E9" s="22">
        <f>IF((PoblacionSISBEN!$C$9*PoblacionDANE!C9+PoblacionSISBEN!$C$10)&gt;1,1,PoblacionSISBEN!$C$9*PoblacionDANE!C9+PoblacionSISBEN!$C$10)</f>
        <v>0.85989895711743269</v>
      </c>
      <c r="F9" s="23">
        <f t="shared" si="0"/>
        <v>59930.65781629947</v>
      </c>
      <c r="G9" s="23">
        <f t="shared" si="1"/>
        <v>9764.3421837005299</v>
      </c>
      <c r="H9" s="31">
        <f>TipoSuelo!$D$5-PoblacionDANE!I9</f>
        <v>348.89278481013389</v>
      </c>
      <c r="I9" s="31">
        <f>IF(TipoSuelo!$D$17*PoblacionDANE!C9+TipoSuelo!$D$18&gt;TipoSuelo!$D$5,TipoSuelo!$D$5-1,TipoSuelo!$D$17*PoblacionDANE!C9+TipoSuelo!$D$18)</f>
        <v>19133.127215189867</v>
      </c>
      <c r="J9" s="31">
        <f t="shared" si="2"/>
        <v>3.5774011113837272</v>
      </c>
      <c r="K9" s="31">
        <f t="shared" si="3"/>
        <v>171.77385267199924</v>
      </c>
      <c r="L9" s="31">
        <f t="shared" si="4"/>
        <v>0.51033697073568718</v>
      </c>
      <c r="M9" s="23">
        <f>F9*TipoSuelo!$D$6/10000</f>
        <v>89.895986724449202</v>
      </c>
    </row>
    <row r="10" spans="1:13" x14ac:dyDescent="0.45">
      <c r="A10" s="1" t="s">
        <v>7</v>
      </c>
      <c r="B10" s="1" t="s">
        <v>4</v>
      </c>
      <c r="C10" s="1">
        <v>1995</v>
      </c>
      <c r="D10" s="1">
        <v>78923</v>
      </c>
      <c r="E10" s="22">
        <f>IF((PoblacionSISBEN!$C$9*PoblacionDANE!C10+PoblacionSISBEN!$C$10)&gt;1,1,PoblacionSISBEN!$C$9*PoblacionDANE!C10+PoblacionSISBEN!$C$10)</f>
        <v>0.85287991670376595</v>
      </c>
      <c r="F10" s="23">
        <f t="shared" si="0"/>
        <v>67311.841666011314</v>
      </c>
      <c r="G10" s="23">
        <f t="shared" si="1"/>
        <v>11611.158333988686</v>
      </c>
      <c r="H10" s="31">
        <f>TipoSuelo!$D$5-PoblacionDANE!I10</f>
        <v>399.7718987341832</v>
      </c>
      <c r="I10" s="31">
        <f>IF(TipoSuelo!$D$17*PoblacionDANE!C10+TipoSuelo!$D$18&gt;TipoSuelo!$D$5,TipoSuelo!$D$5-1,TipoSuelo!$D$17*PoblacionDANE!C10+TipoSuelo!$D$18)</f>
        <v>19082.248101265817</v>
      </c>
      <c r="J10" s="31">
        <f t="shared" si="2"/>
        <v>4.051068626353941</v>
      </c>
      <c r="K10" s="31">
        <f t="shared" si="3"/>
        <v>168.37562089567578</v>
      </c>
      <c r="L10" s="31">
        <f t="shared" si="4"/>
        <v>0.60847958125114521</v>
      </c>
      <c r="M10" s="23">
        <f>F10*TipoSuelo!$D$6/10000</f>
        <v>100.96776249901697</v>
      </c>
    </row>
    <row r="11" spans="1:13" x14ac:dyDescent="0.45">
      <c r="A11" s="1" t="s">
        <v>7</v>
      </c>
      <c r="B11" s="1" t="s">
        <v>4</v>
      </c>
      <c r="C11" s="1">
        <v>2005</v>
      </c>
      <c r="D11" s="1">
        <v>100038</v>
      </c>
      <c r="E11" s="22">
        <f>IF((PoblacionSISBEN!$C$9*PoblacionDANE!C11+PoblacionSISBEN!$C$10)&gt;1,1,PoblacionSISBEN!$C$9*PoblacionDANE!C11+PoblacionSISBEN!$C$10)</f>
        <v>0.81778471463543223</v>
      </c>
      <c r="F11" s="23">
        <f t="shared" si="0"/>
        <v>81809.547282699365</v>
      </c>
      <c r="G11" s="23">
        <f t="shared" si="1"/>
        <v>18228.452717300635</v>
      </c>
      <c r="H11" s="31">
        <f>TipoSuelo!$D$5-PoblacionDANE!I11</f>
        <v>654.16746835443701</v>
      </c>
      <c r="I11" s="31">
        <f>IF(TipoSuelo!$D$17*PoblacionDANE!C11+TipoSuelo!$D$18&gt;TipoSuelo!$D$5,TipoSuelo!$D$5-1,TipoSuelo!$D$17*PoblacionDANE!C11+TipoSuelo!$D$18)</f>
        <v>18827.852531645563</v>
      </c>
      <c r="J11" s="31">
        <f t="shared" si="2"/>
        <v>5.134888476656938</v>
      </c>
      <c r="K11" s="31">
        <f t="shared" si="3"/>
        <v>125.05902729845596</v>
      </c>
      <c r="L11" s="31">
        <f t="shared" si="4"/>
        <v>0.96816419645642193</v>
      </c>
      <c r="M11" s="23">
        <f>F11*TipoSuelo!$D$6/10000</f>
        <v>122.71432092404906</v>
      </c>
    </row>
    <row r="12" spans="1:13" x14ac:dyDescent="0.45">
      <c r="A12" s="1" t="s">
        <v>7</v>
      </c>
      <c r="B12" s="1" t="s">
        <v>4</v>
      </c>
      <c r="C12" s="1">
        <v>2018</v>
      </c>
      <c r="D12" s="1">
        <v>128968</v>
      </c>
      <c r="E12" s="22">
        <f>IF((PoblacionSISBEN!$C$9*PoblacionDANE!C12+PoblacionSISBEN!$C$10)&gt;1,1,PoblacionSISBEN!$C$9*PoblacionDANE!C12+PoblacionSISBEN!$C$10)</f>
        <v>0.7721609519465984</v>
      </c>
      <c r="F12" s="23">
        <f t="shared" si="0"/>
        <v>99584.053650648901</v>
      </c>
      <c r="G12" s="23">
        <f t="shared" si="1"/>
        <v>29383.946349351099</v>
      </c>
      <c r="H12" s="31">
        <f>TipoSuelo!$D$5-PoblacionDANE!I12</f>
        <v>984.88170886076477</v>
      </c>
      <c r="I12" s="31">
        <f>IF(TipoSuelo!$D$17*PoblacionDANE!C12+TipoSuelo!$D$18&gt;TipoSuelo!$D$5,TipoSuelo!$D$5-1,TipoSuelo!$D$17*PoblacionDANE!C12+TipoSuelo!$D$18)</f>
        <v>18497.138291139236</v>
      </c>
      <c r="J12" s="31">
        <f t="shared" si="2"/>
        <v>6.6198474285520703</v>
      </c>
      <c r="K12" s="31">
        <f t="shared" si="3"/>
        <v>101.11270496214216</v>
      </c>
      <c r="L12" s="31">
        <f t="shared" si="4"/>
        <v>1.5885671549218519</v>
      </c>
      <c r="M12" s="23">
        <f>F12*TipoSuelo!$D$6/10000</f>
        <v>149.37608047597337</v>
      </c>
    </row>
    <row r="13" spans="1:13" x14ac:dyDescent="0.45">
      <c r="A13" s="1" t="s">
        <v>8</v>
      </c>
      <c r="B13" s="1" t="s">
        <v>4</v>
      </c>
      <c r="C13" s="1">
        <v>2019</v>
      </c>
      <c r="D13" s="1">
        <v>127918</v>
      </c>
      <c r="E13" s="22">
        <f>IF((PoblacionSISBEN!$C$9*PoblacionDANE!C13+PoblacionSISBEN!$C$10)&gt;1,1,PoblacionSISBEN!$C$9*PoblacionDANE!C13+PoblacionSISBEN!$C$10)</f>
        <v>0.76865143173976502</v>
      </c>
      <c r="F13" s="23">
        <f t="shared" si="0"/>
        <v>98324.35384528726</v>
      </c>
      <c r="G13" s="23">
        <f t="shared" si="1"/>
        <v>29593.64615471274</v>
      </c>
      <c r="H13" s="31">
        <f>TipoSuelo!$D$5-PoblacionDANE!I13</f>
        <v>1010.3212658227894</v>
      </c>
      <c r="I13" s="31">
        <f>IF(TipoSuelo!$D$17*PoblacionDANE!C13+TipoSuelo!$D$18&gt;TipoSuelo!$D$5,TipoSuelo!$D$5-1,TipoSuelo!$D$17*PoblacionDANE!C13+TipoSuelo!$D$18)</f>
        <v>18471.698734177211</v>
      </c>
      <c r="J13" s="31">
        <f t="shared" si="2"/>
        <v>6.5659515799696333</v>
      </c>
      <c r="K13" s="31">
        <f t="shared" si="3"/>
        <v>97.319889396976592</v>
      </c>
      <c r="L13" s="31">
        <f t="shared" si="4"/>
        <v>1.6021074499205195</v>
      </c>
      <c r="M13" s="23">
        <f>F13*TipoSuelo!$D$6/10000</f>
        <v>147.48653076793087</v>
      </c>
    </row>
    <row r="14" spans="1:13" x14ac:dyDescent="0.45">
      <c r="A14" s="1" t="s">
        <v>8</v>
      </c>
      <c r="B14" s="1" t="s">
        <v>4</v>
      </c>
      <c r="C14" s="1">
        <v>2024</v>
      </c>
      <c r="D14" s="1">
        <v>140346</v>
      </c>
      <c r="E14" s="22">
        <f>IF((PoblacionSISBEN!$C$9*PoblacionDANE!C14+PoblacionSISBEN!$C$10)&gt;1,1,PoblacionSISBEN!$C$9*PoblacionDANE!C14+PoblacionSISBEN!$C$10)</f>
        <v>0.75110383070559905</v>
      </c>
      <c r="F14" s="23">
        <f t="shared" si="0"/>
        <v>105414.418224208</v>
      </c>
      <c r="G14" s="23">
        <f t="shared" si="1"/>
        <v>34931.581775792001</v>
      </c>
      <c r="H14" s="31">
        <f>TipoSuelo!$D$5-PoblacionDANE!I14</f>
        <v>1137.5190506329127</v>
      </c>
      <c r="I14" s="31">
        <f>IF(TipoSuelo!$D$17*PoblacionDANE!C14+TipoSuelo!$D$18&gt;TipoSuelo!$D$5,TipoSuelo!$D$5-1,TipoSuelo!$D$17*PoblacionDANE!C14+TipoSuelo!$D$18)</f>
        <v>18344.500949367088</v>
      </c>
      <c r="J14" s="31">
        <f t="shared" si="2"/>
        <v>7.2038731096672723</v>
      </c>
      <c r="K14" s="31">
        <f t="shared" si="3"/>
        <v>92.670463994036567</v>
      </c>
      <c r="L14" s="31">
        <f t="shared" si="4"/>
        <v>1.9041990769989954</v>
      </c>
      <c r="M14" s="23">
        <f>F14*TipoSuelo!$D$6/10000</f>
        <v>158.121627336312</v>
      </c>
    </row>
    <row r="15" spans="1:13" x14ac:dyDescent="0.45">
      <c r="A15" s="1" t="s">
        <v>8</v>
      </c>
      <c r="B15" s="1" t="s">
        <v>4</v>
      </c>
      <c r="C15" s="1">
        <v>2029</v>
      </c>
      <c r="D15" s="1">
        <v>153383</v>
      </c>
      <c r="E15" s="22">
        <f>IF((PoblacionSISBEN!$C$9*PoblacionDANE!C15+PoblacionSISBEN!$C$10)&gt;1,1,PoblacionSISBEN!$C$9*PoblacionDANE!C15+PoblacionSISBEN!$C$10)</f>
        <v>0.73355622967143219</v>
      </c>
      <c r="F15" s="23">
        <f t="shared" si="0"/>
        <v>112515.05517569328</v>
      </c>
      <c r="G15" s="23">
        <f t="shared" si="1"/>
        <v>40867.944824306716</v>
      </c>
      <c r="H15" s="31">
        <f>TipoSuelo!$D$5-PoblacionDANE!I15</f>
        <v>1264.7168354430432</v>
      </c>
      <c r="I15" s="31">
        <f>IF(TipoSuelo!$D$17*PoblacionDANE!C15+TipoSuelo!$D$18&gt;TipoSuelo!$D$5,TipoSuelo!$D$5-1,TipoSuelo!$D$17*PoblacionDANE!C15+TipoSuelo!$D$18)</f>
        <v>18217.303164556957</v>
      </c>
      <c r="J15" s="31">
        <f t="shared" si="2"/>
        <v>7.8730542315427252</v>
      </c>
      <c r="K15" s="31">
        <f t="shared" si="3"/>
        <v>88.964621979020393</v>
      </c>
      <c r="L15" s="31">
        <f t="shared" si="4"/>
        <v>2.2433586604530014</v>
      </c>
      <c r="M15" s="23">
        <f>F15*TipoSuelo!$D$6/10000</f>
        <v>168.77258276353993</v>
      </c>
    </row>
    <row r="16" spans="1:13" x14ac:dyDescent="0.45">
      <c r="A16" s="1" t="s">
        <v>8</v>
      </c>
      <c r="B16" s="1" t="s">
        <v>4</v>
      </c>
      <c r="C16" s="1">
        <v>2034</v>
      </c>
      <c r="D16" s="1">
        <v>167026</v>
      </c>
      <c r="E16" s="22">
        <f>IF((PoblacionSISBEN!$C$9*PoblacionDANE!C16+PoblacionSISBEN!$C$10)&gt;1,1,PoblacionSISBEN!$C$9*PoblacionDANE!C16+PoblacionSISBEN!$C$10)</f>
        <v>0.71600862863726533</v>
      </c>
      <c r="F16" s="23">
        <f t="shared" si="0"/>
        <v>119592.05720676787</v>
      </c>
      <c r="G16" s="23">
        <f t="shared" si="1"/>
        <v>47433.942793232127</v>
      </c>
      <c r="H16" s="31">
        <f>TipoSuelo!$D$5-PoblacionDANE!I16</f>
        <v>1391.9146202531665</v>
      </c>
      <c r="I16" s="31">
        <f>IF(TipoSuelo!$D$17*PoblacionDANE!C16+TipoSuelo!$D$18&gt;TipoSuelo!$D$5,TipoSuelo!$D$5-1,TipoSuelo!$D$17*PoblacionDANE!C16+TipoSuelo!$D$18)</f>
        <v>18090.105379746834</v>
      </c>
      <c r="J16" s="31">
        <f t="shared" si="2"/>
        <v>8.5733409574571837</v>
      </c>
      <c r="K16" s="31">
        <f t="shared" si="3"/>
        <v>85.919104136585645</v>
      </c>
      <c r="L16" s="31">
        <f t="shared" si="4"/>
        <v>2.6220932270708506</v>
      </c>
      <c r="M16" s="23">
        <f>F16*TipoSuelo!$D$6/10000</f>
        <v>179.38808581015181</v>
      </c>
    </row>
    <row r="17" spans="1:13" x14ac:dyDescent="0.45">
      <c r="A17" s="1" t="s">
        <v>8</v>
      </c>
      <c r="B17" s="1" t="s">
        <v>4</v>
      </c>
      <c r="C17" s="1">
        <v>2039</v>
      </c>
      <c r="D17" s="1">
        <v>181278</v>
      </c>
      <c r="E17" s="22">
        <f>IF((PoblacionSISBEN!$C$9*PoblacionDANE!C17+PoblacionSISBEN!$C$10)&gt;1,1,PoblacionSISBEN!$C$9*PoblacionDANE!C17+PoblacionSISBEN!$C$10)</f>
        <v>0.69846102760309847</v>
      </c>
      <c r="F17" s="23">
        <f t="shared" si="0"/>
        <v>126615.61816183449</v>
      </c>
      <c r="G17" s="23">
        <f t="shared" si="1"/>
        <v>54662.381838165515</v>
      </c>
      <c r="H17" s="31">
        <f>TipoSuelo!$D$5-PoblacionDANE!I17</f>
        <v>1519.1124050632898</v>
      </c>
      <c r="I17" s="31">
        <f>IF(TipoSuelo!$D$17*PoblacionDANE!C17+TipoSuelo!$D$18&gt;TipoSuelo!$D$5,TipoSuelo!$D$5-1,TipoSuelo!$D$17*PoblacionDANE!C17+TipoSuelo!$D$18)</f>
        <v>17962.907594936711</v>
      </c>
      <c r="J17" s="31">
        <f t="shared" si="2"/>
        <v>9.3048872755494543</v>
      </c>
      <c r="K17" s="31">
        <f t="shared" si="3"/>
        <v>83.348419603327102</v>
      </c>
      <c r="L17" s="31">
        <f t="shared" si="4"/>
        <v>3.0430698120149247</v>
      </c>
      <c r="M17" s="23">
        <f>F17*TipoSuelo!$D$6/10000</f>
        <v>189.92342724275173</v>
      </c>
    </row>
    <row r="18" spans="1:13" x14ac:dyDescent="0.45">
      <c r="A18" s="1" t="s">
        <v>8</v>
      </c>
      <c r="B18" s="1" t="s">
        <v>4</v>
      </c>
      <c r="C18" s="1">
        <v>2044</v>
      </c>
      <c r="D18" s="1">
        <v>196136</v>
      </c>
      <c r="E18" s="22">
        <f>IF((PoblacionSISBEN!$C$9*PoblacionDANE!C18+PoblacionSISBEN!$C$10)&gt;1,1,PoblacionSISBEN!$C$9*PoblacionDANE!C18+PoblacionSISBEN!$C$10)</f>
        <v>0.68091342656893161</v>
      </c>
      <c r="F18" s="23">
        <f t="shared" si="0"/>
        <v>133551.63583352396</v>
      </c>
      <c r="G18" s="23">
        <f t="shared" si="1"/>
        <v>62584.364166476036</v>
      </c>
      <c r="H18" s="31">
        <f>TipoSuelo!$D$5-PoblacionDANE!I18</f>
        <v>1646.3101898734203</v>
      </c>
      <c r="I18" s="31">
        <f>IF(TipoSuelo!$D$17*PoblacionDANE!C18+TipoSuelo!$D$18&gt;TipoSuelo!$D$5,TipoSuelo!$D$5-1,TipoSuelo!$D$17*PoblacionDANE!C18+TipoSuelo!$D$18)</f>
        <v>17835.70981012658</v>
      </c>
      <c r="J18" s="31">
        <f t="shared" si="2"/>
        <v>10.067539197680732</v>
      </c>
      <c r="K18" s="31">
        <f t="shared" si="3"/>
        <v>81.121793848455937</v>
      </c>
      <c r="L18" s="31">
        <f t="shared" si="4"/>
        <v>3.5089359959726703</v>
      </c>
      <c r="M18" s="23">
        <f>F18*TipoSuelo!$D$6/10000</f>
        <v>200.32745375028594</v>
      </c>
    </row>
    <row r="19" spans="1:13" x14ac:dyDescent="0.45">
      <c r="A19" s="1" t="s">
        <v>8</v>
      </c>
      <c r="B19" s="1" t="s">
        <v>4</v>
      </c>
      <c r="C19" s="1">
        <v>2049</v>
      </c>
      <c r="D19" s="1">
        <v>211602</v>
      </c>
      <c r="E19" s="22">
        <f>IF((PoblacionSISBEN!$C$9*PoblacionDANE!C19+PoblacionSISBEN!$C$10)&gt;1,1,PoblacionSISBEN!$C$9*PoblacionDANE!C19+PoblacionSISBEN!$C$10)</f>
        <v>0.66336582553476475</v>
      </c>
      <c r="F19" s="23">
        <f t="shared" si="0"/>
        <v>140369.53541480729</v>
      </c>
      <c r="G19" s="23">
        <f t="shared" si="1"/>
        <v>71232.464585192705</v>
      </c>
      <c r="H19" s="31">
        <f>TipoSuelo!$D$5-PoblacionDANE!I19</f>
        <v>1773.5079746835436</v>
      </c>
      <c r="I19" s="31">
        <f>IF(TipoSuelo!$D$17*PoblacionDANE!C19+TipoSuelo!$D$18&gt;TipoSuelo!$D$5,TipoSuelo!$D$5-1,TipoSuelo!$D$17*PoblacionDANE!C19+TipoSuelo!$D$18)</f>
        <v>17708.512025316457</v>
      </c>
      <c r="J19" s="31">
        <f t="shared" si="2"/>
        <v>10.861399382610221</v>
      </c>
      <c r="K19" s="31">
        <f t="shared" si="3"/>
        <v>79.14795840704025</v>
      </c>
      <c r="L19" s="31">
        <f t="shared" si="4"/>
        <v>4.0224985861803235</v>
      </c>
      <c r="M19" s="23">
        <f>F19*TipoSuelo!$D$6/10000</f>
        <v>210.55430312221091</v>
      </c>
    </row>
    <row r="20" spans="1:13" x14ac:dyDescent="0.45">
      <c r="A20" s="1" t="s">
        <v>8</v>
      </c>
      <c r="B20" s="1" t="s">
        <v>4</v>
      </c>
      <c r="C20" s="1">
        <v>2054</v>
      </c>
      <c r="D20" s="1">
        <v>227676</v>
      </c>
      <c r="E20" s="22">
        <f>IF((PoblacionSISBEN!$C$9*PoblacionDANE!C20+PoblacionSISBEN!$C$10)&gt;1,1,PoblacionSISBEN!$C$9*PoblacionDANE!C20+PoblacionSISBEN!$C$10)</f>
        <v>0.64581822450059789</v>
      </c>
      <c r="F20" s="23">
        <f t="shared" si="0"/>
        <v>147037.31008139811</v>
      </c>
      <c r="G20" s="23">
        <f t="shared" si="1"/>
        <v>80638.689918601885</v>
      </c>
      <c r="H20" s="31">
        <f>TipoSuelo!$D$5-PoblacionDANE!I20</f>
        <v>1900.7057594936668</v>
      </c>
      <c r="I20" s="31">
        <f>IF(TipoSuelo!$D$17*PoblacionDANE!C20+TipoSuelo!$D$18&gt;TipoSuelo!$D$5,TipoSuelo!$D$5-1,TipoSuelo!$D$17*PoblacionDANE!C20+TipoSuelo!$D$18)</f>
        <v>17581.314240506334</v>
      </c>
      <c r="J20" s="31">
        <f t="shared" si="2"/>
        <v>11.686467830337921</v>
      </c>
      <c r="K20" s="31">
        <f t="shared" si="3"/>
        <v>77.359322634223886</v>
      </c>
      <c r="L20" s="31">
        <f t="shared" si="4"/>
        <v>4.5866133108988514</v>
      </c>
      <c r="M20" s="23">
        <f>F20*TipoSuelo!$D$6/10000</f>
        <v>220.55596512209718</v>
      </c>
    </row>
    <row r="21" spans="1:13" x14ac:dyDescent="0.45">
      <c r="A21" s="1" t="s">
        <v>8</v>
      </c>
      <c r="B21" s="1" t="s">
        <v>4</v>
      </c>
      <c r="C21" s="1">
        <v>2059</v>
      </c>
      <c r="D21" s="1">
        <v>244356</v>
      </c>
      <c r="E21" s="22">
        <f>IF((PoblacionSISBEN!$C$9*PoblacionDANE!C21+PoblacionSISBEN!$C$10)&gt;1,1,PoblacionSISBEN!$C$9*PoblacionDANE!C21+PoblacionSISBEN!$C$10)</f>
        <v>0.62827062346643103</v>
      </c>
      <c r="F21" s="23">
        <f t="shared" si="0"/>
        <v>153521.69646776322</v>
      </c>
      <c r="G21" s="23">
        <f t="shared" si="1"/>
        <v>90834.30353223678</v>
      </c>
      <c r="H21" s="31">
        <f>TipoSuelo!$D$5-PoblacionDANE!I21</f>
        <v>2027.9035443037974</v>
      </c>
      <c r="I21" s="31">
        <f>IF(TipoSuelo!$D$17*PoblacionDANE!C21+TipoSuelo!$D$18&gt;TipoSuelo!$D$5,TipoSuelo!$D$5-1,TipoSuelo!$D$17*PoblacionDANE!C21+TipoSuelo!$D$18)</f>
        <v>17454.116455696203</v>
      </c>
      <c r="J21" s="31">
        <f t="shared" si="2"/>
        <v>12.542641882104627</v>
      </c>
      <c r="K21" s="31">
        <f t="shared" si="3"/>
        <v>75.704634423561302</v>
      </c>
      <c r="L21" s="31">
        <f t="shared" si="4"/>
        <v>5.2041765484263589</v>
      </c>
      <c r="M21" s="23">
        <f>F21*TipoSuelo!$D$6/10000</f>
        <v>230.28254470164484</v>
      </c>
    </row>
    <row r="22" spans="1:13" x14ac:dyDescent="0.45">
      <c r="A22" s="1" t="s">
        <v>8</v>
      </c>
      <c r="B22" s="1" t="s">
        <v>4</v>
      </c>
      <c r="C22" s="1">
        <v>2064</v>
      </c>
      <c r="D22" s="1">
        <v>261645</v>
      </c>
      <c r="E22" s="22">
        <f>IF((PoblacionSISBEN!$C$9*PoblacionDANE!C22+PoblacionSISBEN!$C$10)&gt;1,1,PoblacionSISBEN!$C$9*PoblacionDANE!C22+PoblacionSISBEN!$C$10)</f>
        <v>0.61072302243226417</v>
      </c>
      <c r="F22" s="23">
        <f t="shared" si="0"/>
        <v>159792.62520428977</v>
      </c>
      <c r="G22" s="23">
        <f t="shared" si="1"/>
        <v>101852.37479571023</v>
      </c>
      <c r="H22" s="31">
        <f>TipoSuelo!$D$5-PoblacionDANE!I22</f>
        <v>2155.1013291139207</v>
      </c>
      <c r="I22" s="31">
        <f>IF(TipoSuelo!$D$17*PoblacionDANE!C22+TipoSuelo!$D$18&gt;TipoSuelo!$D$5,TipoSuelo!$D$5-1,TipoSuelo!$D$17*PoblacionDANE!C22+TipoSuelo!$D$18)</f>
        <v>17326.91867088608</v>
      </c>
      <c r="J22" s="31">
        <f t="shared" si="2"/>
        <v>13.430075526049146</v>
      </c>
      <c r="K22" s="31">
        <f t="shared" si="3"/>
        <v>74.146223681273128</v>
      </c>
      <c r="L22" s="31">
        <f t="shared" si="4"/>
        <v>5.8782739580148107</v>
      </c>
      <c r="M22" s="23">
        <f>F22*TipoSuelo!$D$6/10000</f>
        <v>239.68893780643464</v>
      </c>
    </row>
    <row r="23" spans="1:13" x14ac:dyDescent="0.45">
      <c r="A23" s="1" t="s">
        <v>8</v>
      </c>
      <c r="B23" s="1" t="s">
        <v>4</v>
      </c>
      <c r="C23" s="1">
        <v>2069</v>
      </c>
      <c r="D23" s="1">
        <v>279540</v>
      </c>
      <c r="E23" s="22">
        <f>IF((PoblacionSISBEN!$C$9*PoblacionDANE!C23+PoblacionSISBEN!$C$10)&gt;1,1,PoblacionSISBEN!$C$9*PoblacionDANE!C23+PoblacionSISBEN!$C$10)</f>
        <v>0.59317542139809731</v>
      </c>
      <c r="F23" s="23">
        <f t="shared" si="0"/>
        <v>165816.25729762414</v>
      </c>
      <c r="G23" s="23">
        <f t="shared" si="1"/>
        <v>113723.74270237586</v>
      </c>
      <c r="H23" s="31">
        <f>TipoSuelo!$D$5-PoblacionDANE!I23</f>
        <v>2282.2991139240512</v>
      </c>
      <c r="I23" s="31">
        <f>IF(TipoSuelo!$D$17*PoblacionDANE!C23+TipoSuelo!$D$18&gt;TipoSuelo!$D$5,TipoSuelo!$D$5-1,TipoSuelo!$D$17*PoblacionDANE!C23+TipoSuelo!$D$18)</f>
        <v>17199.720886075949</v>
      </c>
      <c r="J23" s="31">
        <f t="shared" si="2"/>
        <v>14.348614774032672</v>
      </c>
      <c r="K23" s="31">
        <f t="shared" si="3"/>
        <v>72.653166399617703</v>
      </c>
      <c r="L23" s="31">
        <f t="shared" si="4"/>
        <v>6.6119528017713955</v>
      </c>
      <c r="M23" s="23">
        <f>F23*TipoSuelo!$D$6/10000</f>
        <v>248.72438594643623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PoblacionSISBEN</vt:lpstr>
      <vt:lpstr>TipoSuelo</vt:lpstr>
      <vt:lpstr>PoblacionDANE</vt:lpstr>
      <vt:lpstr>PoblacionGISChart</vt:lpstr>
      <vt:lpstr>DensidadGISChart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2024-07-10T13:21:46Z</dcterms:modified>
</cp:coreProperties>
</file>