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POTCartography\"/>
    </mc:Choice>
  </mc:AlternateContent>
  <xr:revisionPtr revIDLastSave="0" documentId="13_ncr:1_{91E87DE3-3B6D-4B45-AC85-0AD33D01F01E}" xr6:coauthVersionLast="47" xr6:coauthVersionMax="47" xr10:uidLastSave="{00000000-0000-0000-0000-000000000000}"/>
  <bookViews>
    <workbookView xWindow="-103" yWindow="-103" windowWidth="26537" windowHeight="15943" activeTab="1" xr2:uid="{27AF85AE-8C58-4194-9D32-EF3E0E581D4D}"/>
  </bookViews>
  <sheets>
    <sheet name="POT_Cartografia" sheetId="1" r:id="rId1"/>
    <sheet name="Setup" sheetId="2" r:id="rId2"/>
  </sheets>
  <definedNames>
    <definedName name="_xlnm._FilterDatabase" localSheetId="0" hidden="1">POT_Cartografia!$B$3:$V$62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3" i="1"/>
  <c r="AA4" i="1"/>
  <c r="AA16" i="1"/>
  <c r="AA17" i="1"/>
  <c r="AA18" i="1"/>
  <c r="AA19" i="1"/>
  <c r="AA20" i="1"/>
  <c r="AA21" i="1"/>
  <c r="AA22" i="1"/>
  <c r="AA23" i="1"/>
  <c r="AA24" i="1"/>
  <c r="AA32" i="1"/>
  <c r="AA33" i="1"/>
  <c r="AA34" i="1"/>
  <c r="AA35" i="1"/>
  <c r="AA36" i="1"/>
  <c r="AA37" i="1"/>
  <c r="AA38" i="1"/>
  <c r="AA39" i="1"/>
  <c r="AA56" i="1"/>
  <c r="AA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P61" i="1"/>
  <c r="O61" i="1"/>
  <c r="P60" i="1"/>
  <c r="O60" i="1"/>
  <c r="P59" i="1"/>
  <c r="O59" i="1"/>
  <c r="AA59" i="1" s="1"/>
  <c r="P58" i="1"/>
  <c r="AA58" i="1" s="1"/>
  <c r="O58" i="1"/>
  <c r="P57" i="1"/>
  <c r="O57" i="1"/>
  <c r="AA57" i="1" s="1"/>
  <c r="P55" i="1"/>
  <c r="O55" i="1"/>
  <c r="P54" i="1"/>
  <c r="O54" i="1"/>
  <c r="P53" i="1"/>
  <c r="O53" i="1"/>
  <c r="AA53" i="1" s="1"/>
  <c r="P52" i="1"/>
  <c r="O52" i="1"/>
  <c r="AA52" i="1" s="1"/>
  <c r="P51" i="1"/>
  <c r="AA51" i="1" s="1"/>
  <c r="O51" i="1"/>
  <c r="P50" i="1"/>
  <c r="O50" i="1"/>
  <c r="P49" i="1"/>
  <c r="O49" i="1"/>
  <c r="P48" i="1"/>
  <c r="O48" i="1"/>
  <c r="P47" i="1"/>
  <c r="O47" i="1"/>
  <c r="AA47" i="1" s="1"/>
  <c r="P46" i="1"/>
  <c r="O46" i="1"/>
  <c r="AA46" i="1" s="1"/>
  <c r="P45" i="1"/>
  <c r="AA45" i="1" s="1"/>
  <c r="O45" i="1"/>
  <c r="P44" i="1"/>
  <c r="O44" i="1"/>
  <c r="P43" i="1"/>
  <c r="O43" i="1"/>
  <c r="P42" i="1"/>
  <c r="O42" i="1"/>
  <c r="AA42" i="1" s="1"/>
  <c r="P41" i="1"/>
  <c r="O41" i="1"/>
  <c r="AA41" i="1" s="1"/>
  <c r="P40" i="1"/>
  <c r="O40" i="1"/>
  <c r="AA40" i="1" s="1"/>
  <c r="P31" i="1"/>
  <c r="AA31" i="1" s="1"/>
  <c r="O31" i="1"/>
  <c r="P30" i="1"/>
  <c r="O30" i="1"/>
  <c r="P29" i="1"/>
  <c r="O29" i="1"/>
  <c r="P28" i="1"/>
  <c r="O28" i="1"/>
  <c r="AA28" i="1" s="1"/>
  <c r="P27" i="1"/>
  <c r="O27" i="1"/>
  <c r="AA27" i="1" s="1"/>
  <c r="P26" i="1"/>
  <c r="O26" i="1"/>
  <c r="AA26" i="1" s="1"/>
  <c r="P25" i="1"/>
  <c r="O25" i="1"/>
  <c r="P15" i="1"/>
  <c r="O15" i="1"/>
  <c r="AA15" i="1" s="1"/>
  <c r="P14" i="1"/>
  <c r="O14" i="1"/>
  <c r="P13" i="1"/>
  <c r="O13" i="1"/>
  <c r="AA13" i="1" s="1"/>
  <c r="P12" i="1"/>
  <c r="O12" i="1"/>
  <c r="AA12" i="1" s="1"/>
  <c r="P11" i="1"/>
  <c r="O11" i="1"/>
  <c r="AA11" i="1" s="1"/>
  <c r="P10" i="1"/>
  <c r="O10" i="1"/>
  <c r="P9" i="1"/>
  <c r="O9" i="1"/>
  <c r="AA9" i="1" s="1"/>
  <c r="P8" i="1"/>
  <c r="O8" i="1"/>
  <c r="P7" i="1"/>
  <c r="O7" i="1"/>
  <c r="AA7" i="1" s="1"/>
  <c r="P6" i="1"/>
  <c r="O6" i="1"/>
  <c r="AA6" i="1" s="1"/>
  <c r="O5" i="1"/>
  <c r="P5" i="1"/>
  <c r="AA60" i="1" l="1"/>
  <c r="AA48" i="1"/>
  <c r="AA29" i="1"/>
  <c r="AA8" i="1"/>
  <c r="AA14" i="1"/>
  <c r="AA43" i="1"/>
  <c r="AA49" i="1"/>
  <c r="AA55" i="1"/>
  <c r="AA44" i="1"/>
  <c r="AA30" i="1"/>
  <c r="AA50" i="1"/>
  <c r="AA10" i="1"/>
  <c r="AA25" i="1"/>
  <c r="AA5" i="1"/>
  <c r="AA54" i="1"/>
  <c r="AA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" authorId="0" shapeId="0" xr:uid="{F5F52D61-072D-42DF-9443-0F86B4E2E937}">
      <text>
        <r>
          <rPr>
            <sz val="9"/>
            <color indexed="81"/>
            <rFont val="Tahoma"/>
            <family val="2"/>
          </rPr>
          <t>Sí / No</t>
        </r>
      </text>
    </comment>
    <comment ref="M3" authorId="0" shapeId="0" xr:uid="{6C0AA4C0-2491-487E-A516-03B0885ECACA}">
      <text>
        <r>
          <rPr>
            <sz val="9"/>
            <color indexed="81"/>
            <rFont val="Tahoma"/>
            <family val="2"/>
          </rPr>
          <t>1:n</t>
        </r>
      </text>
    </comment>
    <comment ref="N3" authorId="0" shapeId="0" xr:uid="{4F986AE7-AEAE-497C-B725-8E80FB2B1186}">
      <text>
        <r>
          <rPr>
            <sz val="9"/>
            <color indexed="81"/>
            <rFont val="Tahoma"/>
            <family val="2"/>
          </rPr>
          <t>Sí / No</t>
        </r>
      </text>
    </comment>
    <comment ref="Q3" authorId="0" shapeId="0" xr:uid="{2154DC8B-BA42-4C15-B81A-FB99F92A9439}">
      <text>
        <r>
          <rPr>
            <sz val="9"/>
            <color indexed="81"/>
            <rFont val="Tahoma"/>
            <family val="2"/>
          </rPr>
          <t>Sí / No</t>
        </r>
      </text>
    </comment>
    <comment ref="R3" authorId="0" shapeId="0" xr:uid="{42DE11FE-A7CF-479A-853E-41B7E6582475}">
      <text>
        <r>
          <rPr>
            <sz val="9"/>
            <color indexed="81"/>
            <rFont val="Tahoma"/>
            <family val="2"/>
          </rPr>
          <t>Sí / No</t>
        </r>
      </text>
    </comment>
    <comment ref="S3" authorId="0" shapeId="0" xr:uid="{324D3AC3-6654-49C1-B7A0-5661E0C9A2AB}">
      <text>
        <r>
          <rPr>
            <sz val="9"/>
            <color indexed="81"/>
            <rFont val="Tahoma"/>
            <family val="2"/>
          </rPr>
          <t>Sí / No</t>
        </r>
      </text>
    </comment>
    <comment ref="T3" authorId="0" shapeId="0" xr:uid="{389CA9BC-B3E1-403F-A624-A1BBC4E4AAA9}">
      <text>
        <r>
          <rPr>
            <sz val="9"/>
            <color indexed="81"/>
            <rFont val="Tahoma"/>
            <family val="2"/>
          </rPr>
          <t>Sí / No</t>
        </r>
      </text>
    </comment>
    <comment ref="V3" authorId="0" shapeId="0" xr:uid="{55E4D62F-3FF4-4F6D-8927-F79A952AC514}">
      <text>
        <r>
          <rPr>
            <sz val="9"/>
            <color indexed="81"/>
            <rFont val="Segoe UI Light"/>
            <family val="2"/>
          </rPr>
          <t>Indicar si el mapa representa correctamente su temática, rótulos legibles, separación de grilla adecuada, escala adecuada para visualización completa del contenido, etc...</t>
        </r>
      </text>
    </comment>
    <comment ref="B4" authorId="0" shapeId="0" xr:uid="{A5F49EE0-716C-4F8C-A2C7-BB73A789F83B}">
      <text>
        <r>
          <rPr>
            <sz val="9"/>
            <color indexed="81"/>
            <rFont val="Tahoma"/>
            <family val="2"/>
          </rPr>
          <t>Markdown</t>
        </r>
      </text>
    </comment>
  </commentList>
</comments>
</file>

<file path=xl/sharedStrings.xml><?xml version="1.0" encoding="utf-8"?>
<sst xmlns="http://schemas.openxmlformats.org/spreadsheetml/2006/main" count="1050" uniqueCount="178">
  <si>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</si>
  <si>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</si>
  <si>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</si>
  <si>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</si>
  <si>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</si>
  <si>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</si>
  <si>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</si>
  <si>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</si>
  <si>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</si>
  <si>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</si>
  <si>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</si>
  <si>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</si>
  <si>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</si>
  <si>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</si>
  <si>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</si>
  <si>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</si>
  <si>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</si>
  <si>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</si>
  <si>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</si>
  <si>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</si>
  <si>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</si>
  <si>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</si>
  <si>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</si>
  <si>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</si>
  <si>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</si>
  <si>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</si>
  <si>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</si>
  <si>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</si>
  <si>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</si>
  <si>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</si>
  <si>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</si>
  <si>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</si>
  <si>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</si>
  <si>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</si>
  <si>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</si>
  <si>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</si>
  <si>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</si>
  <si>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</si>
  <si>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</si>
  <si>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</si>
  <si>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</si>
  <si>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</si>
  <si>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</si>
  <si>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</si>
  <si>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</si>
  <si>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</si>
  <si>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</si>
  <si>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</si>
  <si>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</si>
  <si>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</si>
  <si>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</si>
  <si>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</si>
  <si>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</si>
  <si>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</si>
  <si>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Plan vial rural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</si>
  <si>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</si>
  <si>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</si>
  <si>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</si>
  <si>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</si>
  <si>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</si>
  <si>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Tamaño de página en milímetros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</si>
  <si>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</si>
  <si>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</si>
  <si>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</si>
  <si>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</si>
  <si>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</si>
  <si>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</si>
  <si>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</si>
  <si>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</si>
  <si>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</si>
  <si>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</si>
  <si>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</si>
  <si>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</si>
  <si>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</si>
  <si>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</si>
  <si>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</si>
  <si>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</si>
  <si>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</si>
  <si>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</si>
  <si>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</si>
  <si>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</si>
  <si>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</si>
  <si>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</si>
  <si>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</si>
  <si>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</si>
  <si>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</si>
  <si>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</si>
  <si>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</si>
  <si>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</si>
  <si>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</si>
  <si>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</si>
  <si>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</si>
  <si>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</si>
  <si>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</si>
  <si>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</si>
  <si>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</si>
  <si>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</si>
  <si>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</si>
  <si>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</si>
  <si>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</si>
  <si>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</si>
  <si>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</si>
  <si>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</si>
  <si>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</si>
  <si>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</si>
  <si>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</si>
  <si>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</si>
  <si>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</si>
  <si>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</si>
  <si>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</si>
  <si>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</si>
  <si>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</si>
  <si>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</si>
  <si>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</si>
  <si>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</si>
  <si>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CR-03</t>
  </si>
  <si>
    <t>Zonificación de amenazas naturales y antrópicas en suelo urbano</t>
  </si>
  <si>
    <t>Componente</t>
  </si>
  <si>
    <t>Formato archivo</t>
  </si>
  <si>
    <t>pdf</t>
  </si>
  <si>
    <t>No</t>
  </si>
  <si>
    <t>Revisión cartografía digital impresa - Acuerdo 012 de 2003 - Plan de Ordenamiento Territorial Municipio de Zipaquirá</t>
  </si>
  <si>
    <t>EPSG</t>
  </si>
  <si>
    <t>Sistema de proyección de coordenadas - CRS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</si>
  <si>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</si>
  <si>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</si>
  <si>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</si>
  <si>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</si>
  <si>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</si>
  <si>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</si>
  <si>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</si>
  <si>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</si>
  <si>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Fecha</t>
  </si>
  <si>
    <t>31/07/2010</t>
  </si>
  <si>
    <t>Datos obtenidos a través de la consultoría.</t>
  </si>
  <si>
    <t>Planchas IGAC, Escala 1:25000, Nºs. 208-IV-B, 208-IV-D (1969), 209-I-C, 209-III-A, 209-III-C y 209-III-D (1978)</t>
  </si>
  <si>
    <t>Estudio General de Suelos y Zonificación de Tierras del Departamento de Cundinamarca, Bogotá D.C 2000, IGAC Subdirección de Agrología, Escala 1:100000.</t>
  </si>
  <si>
    <t>Planchas IGAC Escala 1:10000, 209-III-C1, 209-III-C2 y 209-III-C4 (2000).</t>
  </si>
  <si>
    <t>Legible.</t>
  </si>
  <si>
    <t>Legible. Incluye redes acueducto y perímetro servicios públicos.</t>
  </si>
  <si>
    <t>Legible. Incluye redes de alcantarillado y polígonos de sistemas.</t>
  </si>
  <si>
    <t>Plan de movilidad Municipio de Zipaquirá, 2009. Datos obtenidos a través de la consultoría.</t>
  </si>
  <si>
    <t>31/06/2013</t>
  </si>
  <si>
    <t>Legible. Fuente base cartográfica indicada es 1:25000 y para el nivel de detalle urbano la usada en el diagnóstico fue 1:10000</t>
  </si>
  <si>
    <t>Legible. Sin áreas calculadas ni porcentajes de distribución. Fuente base cartográfica indicada es 1:25000 y para el nivel de detalle urbano la usada en el diagnóstico fue 1:10000</t>
  </si>
  <si>
    <t>GR-02</t>
  </si>
  <si>
    <t>Mapa de gestión del riesgo. Zonificación de riesgos en suelo rural.</t>
  </si>
  <si>
    <t>GR-01</t>
  </si>
  <si>
    <t>Mapa de gestión del riesgo. Zonificación de riesgos en suelo urbano.</t>
  </si>
  <si>
    <t>1000 x 600</t>
  </si>
  <si>
    <t>Legible. Red de drenaje incompleta o discontinua.</t>
  </si>
  <si>
    <t>Estudio Cuenca Hidrográfica río Susaguá 2000. Estudio de Impacto Ambiental ECOPETROL Poliducto Mansilla - Tocancipá 2007. Líneas ajustadas con el Modelo Digital SRTM 2002 tiff (WEB Global Land Cover Facility) 90 metros de resolución.</t>
  </si>
  <si>
    <t>Legible. Red de drenaje incompleta o discontinua. Cuadro de áreas no especifica  unidades.</t>
  </si>
  <si>
    <t>Interpretación de imagen de Satélite Landsat 7 ETM Path 8 Row 56, 2007/02/07, Metodología CORINE LAND COVER COLOMBIA, vs. Cobertura de Uso Potencial del Suelo DR-08.</t>
  </si>
  <si>
    <t>---</t>
  </si>
  <si>
    <t>Disponible</t>
  </si>
  <si>
    <t>Barra de escala</t>
  </si>
  <si>
    <t>Orientación norte</t>
  </si>
  <si>
    <t>Incluye convenciones</t>
  </si>
  <si>
    <t>Incluye leyenda temática</t>
  </si>
  <si>
    <t>Leyenda temática con áreas y/o longitudes</t>
  </si>
  <si>
    <t>N/D</t>
  </si>
  <si>
    <t>Escala de Impresión</t>
  </si>
  <si>
    <t>Markdown</t>
  </si>
  <si>
    <t>Markdown samples</t>
  </si>
  <si>
    <t>Lista de mapas en Marcdown</t>
  </si>
  <si>
    <t xml:space="preserve"> =CONCAT("| ",B3," | ",C3," | ",D3," | ",E3," | ",F3," | ",J3," | ",K3," |")</t>
  </si>
  <si>
    <t xml:space="preserve"> =CONCAT("| ",B3," | ",C3," | ",D3," | ",E3," | ",F3," | ",L3," |",O3," | ",P3," | ",S3," | ",T3," | ",V3," | ")</t>
  </si>
  <si>
    <t>Uso</t>
  </si>
  <si>
    <t>Sentencia</t>
  </si>
  <si>
    <t>Concatenación 7 columnas</t>
  </si>
  <si>
    <t>Concatenación 11 columnas</t>
  </si>
  <si>
    <t>Impresión de mapas</t>
  </si>
  <si>
    <t>DR-01A</t>
  </si>
  <si>
    <t>DR-01B</t>
  </si>
  <si>
    <t>CR-02B</t>
  </si>
  <si>
    <t>CR-02A</t>
  </si>
  <si>
    <t xml:space="preserve"> =CONCAT(E5," ",F5,"&lt;br&gt;&lt;img src='../../file/data/POT/Anexo_Acuerdo_012_2013/",E5,".jpg","' alt='R.SIGE' width='100%' border='0' /&gt;&lt;br&gt;&lt;br&gt;")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</si>
</sst>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Segoe UI Light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2" borderId="14" xfId="0" quotePrefix="1" applyFont="1" applyFill="1" applyBorder="1" applyAlignment="1">
      <alignment horizontal="center" vertical="top" wrapText="1"/>
    </xf>
    <xf numFmtId="0" fontId="1" fillId="2" borderId="15" xfId="0" quotePrefix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1" fillId="2" borderId="15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A2:AD62"/>
  <sheetViews>
    <sheetView showGridLines="0" topLeftCell="P1" zoomScale="115" zoomScaleNormal="115" workbookViewId="0">
      <pane ySplit="4" topLeftCell="A5" activePane="bottomLeft" state="frozen"/>
      <selection pane="bottomLeft" activeCell="X5" sqref="X5"/>
    </sheetView>
  </sheetViews>
  <sheetFormatPr defaultColWidth="9.15234375" defaultRowHeight="17.149999999999999" x14ac:dyDescent="0.4"/>
  <cols>
    <col min="1" max="1" width="2.69140625" style="1" customWidth="1"/>
    <col min="2" max="2" width="5.53515625" style="9" customWidth="1"/>
    <col min="3" max="3" width="15.3828125" style="1" customWidth="1"/>
    <col min="4" max="4" width="13.3046875" style="1" customWidth="1"/>
    <col min="5" max="5" width="9.15234375" style="1"/>
    <col min="6" max="6" width="26" style="1" customWidth="1"/>
    <col min="7" max="7" width="11" style="9" customWidth="1"/>
    <col min="8" max="8" width="12.53515625" style="1" customWidth="1"/>
    <col min="9" max="9" width="9" style="9" customWidth="1"/>
    <col min="10" max="10" width="37.921875" style="1" customWidth="1"/>
    <col min="11" max="11" width="39.07421875" style="1" customWidth="1"/>
    <col min="12" max="12" width="9.15234375" style="9"/>
    <col min="13" max="13" width="14.69140625" style="9" customWidth="1"/>
    <col min="14" max="14" width="8.765625" style="9" customWidth="1"/>
    <col min="15" max="16" width="14.53515625" style="9" customWidth="1"/>
    <col min="17" max="17" width="13.3046875" style="9" customWidth="1"/>
    <col min="18" max="18" width="14" style="9" customWidth="1"/>
    <col min="19" max="19" width="12" style="9" customWidth="1"/>
    <col min="20" max="20" width="18" style="9" customWidth="1"/>
    <col min="21" max="21" width="15.3828125" style="9" customWidth="1"/>
    <col min="22" max="22" width="25.921875" style="1" customWidth="1"/>
    <col min="23" max="23" width="2.69140625" style="1" customWidth="1"/>
    <col min="24" max="24" width="70.69140625" style="1" customWidth="1"/>
    <col min="25" max="25" width="2.69140625" style="1" customWidth="1"/>
    <col min="26" max="26" width="81.84375" style="1" customWidth="1"/>
    <col min="27" max="27" width="89.4609375" style="1" customWidth="1"/>
    <col min="28" max="28" width="76.61328125" style="1" customWidth="1"/>
    <col min="29" max="16384" width="9.15234375" style="1"/>
  </cols>
  <sheetData>
    <row r="2" spans="2:28" x14ac:dyDescent="0.4">
      <c r="B2" s="1" t="s">
        <v>121</v>
      </c>
      <c r="AA2" s="1" t="s">
        <v>163</v>
      </c>
      <c r="AB2" s="1" t="s">
        <v>163</v>
      </c>
    </row>
    <row r="3" spans="2:28" s="6" customFormat="1" ht="51.45" x14ac:dyDescent="0.4">
      <c r="B3" s="13" t="s">
        <v>32</v>
      </c>
      <c r="C3" s="2" t="s">
        <v>37</v>
      </c>
      <c r="D3" s="2" t="s">
        <v>117</v>
      </c>
      <c r="E3" s="2" t="s">
        <v>34</v>
      </c>
      <c r="F3" s="2" t="s">
        <v>33</v>
      </c>
      <c r="G3" s="10" t="s">
        <v>155</v>
      </c>
      <c r="H3" s="2" t="s">
        <v>132</v>
      </c>
      <c r="I3" s="10" t="s">
        <v>118</v>
      </c>
      <c r="J3" s="2" t="s">
        <v>55</v>
      </c>
      <c r="K3" s="2" t="s">
        <v>57</v>
      </c>
      <c r="L3" s="10" t="s">
        <v>56</v>
      </c>
      <c r="M3" s="10" t="s">
        <v>162</v>
      </c>
      <c r="N3" s="10" t="s">
        <v>156</v>
      </c>
      <c r="O3" s="10" t="s">
        <v>58</v>
      </c>
      <c r="P3" s="10" t="s">
        <v>59</v>
      </c>
      <c r="Q3" s="10" t="s">
        <v>157</v>
      </c>
      <c r="R3" s="10" t="s">
        <v>158</v>
      </c>
      <c r="S3" s="18" t="s">
        <v>159</v>
      </c>
      <c r="T3" s="18" t="s">
        <v>160</v>
      </c>
      <c r="U3" s="18" t="s">
        <v>60</v>
      </c>
      <c r="V3" s="5" t="s">
        <v>62</v>
      </c>
      <c r="X3" s="6" t="s">
        <v>165</v>
      </c>
      <c r="Z3" s="6" t="str">
        <f>_xlfn.CONCAT("| ",B3," | ",C3," | ",D3," | ",E3," | ",F3," | ",V3," | ")</f>
        <v xml:space="preserve">| No. | Etapa | Componente | Código | Nombre | Observaciones | </v>
      </c>
      <c r="AA3" s="6" t="str">
        <f>_xlfn.CONCAT("| ",B3," | ",C3," | ",D3," | ",E3," | ",F3," | ",O3," |",P3," | ",S3," | ",T3," | ")</f>
        <v xml:space="preserve">| No. | Etapa | Componente | Código | Nombre | Separación horizontal grilla en metros |Separación vertical grilla en metros | Incluye leyenda temática | Leyenda temática con áreas y/o longitudes | </v>
      </c>
      <c r="AB3" s="6" t="str">
        <f>_xlfn.CONCAT("| ",B3," | ",C3," | ",D3," | ",E3," | ",F3," | ",J3," | ",K3," |")</f>
        <v>| No. | Etapa | Componente | Código | Nombre | Fuente base cartográfica | Fuente temática |</v>
      </c>
    </row>
    <row r="4" spans="2:28" s="6" customFormat="1" x14ac:dyDescent="0.4">
      <c r="B4" s="21" t="s">
        <v>154</v>
      </c>
      <c r="C4" s="22" t="s">
        <v>154</v>
      </c>
      <c r="D4" s="22" t="s">
        <v>154</v>
      </c>
      <c r="E4" s="22" t="s">
        <v>154</v>
      </c>
      <c r="F4" s="22" t="s">
        <v>154</v>
      </c>
      <c r="G4" s="22" t="s">
        <v>154</v>
      </c>
      <c r="H4" s="22" t="s">
        <v>154</v>
      </c>
      <c r="I4" s="22" t="s">
        <v>154</v>
      </c>
      <c r="J4" s="22" t="s">
        <v>154</v>
      </c>
      <c r="K4" s="22" t="s">
        <v>154</v>
      </c>
      <c r="L4" s="24" t="s">
        <v>154</v>
      </c>
      <c r="M4" s="24" t="s">
        <v>154</v>
      </c>
      <c r="N4" s="24" t="s">
        <v>154</v>
      </c>
      <c r="O4" s="24" t="s">
        <v>154</v>
      </c>
      <c r="P4" s="24" t="s">
        <v>154</v>
      </c>
      <c r="Q4" s="24" t="s">
        <v>154</v>
      </c>
      <c r="R4" s="24" t="s">
        <v>154</v>
      </c>
      <c r="S4" s="24" t="s">
        <v>154</v>
      </c>
      <c r="T4" s="24" t="s">
        <v>154</v>
      </c>
      <c r="U4" s="24" t="s">
        <v>154</v>
      </c>
      <c r="V4" s="23" t="s">
        <v>154</v>
      </c>
      <c r="Z4" s="6" t="str">
        <f t="shared" ref="Z4:Z61" si="0">_xlfn.CONCAT("| ",B4," | ",C4," | ",D4," | ",E4," | ",F4," | ",V4," | ")</f>
        <v xml:space="preserve">| --- | --- | --- | --- | --- | --- | </v>
      </c>
      <c r="AA4" s="6" t="str">
        <f t="shared" ref="AA4:AA61" si="1">_xlfn.CONCAT("| ",B4," | ",C4," | ",D4," | ",E4," | ",F4," | ",O4," |",P4," | ",S4," | ",T4," | ")</f>
        <v xml:space="preserve">| --- | --- | --- | --- | --- | --- |--- | --- | --- | </v>
      </c>
      <c r="AB4" s="6" t="str">
        <f t="shared" ref="AB4:AB61" si="2">_xlfn.CONCAT("| ",B4," | ",C4," | ",D4," | ",E4," | ",F4," | ",J4," | ",K4," |")</f>
        <v>| --- | --- | --- | --- | --- | --- | --- |</v>
      </c>
    </row>
    <row r="5" spans="2:28" ht="51.45" x14ac:dyDescent="0.4">
      <c r="B5" s="14">
        <v>1</v>
      </c>
      <c r="C5" s="3" t="s">
        <v>38</v>
      </c>
      <c r="D5" s="3" t="s">
        <v>35</v>
      </c>
      <c r="E5" s="3" t="s">
        <v>173</v>
      </c>
      <c r="F5" s="3" t="s">
        <v>0</v>
      </c>
      <c r="G5" s="11" t="s">
        <v>61</v>
      </c>
      <c r="H5" s="16" t="s">
        <v>133</v>
      </c>
      <c r="I5" s="11" t="s">
        <v>119</v>
      </c>
      <c r="J5" s="3" t="s">
        <v>135</v>
      </c>
      <c r="K5" s="3" t="s">
        <v>134</v>
      </c>
      <c r="L5" s="11">
        <v>3116</v>
      </c>
      <c r="M5" s="11">
        <v>40000</v>
      </c>
      <c r="N5" s="11" t="s">
        <v>61</v>
      </c>
      <c r="O5" s="11">
        <f>1024000-1020000</f>
        <v>4000</v>
      </c>
      <c r="P5" s="11">
        <f>1048000-1044000</f>
        <v>4000</v>
      </c>
      <c r="Q5" s="11" t="s">
        <v>61</v>
      </c>
      <c r="R5" s="11" t="s">
        <v>61</v>
      </c>
      <c r="S5" s="19" t="s">
        <v>61</v>
      </c>
      <c r="T5" s="19" t="s">
        <v>61</v>
      </c>
      <c r="U5" s="19" t="s">
        <v>149</v>
      </c>
      <c r="V5" s="7" t="s">
        <v>150</v>
      </c>
      <c r="X5" s="1" t="str">
        <f>_xlfn.CONCAT(E5," ",F5,"&lt;br&gt;&lt;img src='../../file/data/POT/Anexo_Acuerdo_012_2013/",E5,".jpg","' alt='R.SIGE' width='100%' border='0' /&gt;&lt;br&gt;&lt;br&gt;")</f>
        <v>DR-01A Categorías de protección y desarrollo restringido en suelo rural&lt;br&gt;&lt;img src='../../file/data/POT/Anexo_Acuerdo_012_2013/DR-01A.jpg' alt='R.SIGE' width='100%' border='0' /&gt;&lt;br&gt;&lt;br&gt;</v>
      </c>
      <c r="Z5" s="6" t="str">
        <f t="shared" si="0"/>
        <v xml:space="preserve">| 1 | Diagnóstico | Rural | DR-01A | Categorías de protección y desarrollo restringido en suelo rural | Legible. Red de drenaje incompleta o discontinua. | </v>
      </c>
      <c r="AA5" s="6" t="str">
        <f t="shared" si="1"/>
        <v xml:space="preserve">| 1 | Diagnóstico | Rural | DR-01A | Categorías de protección y desarrollo restringido en suelo rural | 4000 |4000 | Sí | Sí | </v>
      </c>
      <c r="AB5" s="6" t="str">
        <f t="shared" si="2"/>
        <v>| 1 | Diagnóstico | Rural | DR-01A | Categorías de protección y desarrollo restringido en suelo rural | Planchas IGAC, Escala 1:25000, Nºs. 208-IV-B, 208-IV-D (1969), 209-I-C, 209-III-A, 209-III-C y 209-III-D (1978) | Datos obtenidos a través de la consultoría. |</v>
      </c>
    </row>
    <row r="6" spans="2:28" ht="51.45" x14ac:dyDescent="0.4">
      <c r="B6" s="14">
        <v>2</v>
      </c>
      <c r="C6" s="3" t="s">
        <v>38</v>
      </c>
      <c r="D6" s="3" t="s">
        <v>35</v>
      </c>
      <c r="E6" s="3" t="s">
        <v>174</v>
      </c>
      <c r="F6" s="3" t="s">
        <v>1</v>
      </c>
      <c r="G6" s="11" t="s">
        <v>61</v>
      </c>
      <c r="H6" s="16" t="s">
        <v>133</v>
      </c>
      <c r="I6" s="11" t="s">
        <v>119</v>
      </c>
      <c r="J6" s="3" t="s">
        <v>135</v>
      </c>
      <c r="K6" s="3" t="s">
        <v>134</v>
      </c>
      <c r="L6" s="11">
        <v>3116</v>
      </c>
      <c r="M6" s="11">
        <v>50000</v>
      </c>
      <c r="N6" s="11" t="s">
        <v>61</v>
      </c>
      <c r="O6" s="11">
        <f>1050000-1045000</f>
        <v>5000</v>
      </c>
      <c r="P6" s="11">
        <f>1025000-1020000</f>
        <v>5000</v>
      </c>
      <c r="Q6" s="11" t="s">
        <v>61</v>
      </c>
      <c r="R6" s="11" t="s">
        <v>61</v>
      </c>
      <c r="S6" s="19" t="s">
        <v>61</v>
      </c>
      <c r="T6" s="19" t="s">
        <v>120</v>
      </c>
      <c r="U6" s="19" t="s">
        <v>149</v>
      </c>
      <c r="V6" s="7" t="s">
        <v>150</v>
      </c>
      <c r="X6" s="1" t="str">
        <f t="shared" ref="X6:X61" si="3">_xlfn.CONCAT(E6," ",F6,"&lt;br&gt;&lt;img src='../../file/data/POT/Anexo_Acuerdo_012_2013/",E6,".jpg","' alt='R.SIGE' width='100%' border='0' /&gt;&lt;br&gt;&lt;br&gt;")</f>
        <v>DR-01B Áreas protegidas&lt;br&gt;&lt;img src='../../file/data/POT/Anexo_Acuerdo_012_2013/DR-01B.jpg' alt='R.SIGE' width='100%' border='0' /&gt;&lt;br&gt;&lt;br&gt;</v>
      </c>
      <c r="Z6" s="6" t="str">
        <f t="shared" si="0"/>
        <v xml:space="preserve">| 2 | Diagnóstico | Rural | DR-01B | Áreas protegidas | Legible. Red de drenaje incompleta o discontinua. | </v>
      </c>
      <c r="AA6" s="6" t="str">
        <f t="shared" si="1"/>
        <v xml:space="preserve">| 2 | Diagnóstico | Rural | DR-01B | Áreas protegidas | 5000 |5000 | Sí | No | </v>
      </c>
      <c r="AB6" s="6" t="str">
        <f t="shared" si="2"/>
        <v>| 2 | Diagnóstico | Rural | DR-01B | Áreas protegidas | Planchas IGAC, Escala 1:25000, Nºs. 208-IV-B, 208-IV-D (1969), 209-I-C, 209-III-A, 209-III-C y 209-III-D (1978) | Datos obtenidos a través de la consultoría. |</v>
      </c>
    </row>
    <row r="7" spans="2:28" ht="51.45" x14ac:dyDescent="0.4">
      <c r="B7" s="14">
        <v>3</v>
      </c>
      <c r="C7" s="3" t="s">
        <v>38</v>
      </c>
      <c r="D7" s="3" t="s">
        <v>35</v>
      </c>
      <c r="E7" s="3" t="s">
        <v>65</v>
      </c>
      <c r="F7" s="3" t="s">
        <v>2</v>
      </c>
      <c r="G7" s="11" t="s">
        <v>61</v>
      </c>
      <c r="H7" s="16" t="s">
        <v>133</v>
      </c>
      <c r="I7" s="11" t="s">
        <v>119</v>
      </c>
      <c r="J7" s="3" t="s">
        <v>135</v>
      </c>
      <c r="K7" s="3" t="s">
        <v>134</v>
      </c>
      <c r="L7" s="11">
        <v>3116</v>
      </c>
      <c r="M7" s="11">
        <v>40000</v>
      </c>
      <c r="N7" s="11" t="s">
        <v>61</v>
      </c>
      <c r="O7" s="11">
        <f>1048000-1044000</f>
        <v>4000</v>
      </c>
      <c r="P7" s="11">
        <f>1024000-1020000</f>
        <v>4000</v>
      </c>
      <c r="Q7" s="11" t="s">
        <v>61</v>
      </c>
      <c r="R7" s="11" t="s">
        <v>61</v>
      </c>
      <c r="S7" s="19" t="s">
        <v>61</v>
      </c>
      <c r="T7" s="19" t="s">
        <v>61</v>
      </c>
      <c r="U7" s="19" t="s">
        <v>149</v>
      </c>
      <c r="V7" s="7" t="s">
        <v>150</v>
      </c>
      <c r="X7" s="1" t="str">
        <f t="shared" si="3"/>
        <v>DR-02 Estructura ecológica principal rural&lt;br&gt;&lt;img src='../../file/data/POT/Anexo_Acuerdo_012_2013/DR-02.jpg' alt='R.SIGE' width='100%' border='0' /&gt;&lt;br&gt;&lt;br&gt;</v>
      </c>
      <c r="Z7" s="6" t="str">
        <f t="shared" si="0"/>
        <v xml:space="preserve">| 3 | Diagnóstico | Rural | DR-02 | Estructura ecológica principal rural | Legible. Red de drenaje incompleta o discontinua. | </v>
      </c>
      <c r="AA7" s="6" t="str">
        <f t="shared" si="1"/>
        <v xml:space="preserve">| 3 | Diagnóstico | Rural | DR-02 | Estructura ecológica principal rural | 4000 |4000 | Sí | Sí | </v>
      </c>
      <c r="AB7" s="6" t="str">
        <f t="shared" si="2"/>
        <v>| 3 | Diagnóstico | Rural | DR-02 | Estructura ecológica principal rural | Planchas IGAC, Escala 1:25000, Nºs. 208-IV-B, 208-IV-D (1969), 209-I-C, 209-III-A, 209-III-C y 209-III-D (1978) | Datos obtenidos a través de la consultoría. |</v>
      </c>
    </row>
    <row r="8" spans="2:28" ht="102.9" x14ac:dyDescent="0.4">
      <c r="B8" s="14">
        <v>4</v>
      </c>
      <c r="C8" s="3" t="s">
        <v>38</v>
      </c>
      <c r="D8" s="3" t="s">
        <v>35</v>
      </c>
      <c r="E8" s="3" t="s">
        <v>66</v>
      </c>
      <c r="F8" s="3" t="s">
        <v>3</v>
      </c>
      <c r="G8" s="11" t="s">
        <v>61</v>
      </c>
      <c r="H8" s="16" t="s">
        <v>133</v>
      </c>
      <c r="I8" s="11" t="s">
        <v>119</v>
      </c>
      <c r="J8" s="3" t="s">
        <v>135</v>
      </c>
      <c r="K8" s="3" t="s">
        <v>151</v>
      </c>
      <c r="L8" s="11">
        <v>3116</v>
      </c>
      <c r="M8" s="11">
        <v>40000</v>
      </c>
      <c r="N8" s="11" t="s">
        <v>61</v>
      </c>
      <c r="O8" s="11">
        <f>1048000-1044000</f>
        <v>4000</v>
      </c>
      <c r="P8" s="11">
        <f>1024000-1020000</f>
        <v>4000</v>
      </c>
      <c r="Q8" s="11" t="s">
        <v>61</v>
      </c>
      <c r="R8" s="11" t="s">
        <v>61</v>
      </c>
      <c r="S8" s="19" t="s">
        <v>61</v>
      </c>
      <c r="T8" s="19" t="s">
        <v>61</v>
      </c>
      <c r="U8" s="19" t="s">
        <v>149</v>
      </c>
      <c r="V8" s="7" t="s">
        <v>150</v>
      </c>
      <c r="X8" s="1" t="str">
        <f t="shared" si="3"/>
        <v>DR-03 Hidrografía y delimitación de cuencas&lt;br&gt;&lt;img src='../../file/data/POT/Anexo_Acuerdo_012_2013/DR-03.jpg' alt='R.SIGE' width='100%' border='0' /&gt;&lt;br&gt;&lt;br&gt;</v>
      </c>
      <c r="Z8" s="6" t="str">
        <f t="shared" si="0"/>
        <v xml:space="preserve">| 4 | Diagnóstico | Rural | DR-03 | Hidrografía y delimitación de cuencas | Legible. Red de drenaje incompleta o discontinua. | </v>
      </c>
      <c r="AA8" s="6" t="str">
        <f t="shared" si="1"/>
        <v xml:space="preserve">| 4 | Diagnóstico | Rural | DR-03 | Hidrografía y delimitación de cuencas | 4000 |4000 | Sí | Sí | </v>
      </c>
      <c r="AB8" s="6" t="str">
        <f t="shared" si="2"/>
        <v>| 4 | Diagnóstico | Rural | DR-03 | Hidrografía y delimitación de cuencas | Planchas IGAC, Escala 1:25000, Nºs. 208-IV-B, 208-IV-D (1969), 209-I-C, 209-III-A, 209-III-C y 209-III-D (1978) | Estudio Cuenca Hidrográfica río Susaguá 2000. Estudio de Impacto Ambiental ECOPETROL Poliducto Mansilla - Tocancipá 2007. Líneas ajustadas con el Modelo Digital SRTM 2002 tiff (WEB Global Land Cover Facility) 90 metros de resolución. |</v>
      </c>
    </row>
    <row r="9" spans="2:28" ht="68.599999999999994" x14ac:dyDescent="0.4">
      <c r="B9" s="14">
        <v>5</v>
      </c>
      <c r="C9" s="3" t="s">
        <v>38</v>
      </c>
      <c r="D9" s="3" t="s">
        <v>35</v>
      </c>
      <c r="E9" s="3" t="s">
        <v>67</v>
      </c>
      <c r="F9" s="3" t="s">
        <v>4</v>
      </c>
      <c r="G9" s="11" t="s">
        <v>61</v>
      </c>
      <c r="H9" s="16" t="s">
        <v>133</v>
      </c>
      <c r="I9" s="11" t="s">
        <v>119</v>
      </c>
      <c r="J9" s="3" t="s">
        <v>135</v>
      </c>
      <c r="K9" s="3" t="s">
        <v>136</v>
      </c>
      <c r="L9" s="11">
        <v>3116</v>
      </c>
      <c r="M9" s="11">
        <v>40000</v>
      </c>
      <c r="N9" s="11" t="s">
        <v>61</v>
      </c>
      <c r="O9" s="11">
        <f>1048000-1044000</f>
        <v>4000</v>
      </c>
      <c r="P9" s="11">
        <f>1024000-1020000</f>
        <v>4000</v>
      </c>
      <c r="Q9" s="11" t="s">
        <v>61</v>
      </c>
      <c r="R9" s="11" t="s">
        <v>61</v>
      </c>
      <c r="S9" s="19" t="s">
        <v>61</v>
      </c>
      <c r="T9" s="19" t="s">
        <v>61</v>
      </c>
      <c r="U9" s="19" t="s">
        <v>149</v>
      </c>
      <c r="V9" s="7" t="s">
        <v>152</v>
      </c>
      <c r="X9" s="1" t="str">
        <f t="shared" si="3"/>
        <v>DR-04 Geomorfología&lt;br&gt;&lt;img src='../../file/data/POT/Anexo_Acuerdo_012_2013/DR-04.jpg' alt='R.SIGE' width='100%' border='0' /&gt;&lt;br&gt;&lt;br&gt;</v>
      </c>
      <c r="Z9" s="6" t="str">
        <f t="shared" si="0"/>
        <v xml:space="preserve">| 5 | Diagnóstico | Rural | DR-04 | Geomorfología | Legible. Red de drenaje incompleta o discontinua. Cuadro de áreas no especifica  unidades. | </v>
      </c>
      <c r="AA9" s="6" t="str">
        <f t="shared" si="1"/>
        <v xml:space="preserve">| 5 | Diagnóstico | Rural | DR-04 | Geomorfología | 4000 |4000 | Sí | Sí | </v>
      </c>
      <c r="AB9" s="6" t="str">
        <f t="shared" si="2"/>
        <v>| 5 | Diagnóstico | Rural | DR-04 | Geomorfología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0" spans="2:28" ht="68.599999999999994" x14ac:dyDescent="0.4">
      <c r="B10" s="14">
        <v>6</v>
      </c>
      <c r="C10" s="3" t="s">
        <v>38</v>
      </c>
      <c r="D10" s="3" t="s">
        <v>35</v>
      </c>
      <c r="E10" s="3" t="s">
        <v>68</v>
      </c>
      <c r="F10" s="3" t="s">
        <v>5</v>
      </c>
      <c r="G10" s="11" t="s">
        <v>61</v>
      </c>
      <c r="H10" s="16" t="s">
        <v>133</v>
      </c>
      <c r="I10" s="11" t="s">
        <v>119</v>
      </c>
      <c r="J10" s="3" t="s">
        <v>135</v>
      </c>
      <c r="K10" s="3" t="s">
        <v>136</v>
      </c>
      <c r="L10" s="11">
        <v>3116</v>
      </c>
      <c r="M10" s="11">
        <v>40000</v>
      </c>
      <c r="N10" s="11" t="s">
        <v>61</v>
      </c>
      <c r="O10" s="11">
        <f>1048000-1044000</f>
        <v>4000</v>
      </c>
      <c r="P10" s="11">
        <f>1024000-1020000</f>
        <v>4000</v>
      </c>
      <c r="Q10" s="11" t="s">
        <v>61</v>
      </c>
      <c r="R10" s="11" t="s">
        <v>61</v>
      </c>
      <c r="S10" s="19" t="s">
        <v>61</v>
      </c>
      <c r="T10" s="19" t="s">
        <v>61</v>
      </c>
      <c r="U10" s="19" t="s">
        <v>149</v>
      </c>
      <c r="V10" s="7" t="s">
        <v>152</v>
      </c>
      <c r="X10" s="1" t="str">
        <f t="shared" si="3"/>
        <v>DR-05 Suelos&lt;br&gt;&lt;img src='../../file/data/POT/Anexo_Acuerdo_012_2013/DR-05.jpg' alt='R.SIGE' width='100%' border='0' /&gt;&lt;br&gt;&lt;br&gt;</v>
      </c>
      <c r="Z10" s="6" t="str">
        <f t="shared" si="0"/>
        <v xml:space="preserve">| 6 | Diagnóstico | Rural | DR-05 | Suelos | Legible. Red de drenaje incompleta o discontinua. Cuadro de áreas no especifica  unidades. | </v>
      </c>
      <c r="AA10" s="6" t="str">
        <f t="shared" si="1"/>
        <v xml:space="preserve">| 6 | Diagnóstico | Rural | DR-05 | Suelos | 4000 |4000 | Sí | Sí | </v>
      </c>
      <c r="AB10" s="6" t="str">
        <f t="shared" si="2"/>
        <v>| 6 | Diagnóstico | Rural | DR-05 | Suelos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1" spans="2:28" ht="68.599999999999994" x14ac:dyDescent="0.4">
      <c r="B11" s="14">
        <v>7</v>
      </c>
      <c r="C11" s="3" t="s">
        <v>38</v>
      </c>
      <c r="D11" s="3" t="s">
        <v>35</v>
      </c>
      <c r="E11" s="3" t="s">
        <v>69</v>
      </c>
      <c r="F11" s="3" t="s">
        <v>6</v>
      </c>
      <c r="G11" s="11" t="s">
        <v>61</v>
      </c>
      <c r="H11" s="16" t="s">
        <v>133</v>
      </c>
      <c r="I11" s="11" t="s">
        <v>119</v>
      </c>
      <c r="J11" s="3" t="s">
        <v>135</v>
      </c>
      <c r="K11" s="3" t="s">
        <v>136</v>
      </c>
      <c r="L11" s="11">
        <v>3116</v>
      </c>
      <c r="M11" s="11">
        <v>40000</v>
      </c>
      <c r="N11" s="11" t="s">
        <v>61</v>
      </c>
      <c r="O11" s="11">
        <f>1048000-1044000</f>
        <v>4000</v>
      </c>
      <c r="P11" s="11">
        <f>1024000-1020000</f>
        <v>4000</v>
      </c>
      <c r="Q11" s="11" t="s">
        <v>61</v>
      </c>
      <c r="R11" s="11" t="s">
        <v>61</v>
      </c>
      <c r="S11" s="19" t="s">
        <v>61</v>
      </c>
      <c r="T11" s="19" t="s">
        <v>61</v>
      </c>
      <c r="U11" s="19" t="s">
        <v>149</v>
      </c>
      <c r="V11" s="7" t="s">
        <v>152</v>
      </c>
      <c r="X11" s="1" t="str">
        <f t="shared" si="3"/>
        <v>DR-06 Pendientes&lt;br&gt;&lt;img src='../../file/data/POT/Anexo_Acuerdo_012_2013/DR-06.jpg' alt='R.SIGE' width='100%' border='0' /&gt;&lt;br&gt;&lt;br&gt;</v>
      </c>
      <c r="Z11" s="6" t="str">
        <f t="shared" si="0"/>
        <v xml:space="preserve">| 7 | Diagnóstico | Rural | DR-06 | Pendientes | Legible. Red de drenaje incompleta o discontinua. Cuadro de áreas no especifica  unidades. | </v>
      </c>
      <c r="AA11" s="6" t="str">
        <f t="shared" si="1"/>
        <v xml:space="preserve">| 7 | Diagnóstico | Rural | DR-06 | Pendientes | 4000 |4000 | Sí | Sí | </v>
      </c>
      <c r="AB11" s="6" t="str">
        <f t="shared" si="2"/>
        <v>| 7 | Diagnóstico | Rural | DR-06 | Pendientes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2" spans="2:28" ht="68.599999999999994" x14ac:dyDescent="0.4">
      <c r="B12" s="14">
        <v>8</v>
      </c>
      <c r="C12" s="3" t="s">
        <v>38</v>
      </c>
      <c r="D12" s="3" t="s">
        <v>35</v>
      </c>
      <c r="E12" s="3" t="s">
        <v>70</v>
      </c>
      <c r="F12" s="3" t="s">
        <v>7</v>
      </c>
      <c r="G12" s="11" t="s">
        <v>61</v>
      </c>
      <c r="H12" s="16" t="s">
        <v>133</v>
      </c>
      <c r="I12" s="11" t="s">
        <v>119</v>
      </c>
      <c r="J12" s="3" t="s">
        <v>135</v>
      </c>
      <c r="K12" s="3" t="s">
        <v>136</v>
      </c>
      <c r="L12" s="11">
        <v>3116</v>
      </c>
      <c r="M12" s="11">
        <v>40000</v>
      </c>
      <c r="N12" s="11" t="s">
        <v>61</v>
      </c>
      <c r="O12" s="11">
        <f>1048000-1044000</f>
        <v>4000</v>
      </c>
      <c r="P12" s="11">
        <f>1024000-1020000</f>
        <v>4000</v>
      </c>
      <c r="Q12" s="11" t="s">
        <v>61</v>
      </c>
      <c r="R12" s="11" t="s">
        <v>61</v>
      </c>
      <c r="S12" s="19" t="s">
        <v>61</v>
      </c>
      <c r="T12" s="19" t="s">
        <v>61</v>
      </c>
      <c r="U12" s="19" t="s">
        <v>149</v>
      </c>
      <c r="V12" s="7" t="s">
        <v>150</v>
      </c>
      <c r="X12" s="1" t="str">
        <f t="shared" si="3"/>
        <v>DR-07 Zonificación agroclimática&lt;br&gt;&lt;img src='../../file/data/POT/Anexo_Acuerdo_012_2013/DR-07.jpg' alt='R.SIGE' width='100%' border='0' /&gt;&lt;br&gt;&lt;br&gt;</v>
      </c>
      <c r="Z12" s="6" t="str">
        <f t="shared" si="0"/>
        <v xml:space="preserve">| 8 | Diagnóstico | Rural | DR-07 | Zonificación agroclimática | Legible. Red de drenaje incompleta o discontinua. | </v>
      </c>
      <c r="AA12" s="6" t="str">
        <f t="shared" si="1"/>
        <v xml:space="preserve">| 8 | Diagnóstico | Rural | DR-07 | Zonificación agroclimática | 4000 |4000 | Sí | Sí | </v>
      </c>
      <c r="AB12" s="6" t="str">
        <f t="shared" si="2"/>
        <v>| 8 | Diagnóstico | Rural | DR-07 | Zonificación agroclimática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3" spans="2:28" ht="68.599999999999994" x14ac:dyDescent="0.4">
      <c r="B13" s="14">
        <v>9</v>
      </c>
      <c r="C13" s="3" t="s">
        <v>38</v>
      </c>
      <c r="D13" s="3" t="s">
        <v>35</v>
      </c>
      <c r="E13" s="3" t="s">
        <v>71</v>
      </c>
      <c r="F13" s="3" t="s">
        <v>8</v>
      </c>
      <c r="G13" s="11" t="s">
        <v>61</v>
      </c>
      <c r="H13" s="16" t="s">
        <v>133</v>
      </c>
      <c r="I13" s="11" t="s">
        <v>119</v>
      </c>
      <c r="J13" s="3" t="s">
        <v>135</v>
      </c>
      <c r="K13" s="3" t="s">
        <v>136</v>
      </c>
      <c r="L13" s="11">
        <v>3116</v>
      </c>
      <c r="M13" s="11">
        <v>40000</v>
      </c>
      <c r="N13" s="11" t="s">
        <v>61</v>
      </c>
      <c r="O13" s="11">
        <f>1048000-1044000</f>
        <v>4000</v>
      </c>
      <c r="P13" s="11">
        <f>1024000-1020000</f>
        <v>4000</v>
      </c>
      <c r="Q13" s="11" t="s">
        <v>61</v>
      </c>
      <c r="R13" s="11" t="s">
        <v>61</v>
      </c>
      <c r="S13" s="19" t="s">
        <v>61</v>
      </c>
      <c r="T13" s="19" t="s">
        <v>61</v>
      </c>
      <c r="U13" s="19" t="s">
        <v>149</v>
      </c>
      <c r="V13" s="7" t="s">
        <v>152</v>
      </c>
      <c r="X13" s="1" t="str">
        <f t="shared" si="3"/>
        <v>DR-08 Uso potencial del suelo rural&lt;br&gt;&lt;img src='../../file/data/POT/Anexo_Acuerdo_012_2013/DR-08.jpg' alt='R.SIGE' width='100%' border='0' /&gt;&lt;br&gt;&lt;br&gt;</v>
      </c>
      <c r="Z13" s="6" t="str">
        <f t="shared" si="0"/>
        <v xml:space="preserve">| 9 | Diagnóstico | Rural | DR-08 | Uso potencial del suelo rural | Legible. Red de drenaje incompleta o discontinua. Cuadro de áreas no especifica  unidades. | </v>
      </c>
      <c r="AA13" s="6" t="str">
        <f t="shared" si="1"/>
        <v xml:space="preserve">| 9 | Diagnóstico | Rural | DR-08 | Uso potencial del suelo rural | 4000 |4000 | Sí | Sí | </v>
      </c>
      <c r="AB13" s="6" t="str">
        <f t="shared" si="2"/>
        <v>| 9 | Diagnóstico | Rural | DR-08 | Uso potencial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4" spans="2:28" ht="68.599999999999994" x14ac:dyDescent="0.4">
      <c r="B14" s="14">
        <v>10</v>
      </c>
      <c r="C14" s="3" t="s">
        <v>38</v>
      </c>
      <c r="D14" s="3" t="s">
        <v>35</v>
      </c>
      <c r="E14" s="3" t="s">
        <v>72</v>
      </c>
      <c r="F14" s="3" t="s">
        <v>9</v>
      </c>
      <c r="G14" s="11" t="s">
        <v>61</v>
      </c>
      <c r="H14" s="16" t="s">
        <v>133</v>
      </c>
      <c r="I14" s="11" t="s">
        <v>119</v>
      </c>
      <c r="J14" s="3" t="s">
        <v>135</v>
      </c>
      <c r="K14" s="3" t="s">
        <v>136</v>
      </c>
      <c r="L14" s="11">
        <v>3116</v>
      </c>
      <c r="M14" s="11">
        <v>40000</v>
      </c>
      <c r="N14" s="11" t="s">
        <v>61</v>
      </c>
      <c r="O14" s="11">
        <f>1048000-1044000</f>
        <v>4000</v>
      </c>
      <c r="P14" s="11">
        <f>1024000-1020000</f>
        <v>4000</v>
      </c>
      <c r="Q14" s="11" t="s">
        <v>61</v>
      </c>
      <c r="R14" s="11" t="s">
        <v>61</v>
      </c>
      <c r="S14" s="19" t="s">
        <v>61</v>
      </c>
      <c r="T14" s="19" t="s">
        <v>61</v>
      </c>
      <c r="U14" s="19" t="s">
        <v>149</v>
      </c>
      <c r="V14" s="7" t="s">
        <v>150</v>
      </c>
      <c r="X14" s="1" t="str">
        <f t="shared" si="3"/>
        <v>DR-09 Cobertura y uso actual del suelo rural&lt;br&gt;&lt;img src='../../file/data/POT/Anexo_Acuerdo_012_2013/DR-09.jpg' alt='R.SIGE' width='100%' border='0' /&gt;&lt;br&gt;&lt;br&gt;</v>
      </c>
      <c r="Z14" s="6" t="str">
        <f t="shared" si="0"/>
        <v xml:space="preserve">| 10 | Diagnóstico | Rural | DR-09 | Cobertura y uso actual del suelo rural | Legible. Red de drenaje incompleta o discontinua. | </v>
      </c>
      <c r="AA14" s="6" t="str">
        <f t="shared" si="1"/>
        <v xml:space="preserve">| 10 | Diagnóstico | Rural | DR-09 | Cobertura y uso actual del suelo rural | 4000 |4000 | Sí | Sí | </v>
      </c>
      <c r="AB14" s="6" t="str">
        <f t="shared" si="2"/>
        <v>| 10 | Diagnóstico | Rural | DR-09 | Cobertura y uso actual del suelo rural | Planchas IGAC, Escala 1:25000, Nºs. 208-IV-B, 208-IV-D (1969), 209-I-C, 209-III-A, 209-III-C y 209-III-D (1978) | Estudio General de Suelos y Zonificación de Tierras del Departamento de Cundinamarca, Bogotá D.C 2000, IGAC Subdirección de Agrología, Escala 1:100000. |</v>
      </c>
    </row>
    <row r="15" spans="2:28" ht="85.75" x14ac:dyDescent="0.4">
      <c r="B15" s="14">
        <v>11</v>
      </c>
      <c r="C15" s="3" t="s">
        <v>38</v>
      </c>
      <c r="D15" s="3" t="s">
        <v>35</v>
      </c>
      <c r="E15" s="3" t="s">
        <v>73</v>
      </c>
      <c r="F15" s="3" t="s">
        <v>10</v>
      </c>
      <c r="G15" s="11" t="s">
        <v>61</v>
      </c>
      <c r="H15" s="16" t="s">
        <v>133</v>
      </c>
      <c r="I15" s="11" t="s">
        <v>119</v>
      </c>
      <c r="J15" s="3" t="s">
        <v>135</v>
      </c>
      <c r="K15" s="3" t="s">
        <v>153</v>
      </c>
      <c r="L15" s="11">
        <v>3116</v>
      </c>
      <c r="M15" s="11">
        <v>40000</v>
      </c>
      <c r="N15" s="11" t="s">
        <v>61</v>
      </c>
      <c r="O15" s="11">
        <f>1048000-1044000</f>
        <v>4000</v>
      </c>
      <c r="P15" s="11">
        <f>1024000-1020000</f>
        <v>4000</v>
      </c>
      <c r="Q15" s="11" t="s">
        <v>61</v>
      </c>
      <c r="R15" s="11" t="s">
        <v>61</v>
      </c>
      <c r="S15" s="19" t="s">
        <v>61</v>
      </c>
      <c r="T15" s="19" t="s">
        <v>61</v>
      </c>
      <c r="U15" s="19" t="s">
        <v>149</v>
      </c>
      <c r="V15" s="7" t="s">
        <v>150</v>
      </c>
      <c r="X15" s="1" t="str">
        <f t="shared" si="3"/>
        <v>DR-10 Conflictos de uso del suelo rural&lt;br&gt;&lt;img src='../../file/data/POT/Anexo_Acuerdo_012_2013/DR-10.jpg' alt='R.SIGE' width='100%' border='0' /&gt;&lt;br&gt;&lt;br&gt;</v>
      </c>
      <c r="Z15" s="6" t="str">
        <f t="shared" si="0"/>
        <v xml:space="preserve">| 11 | Diagnóstico | Rural | DR-10 | Conflictos de uso del suelo rural | Legible. Red de drenaje incompleta o discontinua. | </v>
      </c>
      <c r="AA15" s="6" t="str">
        <f t="shared" si="1"/>
        <v xml:space="preserve">| 11 | Diagnóstico | Rural | DR-10 | Conflictos de uso del suelo rural | 4000 |4000 | Sí | Sí | </v>
      </c>
      <c r="AB15" s="6" t="str">
        <f t="shared" si="2"/>
        <v>| 11 | Diagnóstico | Rural | DR-10 | Conflictos de uso del suelo rural | Planchas IGAC, Escala 1:25000, Nºs. 208-IV-B, 208-IV-D (1969), 209-I-C, 209-III-A, 209-III-C y 209-III-D (1978) | Interpretación de imagen de Satélite Landsat 7 ETM Path 8 Row 56, 2007/02/07, Metodología CORINE LAND COVER COLOMBIA, vs. Cobertura de Uso Potencial del Suelo DR-08. |</v>
      </c>
    </row>
    <row r="16" spans="2:28" ht="51.45" x14ac:dyDescent="0.4">
      <c r="B16" s="14">
        <v>12</v>
      </c>
      <c r="C16" s="3" t="s">
        <v>38</v>
      </c>
      <c r="D16" s="3" t="s">
        <v>35</v>
      </c>
      <c r="E16" s="3" t="s">
        <v>74</v>
      </c>
      <c r="F16" s="3" t="s">
        <v>11</v>
      </c>
      <c r="G16" s="11" t="s">
        <v>120</v>
      </c>
      <c r="H16" s="3" t="s">
        <v>161</v>
      </c>
      <c r="I16" s="11" t="s">
        <v>119</v>
      </c>
      <c r="J16" s="3" t="s">
        <v>161</v>
      </c>
      <c r="K16" s="3" t="s">
        <v>161</v>
      </c>
      <c r="L16" s="11" t="s">
        <v>161</v>
      </c>
      <c r="M16" s="11" t="s">
        <v>161</v>
      </c>
      <c r="N16" s="11" t="s">
        <v>161</v>
      </c>
      <c r="O16" s="11" t="s">
        <v>161</v>
      </c>
      <c r="P16" s="11" t="s">
        <v>161</v>
      </c>
      <c r="Q16" s="11" t="s">
        <v>161</v>
      </c>
      <c r="R16" s="11" t="s">
        <v>161</v>
      </c>
      <c r="S16" s="11" t="s">
        <v>161</v>
      </c>
      <c r="T16" s="11" t="s">
        <v>161</v>
      </c>
      <c r="U16" s="11" t="s">
        <v>161</v>
      </c>
      <c r="V16" s="7" t="s">
        <v>161</v>
      </c>
      <c r="X16" s="1" t="str">
        <f t="shared" si="3"/>
        <v>DR-11 Zonificación de amenazas naturales y antrópicas en suelo rural&lt;br&gt;&lt;img src='../../file/data/POT/Anexo_Acuerdo_012_2013/DR-11.jpg' alt='R.SIGE' width='100%' border='0' /&gt;&lt;br&gt;&lt;br&gt;</v>
      </c>
      <c r="Z16" s="6" t="str">
        <f t="shared" si="0"/>
        <v xml:space="preserve">| 12 | Diagnóstico | Rural | DR-11 | Zonificación de amenazas naturales y antrópicas en suelo rural | N/D | </v>
      </c>
      <c r="AA16" s="6" t="str">
        <f t="shared" si="1"/>
        <v xml:space="preserve">| 12 | Diagnóstico | Rural | DR-11 | Zonificación de amenazas naturales y antrópicas en suelo rural | N/D |N/D | N/D | N/D | </v>
      </c>
      <c r="AB16" s="6" t="str">
        <f t="shared" si="2"/>
        <v>| 12 | Diagnóstico | Rural | DR-11 | Zonificación de amenazas naturales y antrópicas en suelo rural | N/D | N/D |</v>
      </c>
    </row>
    <row r="17" spans="2:28" x14ac:dyDescent="0.4">
      <c r="B17" s="14">
        <v>13</v>
      </c>
      <c r="C17" s="3" t="s">
        <v>38</v>
      </c>
      <c r="D17" s="3" t="s">
        <v>35</v>
      </c>
      <c r="E17" s="3" t="s">
        <v>75</v>
      </c>
      <c r="F17" s="3" t="s">
        <v>12</v>
      </c>
      <c r="G17" s="11" t="s">
        <v>120</v>
      </c>
      <c r="H17" s="3" t="s">
        <v>161</v>
      </c>
      <c r="I17" s="11" t="s">
        <v>119</v>
      </c>
      <c r="J17" s="3" t="s">
        <v>161</v>
      </c>
      <c r="K17" s="3" t="s">
        <v>161</v>
      </c>
      <c r="L17" s="11" t="s">
        <v>161</v>
      </c>
      <c r="M17" s="11" t="s">
        <v>161</v>
      </c>
      <c r="N17" s="11" t="s">
        <v>161</v>
      </c>
      <c r="O17" s="11" t="s">
        <v>161</v>
      </c>
      <c r="P17" s="11" t="s">
        <v>161</v>
      </c>
      <c r="Q17" s="11" t="s">
        <v>161</v>
      </c>
      <c r="R17" s="11" t="s">
        <v>161</v>
      </c>
      <c r="S17" s="11" t="s">
        <v>161</v>
      </c>
      <c r="T17" s="11" t="s">
        <v>161</v>
      </c>
      <c r="U17" s="11" t="s">
        <v>161</v>
      </c>
      <c r="V17" s="7" t="s">
        <v>161</v>
      </c>
      <c r="X17" s="1" t="str">
        <f t="shared" si="3"/>
        <v>DR-12 Sistema vial rural&lt;br&gt;&lt;img src='../../file/data/POT/Anexo_Acuerdo_012_2013/DR-12.jpg' alt='R.SIGE' width='100%' border='0' /&gt;&lt;br&gt;&lt;br&gt;</v>
      </c>
      <c r="Z17" s="6" t="str">
        <f t="shared" si="0"/>
        <v xml:space="preserve">| 13 | Diagnóstico | Rural | DR-12 | Sistema vial rural | N/D | </v>
      </c>
      <c r="AA17" s="6" t="str">
        <f t="shared" si="1"/>
        <v xml:space="preserve">| 13 | Diagnóstico | Rural | DR-12 | Sistema vial rural | N/D |N/D | N/D | N/D | </v>
      </c>
      <c r="AB17" s="6" t="str">
        <f t="shared" si="2"/>
        <v>| 13 | Diagnóstico | Rural | DR-12 | Sistema vial rural | N/D | N/D |</v>
      </c>
    </row>
    <row r="18" spans="2:28" ht="51.45" x14ac:dyDescent="0.4">
      <c r="B18" s="14">
        <v>14</v>
      </c>
      <c r="C18" s="3" t="s">
        <v>38</v>
      </c>
      <c r="D18" s="3" t="s">
        <v>35</v>
      </c>
      <c r="E18" s="3" t="s">
        <v>76</v>
      </c>
      <c r="F18" s="3" t="s">
        <v>13</v>
      </c>
      <c r="G18" s="11" t="s">
        <v>120</v>
      </c>
      <c r="H18" s="3" t="s">
        <v>161</v>
      </c>
      <c r="I18" s="11" t="s">
        <v>119</v>
      </c>
      <c r="J18" s="3" t="s">
        <v>161</v>
      </c>
      <c r="K18" s="3" t="s">
        <v>161</v>
      </c>
      <c r="L18" s="11" t="s">
        <v>161</v>
      </c>
      <c r="M18" s="11" t="s">
        <v>161</v>
      </c>
      <c r="N18" s="11" t="s">
        <v>161</v>
      </c>
      <c r="O18" s="11" t="s">
        <v>161</v>
      </c>
      <c r="P18" s="11" t="s">
        <v>161</v>
      </c>
      <c r="Q18" s="11" t="s">
        <v>161</v>
      </c>
      <c r="R18" s="11" t="s">
        <v>161</v>
      </c>
      <c r="S18" s="11" t="s">
        <v>161</v>
      </c>
      <c r="T18" s="11" t="s">
        <v>161</v>
      </c>
      <c r="U18" s="11" t="s">
        <v>161</v>
      </c>
      <c r="V18" s="7" t="s">
        <v>161</v>
      </c>
      <c r="X18" s="1" t="str">
        <f t="shared" si="3"/>
        <v>DR-13 Equipamientos colectivos rurales y elementos patrimoniales&lt;br&gt;&lt;img src='../../file/data/POT/Anexo_Acuerdo_012_2013/DR-13.jpg' alt='R.SIGE' width='100%' border='0' /&gt;&lt;br&gt;&lt;br&gt;</v>
      </c>
      <c r="Z18" s="6" t="str">
        <f t="shared" si="0"/>
        <v xml:space="preserve">| 14 | Diagnóstico | Rural | DR-13 | Equipamientos colectivos rurales y elementos patrimoniales | N/D | </v>
      </c>
      <c r="AA18" s="6" t="str">
        <f t="shared" si="1"/>
        <v xml:space="preserve">| 14 | Diagnóstico | Rural | DR-13 | Equipamientos colectivos rurales y elementos patrimoniales | N/D |N/D | N/D | N/D | </v>
      </c>
      <c r="AB18" s="6" t="str">
        <f t="shared" si="2"/>
        <v>| 14 | Diagnóstico | Rural | DR-13 | Equipamientos colectivos rurales y elementos patrimoniales | N/D | N/D |</v>
      </c>
    </row>
    <row r="19" spans="2:28" ht="34.299999999999997" x14ac:dyDescent="0.4">
      <c r="B19" s="14">
        <v>15</v>
      </c>
      <c r="C19" s="3" t="s">
        <v>38</v>
      </c>
      <c r="D19" s="3" t="s">
        <v>35</v>
      </c>
      <c r="E19" s="3" t="s">
        <v>77</v>
      </c>
      <c r="F19" s="3" t="s">
        <v>14</v>
      </c>
      <c r="G19" s="11" t="s">
        <v>120</v>
      </c>
      <c r="H19" s="3" t="s">
        <v>161</v>
      </c>
      <c r="I19" s="11" t="s">
        <v>119</v>
      </c>
      <c r="J19" s="3" t="s">
        <v>161</v>
      </c>
      <c r="K19" s="3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  <c r="S19" s="11" t="s">
        <v>161</v>
      </c>
      <c r="T19" s="11" t="s">
        <v>161</v>
      </c>
      <c r="U19" s="11" t="s">
        <v>161</v>
      </c>
      <c r="V19" s="7" t="s">
        <v>161</v>
      </c>
      <c r="X19" s="1" t="str">
        <f t="shared" si="3"/>
        <v>DR-14 Clasificación general del territorio&lt;br&gt;&lt;img src='../../file/data/POT/Anexo_Acuerdo_012_2013/DR-14.jpg' alt='R.SIGE' width='100%' border='0' /&gt;&lt;br&gt;&lt;br&gt;</v>
      </c>
      <c r="Z19" s="6" t="str">
        <f t="shared" si="0"/>
        <v xml:space="preserve">| 15 | Diagnóstico | Rural | DR-14 | Clasificación general del territorio | N/D | </v>
      </c>
      <c r="AA19" s="6" t="str">
        <f t="shared" si="1"/>
        <v xml:space="preserve">| 15 | Diagnóstico | Rural | DR-14 | Clasificación general del territorio | N/D |N/D | N/D | N/D | </v>
      </c>
      <c r="AB19" s="6" t="str">
        <f t="shared" si="2"/>
        <v>| 15 | Diagnóstico | Rural | DR-14 | Clasificación general del territorio | N/D | N/D |</v>
      </c>
    </row>
    <row r="20" spans="2:28" x14ac:dyDescent="0.4">
      <c r="B20" s="14">
        <v>16</v>
      </c>
      <c r="C20" s="3" t="s">
        <v>38</v>
      </c>
      <c r="D20" s="3" t="s">
        <v>35</v>
      </c>
      <c r="E20" s="3" t="s">
        <v>78</v>
      </c>
      <c r="F20" s="3" t="s">
        <v>15</v>
      </c>
      <c r="G20" s="11" t="s">
        <v>120</v>
      </c>
      <c r="H20" s="3" t="s">
        <v>161</v>
      </c>
      <c r="I20" s="11" t="s">
        <v>119</v>
      </c>
      <c r="J20" s="3" t="s">
        <v>161</v>
      </c>
      <c r="K20" s="3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  <c r="S20" s="11" t="s">
        <v>161</v>
      </c>
      <c r="T20" s="11" t="s">
        <v>161</v>
      </c>
      <c r="U20" s="11" t="s">
        <v>161</v>
      </c>
      <c r="V20" s="7" t="s">
        <v>161</v>
      </c>
      <c r="X20" s="1" t="str">
        <f t="shared" si="3"/>
        <v>DR-15 Asentamientos humanos&lt;br&gt;&lt;img src='../../file/data/POT/Anexo_Acuerdo_012_2013/DR-15.jpg' alt='R.SIGE' width='100%' border='0' /&gt;&lt;br&gt;&lt;br&gt;</v>
      </c>
      <c r="Z20" s="6" t="str">
        <f t="shared" si="0"/>
        <v xml:space="preserve">| 16 | Diagnóstico | Rural | DR-15 | Asentamientos humanos | N/D | </v>
      </c>
      <c r="AA20" s="6" t="str">
        <f t="shared" si="1"/>
        <v xml:space="preserve">| 16 | Diagnóstico | Rural | DR-15 | Asentamientos humanos | N/D |N/D | N/D | N/D | </v>
      </c>
      <c r="AB20" s="6" t="str">
        <f t="shared" si="2"/>
        <v>| 16 | Diagnóstico | Rural | DR-15 | Asentamientos humanos | N/D | N/D |</v>
      </c>
    </row>
    <row r="21" spans="2:28" x14ac:dyDescent="0.4">
      <c r="B21" s="14">
        <v>17</v>
      </c>
      <c r="C21" s="3" t="s">
        <v>38</v>
      </c>
      <c r="D21" s="3" t="s">
        <v>35</v>
      </c>
      <c r="E21" s="3" t="s">
        <v>79</v>
      </c>
      <c r="F21" s="3" t="s">
        <v>16</v>
      </c>
      <c r="G21" s="11" t="s">
        <v>120</v>
      </c>
      <c r="H21" s="3" t="s">
        <v>161</v>
      </c>
      <c r="I21" s="11" t="s">
        <v>119</v>
      </c>
      <c r="J21" s="3" t="s">
        <v>161</v>
      </c>
      <c r="K21" s="3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  <c r="S21" s="11" t="s">
        <v>161</v>
      </c>
      <c r="T21" s="11" t="s">
        <v>161</v>
      </c>
      <c r="U21" s="11" t="s">
        <v>161</v>
      </c>
      <c r="V21" s="7" t="s">
        <v>161</v>
      </c>
      <c r="X21" s="1" t="str">
        <f t="shared" si="3"/>
        <v>DR-16 Límites y división política rural&lt;br&gt;&lt;img src='../../file/data/POT/Anexo_Acuerdo_012_2013/DR-16.jpg' alt='R.SIGE' width='100%' border='0' /&gt;&lt;br&gt;&lt;br&gt;</v>
      </c>
      <c r="Z21" s="6" t="str">
        <f t="shared" si="0"/>
        <v xml:space="preserve">| 17 | Diagnóstico | Rural | DR-16 | Límites y división política rural | N/D | </v>
      </c>
      <c r="AA21" s="6" t="str">
        <f t="shared" si="1"/>
        <v xml:space="preserve">| 17 | Diagnóstico | Rural | DR-16 | Límites y división política rural | N/D |N/D | N/D | N/D | </v>
      </c>
      <c r="AB21" s="6" t="str">
        <f t="shared" si="2"/>
        <v>| 17 | Diagnóstico | Rural | DR-16 | Límites y división política rural | N/D | N/D |</v>
      </c>
    </row>
    <row r="22" spans="2:28" ht="34.299999999999997" x14ac:dyDescent="0.4">
      <c r="B22" s="14">
        <v>18</v>
      </c>
      <c r="C22" s="3" t="s">
        <v>38</v>
      </c>
      <c r="D22" s="3" t="s">
        <v>35</v>
      </c>
      <c r="E22" s="3" t="s">
        <v>80</v>
      </c>
      <c r="F22" s="3" t="s">
        <v>17</v>
      </c>
      <c r="G22" s="11" t="s">
        <v>120</v>
      </c>
      <c r="H22" s="3" t="s">
        <v>161</v>
      </c>
      <c r="I22" s="11" t="s">
        <v>119</v>
      </c>
      <c r="J22" s="3" t="s">
        <v>161</v>
      </c>
      <c r="K22" s="3" t="s">
        <v>161</v>
      </c>
      <c r="L22" s="11" t="s">
        <v>161</v>
      </c>
      <c r="M22" s="11" t="s">
        <v>161</v>
      </c>
      <c r="N22" s="11" t="s">
        <v>161</v>
      </c>
      <c r="O22" s="11" t="s">
        <v>161</v>
      </c>
      <c r="P22" s="11" t="s">
        <v>161</v>
      </c>
      <c r="Q22" s="11" t="s">
        <v>161</v>
      </c>
      <c r="R22" s="11" t="s">
        <v>161</v>
      </c>
      <c r="S22" s="11" t="s">
        <v>161</v>
      </c>
      <c r="T22" s="11" t="s">
        <v>161</v>
      </c>
      <c r="U22" s="11" t="s">
        <v>161</v>
      </c>
      <c r="V22" s="7" t="s">
        <v>161</v>
      </c>
      <c r="X22" s="1" t="str">
        <f t="shared" si="3"/>
        <v>DR-17 Predios de propiedad del Municipio&lt;br&gt;&lt;img src='../../file/data/POT/Anexo_Acuerdo_012_2013/DR-17.jpg' alt='R.SIGE' width='100%' border='0' /&gt;&lt;br&gt;&lt;br&gt;</v>
      </c>
      <c r="Z22" s="6" t="str">
        <f t="shared" si="0"/>
        <v xml:space="preserve">| 18 | Diagnóstico | Rural | DR-17 | Predios de propiedad del Municipio | N/D | </v>
      </c>
      <c r="AA22" s="6" t="str">
        <f t="shared" si="1"/>
        <v xml:space="preserve">| 18 | Diagnóstico | Rural | DR-17 | Predios de propiedad del Municipio | N/D |N/D | N/D | N/D | </v>
      </c>
      <c r="AB22" s="6" t="str">
        <f t="shared" si="2"/>
        <v>| 18 | Diagnóstico | Rural | DR-17 | Predios de propiedad del Municipio | N/D | N/D |</v>
      </c>
    </row>
    <row r="23" spans="2:28" ht="51.45" x14ac:dyDescent="0.4">
      <c r="B23" s="14">
        <v>19</v>
      </c>
      <c r="C23" s="3" t="s">
        <v>38</v>
      </c>
      <c r="D23" s="3" t="s">
        <v>35</v>
      </c>
      <c r="E23" s="3" t="s">
        <v>81</v>
      </c>
      <c r="F23" s="3" t="s">
        <v>18</v>
      </c>
      <c r="G23" s="11" t="s">
        <v>120</v>
      </c>
      <c r="H23" s="3" t="s">
        <v>161</v>
      </c>
      <c r="I23" s="11" t="s">
        <v>119</v>
      </c>
      <c r="J23" s="3" t="s">
        <v>161</v>
      </c>
      <c r="K23" s="3" t="s">
        <v>161</v>
      </c>
      <c r="L23" s="11" t="s">
        <v>161</v>
      </c>
      <c r="M23" s="11" t="s">
        <v>161</v>
      </c>
      <c r="N23" s="11" t="s">
        <v>161</v>
      </c>
      <c r="O23" s="11" t="s">
        <v>161</v>
      </c>
      <c r="P23" s="11" t="s">
        <v>161</v>
      </c>
      <c r="Q23" s="11" t="s">
        <v>161</v>
      </c>
      <c r="R23" s="11" t="s">
        <v>161</v>
      </c>
      <c r="S23" s="11" t="s">
        <v>161</v>
      </c>
      <c r="T23" s="11" t="s">
        <v>161</v>
      </c>
      <c r="U23" s="11" t="s">
        <v>161</v>
      </c>
      <c r="V23" s="7" t="s">
        <v>161</v>
      </c>
      <c r="X23" s="1" t="str">
        <f t="shared" si="3"/>
        <v>DR-18 Uso actual del suelo en Centros Poblados Rurales (CPR)&lt;br&gt;&lt;img src='../../file/data/POT/Anexo_Acuerdo_012_2013/DR-18.jpg' alt='R.SIGE' width='100%' border='0' /&gt;&lt;br&gt;&lt;br&gt;</v>
      </c>
      <c r="Z23" s="6" t="str">
        <f t="shared" si="0"/>
        <v xml:space="preserve">| 19 | Diagnóstico | Rural | DR-18 | Uso actual del suelo en Centros Poblados Rurales (CPR) | N/D | </v>
      </c>
      <c r="AA23" s="6" t="str">
        <f t="shared" si="1"/>
        <v xml:space="preserve">| 19 | Diagnóstico | Rural | DR-18 | Uso actual del suelo en Centros Poblados Rurales (CPR) | N/D |N/D | N/D | N/D | </v>
      </c>
      <c r="AB23" s="6" t="str">
        <f t="shared" si="2"/>
        <v>| 19 | Diagnóstico | Rural | DR-18 | Uso actual del suelo en Centros Poblados Rurales (CPR) | N/D | N/D |</v>
      </c>
    </row>
    <row r="24" spans="2:28" ht="51.45" x14ac:dyDescent="0.4">
      <c r="B24" s="14">
        <v>20</v>
      </c>
      <c r="C24" s="3" t="s">
        <v>38</v>
      </c>
      <c r="D24" s="3" t="s">
        <v>35</v>
      </c>
      <c r="E24" s="3" t="s">
        <v>82</v>
      </c>
      <c r="F24" s="3" t="s">
        <v>19</v>
      </c>
      <c r="G24" s="11" t="s">
        <v>120</v>
      </c>
      <c r="H24" s="3" t="s">
        <v>161</v>
      </c>
      <c r="I24" s="11" t="s">
        <v>119</v>
      </c>
      <c r="J24" s="3" t="s">
        <v>161</v>
      </c>
      <c r="K24" s="3" t="s">
        <v>161</v>
      </c>
      <c r="L24" s="11" t="s">
        <v>161</v>
      </c>
      <c r="M24" s="11" t="s">
        <v>161</v>
      </c>
      <c r="N24" s="11" t="s">
        <v>161</v>
      </c>
      <c r="O24" s="11" t="s">
        <v>161</v>
      </c>
      <c r="P24" s="11" t="s">
        <v>161</v>
      </c>
      <c r="Q24" s="11" t="s">
        <v>161</v>
      </c>
      <c r="R24" s="11" t="s">
        <v>161</v>
      </c>
      <c r="S24" s="11" t="s">
        <v>161</v>
      </c>
      <c r="T24" s="11" t="s">
        <v>161</v>
      </c>
      <c r="U24" s="11" t="s">
        <v>161</v>
      </c>
      <c r="V24" s="7" t="s">
        <v>161</v>
      </c>
      <c r="X24" s="1" t="str">
        <f t="shared" si="3"/>
        <v>DR-19 Altura de edificaciones en Centros Poblados Rurales (CPR)&lt;br&gt;&lt;img src='../../file/data/POT/Anexo_Acuerdo_012_2013/DR-19.jpg' alt='R.SIGE' width='100%' border='0' /&gt;&lt;br&gt;&lt;br&gt;</v>
      </c>
      <c r="Z24" s="6" t="str">
        <f t="shared" si="0"/>
        <v xml:space="preserve">| 20 | Diagnóstico | Rural | DR-19 | Altura de edificaciones en Centros Poblados Rurales (CPR) | N/D | </v>
      </c>
      <c r="AA24" s="6" t="str">
        <f t="shared" si="1"/>
        <v xml:space="preserve">| 20 | Diagnóstico | Rural | DR-19 | Altura de edificaciones en Centros Poblados Rurales (CPR) | N/D |N/D | N/D | N/D | </v>
      </c>
      <c r="AB24" s="6" t="str">
        <f t="shared" si="2"/>
        <v>| 20 | Diagnóstico | Rural | DR-19 | Altura de edificaciones en Centros Poblados Rurales (CPR) | N/D | N/D |</v>
      </c>
    </row>
    <row r="25" spans="2:28" ht="51.45" x14ac:dyDescent="0.4">
      <c r="B25" s="14">
        <v>23</v>
      </c>
      <c r="C25" s="3" t="s">
        <v>38</v>
      </c>
      <c r="D25" s="3" t="s">
        <v>36</v>
      </c>
      <c r="E25" s="3" t="s">
        <v>83</v>
      </c>
      <c r="F25" s="3" t="s">
        <v>20</v>
      </c>
      <c r="G25" s="11" t="s">
        <v>61</v>
      </c>
      <c r="H25" s="16" t="s">
        <v>133</v>
      </c>
      <c r="I25" s="11" t="s">
        <v>119</v>
      </c>
      <c r="J25" s="3" t="s">
        <v>137</v>
      </c>
      <c r="K25" s="3" t="s">
        <v>134</v>
      </c>
      <c r="L25" s="11">
        <v>3116</v>
      </c>
      <c r="M25" s="11">
        <v>8500</v>
      </c>
      <c r="N25" s="11" t="s">
        <v>61</v>
      </c>
      <c r="O25" s="11">
        <f>1046500-1045650</f>
        <v>850</v>
      </c>
      <c r="P25" s="11">
        <f>1011900-1011050</f>
        <v>850</v>
      </c>
      <c r="Q25" s="11" t="s">
        <v>61</v>
      </c>
      <c r="R25" s="11" t="s">
        <v>61</v>
      </c>
      <c r="S25" s="19" t="s">
        <v>61</v>
      </c>
      <c r="T25" s="19" t="s">
        <v>61</v>
      </c>
      <c r="U25" s="19" t="s">
        <v>149</v>
      </c>
      <c r="V25" s="7" t="s">
        <v>138</v>
      </c>
      <c r="X25" s="1" t="str">
        <f t="shared" si="3"/>
        <v>DU-01 Estructura ecológica principal urbana&lt;br&gt;&lt;img src='../../file/data/POT/Anexo_Acuerdo_012_2013/DU-01.jpg' alt='R.SIGE' width='100%' border='0' /&gt;&lt;br&gt;&lt;br&gt;</v>
      </c>
      <c r="Z25" s="6" t="str">
        <f t="shared" si="0"/>
        <v xml:space="preserve">| 23 | Diagnóstico | Urbano | DU-01 | Estructura ecológica principal urbana | Legible. | </v>
      </c>
      <c r="AA25" s="6" t="str">
        <f t="shared" si="1"/>
        <v xml:space="preserve">| 23 | Diagnóstico | Urbano | DU-01 | Estructura ecológica principal urbana | 850 |850 | Sí | Sí | </v>
      </c>
      <c r="AB25" s="6" t="str">
        <f t="shared" si="2"/>
        <v>| 23 | Diagnóstico | Urbano | DU-01 | Estructura ecológica principal urbana | Planchas IGAC Escala 1:10000, 209-III-C1, 209-III-C2 y 209-III-C4 (2000). | Datos obtenidos a través de la consultoría. |</v>
      </c>
    </row>
    <row r="26" spans="2:28" ht="51.45" x14ac:dyDescent="0.4">
      <c r="B26" s="14">
        <v>24</v>
      </c>
      <c r="C26" s="3" t="s">
        <v>38</v>
      </c>
      <c r="D26" s="3" t="s">
        <v>36</v>
      </c>
      <c r="E26" s="3" t="s">
        <v>84</v>
      </c>
      <c r="F26" s="3" t="s">
        <v>116</v>
      </c>
      <c r="G26" s="11" t="s">
        <v>61</v>
      </c>
      <c r="H26" s="16" t="s">
        <v>133</v>
      </c>
      <c r="I26" s="11" t="s">
        <v>119</v>
      </c>
      <c r="J26" s="3" t="s">
        <v>137</v>
      </c>
      <c r="K26" s="3" t="s">
        <v>134</v>
      </c>
      <c r="L26" s="11">
        <v>3116</v>
      </c>
      <c r="M26" s="11">
        <v>10000</v>
      </c>
      <c r="N26" s="11" t="s">
        <v>61</v>
      </c>
      <c r="O26" s="11">
        <f>1046000-1045000</f>
        <v>1000</v>
      </c>
      <c r="P26" s="11">
        <f>1014000-1013000</f>
        <v>1000</v>
      </c>
      <c r="Q26" s="11" t="s">
        <v>61</v>
      </c>
      <c r="R26" s="11" t="s">
        <v>61</v>
      </c>
      <c r="S26" s="19" t="s">
        <v>61</v>
      </c>
      <c r="T26" s="19" t="s">
        <v>120</v>
      </c>
      <c r="U26" s="19" t="s">
        <v>149</v>
      </c>
      <c r="V26" s="7" t="s">
        <v>138</v>
      </c>
      <c r="X26" s="1" t="str">
        <f t="shared" si="3"/>
        <v>DU-02 Zonificación de amenazas naturales y antrópicas en suelo urbano&lt;br&gt;&lt;img src='../../file/data/POT/Anexo_Acuerdo_012_2013/DU-02.jpg' alt='R.SIGE' width='100%' border='0' /&gt;&lt;br&gt;&lt;br&gt;</v>
      </c>
      <c r="Z26" s="6" t="str">
        <f t="shared" si="0"/>
        <v xml:space="preserve">| 24 | Diagnóstico | Urbano | DU-02 | Zonificación de amenazas naturales y antrópicas en suelo urbano | Legible. | </v>
      </c>
      <c r="AA26" s="6" t="str">
        <f t="shared" si="1"/>
        <v xml:space="preserve">| 24 | Diagnóstico | Urbano | DU-02 | Zonificación de amenazas naturales y antrópicas en suelo urbano | 1000 |1000 | Sí | No | </v>
      </c>
      <c r="AB26" s="6" t="str">
        <f t="shared" si="2"/>
        <v>| 24 | Diagnóstico | Urbano | DU-02 | Zonificación de amenazas naturales y antrópicas en suelo urbano | Planchas IGAC Escala 1:10000, 209-III-C1, 209-III-C2 y 209-III-C4 (2000). | Datos obtenidos a través de la consultoría. |</v>
      </c>
    </row>
    <row r="27" spans="2:28" ht="51.45" x14ac:dyDescent="0.4">
      <c r="B27" s="14">
        <v>25</v>
      </c>
      <c r="C27" s="3" t="s">
        <v>38</v>
      </c>
      <c r="D27" s="3" t="s">
        <v>36</v>
      </c>
      <c r="E27" s="3" t="s">
        <v>85</v>
      </c>
      <c r="F27" s="3" t="s">
        <v>21</v>
      </c>
      <c r="G27" s="11" t="s">
        <v>61</v>
      </c>
      <c r="H27" s="16" t="s">
        <v>133</v>
      </c>
      <c r="I27" s="11" t="s">
        <v>119</v>
      </c>
      <c r="J27" s="3" t="s">
        <v>137</v>
      </c>
      <c r="K27" s="3" t="s">
        <v>134</v>
      </c>
      <c r="L27" s="11">
        <v>3116</v>
      </c>
      <c r="M27" s="11">
        <v>10000</v>
      </c>
      <c r="N27" s="11" t="s">
        <v>61</v>
      </c>
      <c r="O27" s="11">
        <f>1046000-1045000</f>
        <v>1000</v>
      </c>
      <c r="P27" s="11">
        <f>1014000-1013000</f>
        <v>1000</v>
      </c>
      <c r="Q27" s="11" t="s">
        <v>61</v>
      </c>
      <c r="R27" s="11" t="s">
        <v>61</v>
      </c>
      <c r="S27" s="19" t="s">
        <v>61</v>
      </c>
      <c r="T27" s="19" t="s">
        <v>120</v>
      </c>
      <c r="U27" s="19" t="s">
        <v>149</v>
      </c>
      <c r="V27" s="7" t="s">
        <v>139</v>
      </c>
      <c r="X27" s="1" t="str">
        <f t="shared" si="3"/>
        <v>DU-03 Sistema urbano de acueducto&lt;br&gt;&lt;img src='../../file/data/POT/Anexo_Acuerdo_012_2013/DU-03.jpg' alt='R.SIGE' width='100%' border='0' /&gt;&lt;br&gt;&lt;br&gt;</v>
      </c>
      <c r="Z27" s="6" t="str">
        <f t="shared" si="0"/>
        <v xml:space="preserve">| 25 | Diagnóstico | Urbano | DU-03 | Sistema urbano de acueducto | Legible. Incluye redes acueducto y perímetro servicios públicos. | </v>
      </c>
      <c r="AA27" s="6" t="str">
        <f t="shared" si="1"/>
        <v xml:space="preserve">| 25 | Diagnóstico | Urbano | DU-03 | Sistema urbano de acueducto | 1000 |1000 | Sí | No | </v>
      </c>
      <c r="AB27" s="6" t="str">
        <f t="shared" si="2"/>
        <v>| 25 | Diagnóstico | Urbano | DU-03 | Sistema urbano de acueducto | Planchas IGAC Escala 1:10000, 209-III-C1, 209-III-C2 y 209-III-C4 (2000). | Datos obtenidos a través de la consultoría. |</v>
      </c>
    </row>
    <row r="28" spans="2:28" ht="51.45" x14ac:dyDescent="0.4">
      <c r="B28" s="14">
        <v>26</v>
      </c>
      <c r="C28" s="3" t="s">
        <v>38</v>
      </c>
      <c r="D28" s="3" t="s">
        <v>36</v>
      </c>
      <c r="E28" s="3" t="s">
        <v>86</v>
      </c>
      <c r="F28" s="3" t="s">
        <v>22</v>
      </c>
      <c r="G28" s="11" t="s">
        <v>61</v>
      </c>
      <c r="H28" s="16" t="s">
        <v>133</v>
      </c>
      <c r="I28" s="11" t="s">
        <v>119</v>
      </c>
      <c r="J28" s="3" t="s">
        <v>137</v>
      </c>
      <c r="K28" s="3" t="s">
        <v>134</v>
      </c>
      <c r="L28" s="11">
        <v>3116</v>
      </c>
      <c r="M28" s="11">
        <v>10000</v>
      </c>
      <c r="N28" s="11" t="s">
        <v>61</v>
      </c>
      <c r="O28" s="11">
        <f>1046000-1045000</f>
        <v>1000</v>
      </c>
      <c r="P28" s="11">
        <f>1014000-1013000</f>
        <v>1000</v>
      </c>
      <c r="Q28" s="11" t="s">
        <v>61</v>
      </c>
      <c r="R28" s="11" t="s">
        <v>61</v>
      </c>
      <c r="S28" s="19" t="s">
        <v>61</v>
      </c>
      <c r="T28" s="19" t="s">
        <v>120</v>
      </c>
      <c r="U28" s="19" t="s">
        <v>149</v>
      </c>
      <c r="V28" s="7" t="s">
        <v>140</v>
      </c>
      <c r="X28" s="1" t="str">
        <f t="shared" si="3"/>
        <v>DU-04 Sistema urbano de alcantarillado&lt;br&gt;&lt;img src='../../file/data/POT/Anexo_Acuerdo_012_2013/DU-04.jpg' alt='R.SIGE' width='100%' border='0' /&gt;&lt;br&gt;&lt;br&gt;</v>
      </c>
      <c r="Z28" s="6" t="str">
        <f t="shared" si="0"/>
        <v xml:space="preserve">| 26 | Diagnóstico | Urbano | DU-04 | Sistema urbano de alcantarillado | Legible. Incluye redes de alcantarillado y polígonos de sistemas. | </v>
      </c>
      <c r="AA28" s="6" t="str">
        <f t="shared" si="1"/>
        <v xml:space="preserve">| 26 | Diagnóstico | Urbano | DU-04 | Sistema urbano de alcantarillado | 1000 |1000 | Sí | No | </v>
      </c>
      <c r="AB28" s="6" t="str">
        <f t="shared" si="2"/>
        <v>| 26 | Diagnóstico | Urbano | DU-04 | Sistema urbano de alcantarillado | Planchas IGAC Escala 1:10000, 209-III-C1, 209-III-C2 y 209-III-C4 (2000). | Datos obtenidos a través de la consultoría. |</v>
      </c>
    </row>
    <row r="29" spans="2:28" ht="51.45" x14ac:dyDescent="0.4">
      <c r="B29" s="14">
        <v>27</v>
      </c>
      <c r="C29" s="3" t="s">
        <v>38</v>
      </c>
      <c r="D29" s="3" t="s">
        <v>36</v>
      </c>
      <c r="E29" s="3" t="s">
        <v>87</v>
      </c>
      <c r="F29" s="3" t="s">
        <v>23</v>
      </c>
      <c r="G29" s="11" t="s">
        <v>61</v>
      </c>
      <c r="H29" s="16" t="s">
        <v>133</v>
      </c>
      <c r="I29" s="11" t="s">
        <v>119</v>
      </c>
      <c r="J29" s="3" t="s">
        <v>137</v>
      </c>
      <c r="K29" s="3" t="s">
        <v>134</v>
      </c>
      <c r="L29" s="11">
        <v>3116</v>
      </c>
      <c r="M29" s="11">
        <v>8500</v>
      </c>
      <c r="N29" s="11" t="s">
        <v>61</v>
      </c>
      <c r="O29" s="11">
        <f>1046500-1045650</f>
        <v>850</v>
      </c>
      <c r="P29" s="11">
        <f>1011900-1011050</f>
        <v>850</v>
      </c>
      <c r="Q29" s="11" t="s">
        <v>61</v>
      </c>
      <c r="R29" s="11" t="s">
        <v>61</v>
      </c>
      <c r="S29" s="19" t="s">
        <v>61</v>
      </c>
      <c r="T29" s="19" t="s">
        <v>120</v>
      </c>
      <c r="U29" s="19" t="s">
        <v>149</v>
      </c>
      <c r="V29" s="7" t="s">
        <v>138</v>
      </c>
      <c r="X29" s="1" t="str">
        <f t="shared" si="3"/>
        <v>DU-05 Sistema vial urbano existente&lt;br&gt;&lt;img src='../../file/data/POT/Anexo_Acuerdo_012_2013/DU-05.jpg' alt='R.SIGE' width='100%' border='0' /&gt;&lt;br&gt;&lt;br&gt;</v>
      </c>
      <c r="Z29" s="6" t="str">
        <f t="shared" si="0"/>
        <v xml:space="preserve">| 27 | Diagnóstico | Urbano | DU-05 | Sistema vial urbano existente | Legible. | </v>
      </c>
      <c r="AA29" s="6" t="str">
        <f t="shared" si="1"/>
        <v xml:space="preserve">| 27 | Diagnóstico | Urbano | DU-05 | Sistema vial urbano existente | 850 |850 | Sí | No | </v>
      </c>
      <c r="AB29" s="6" t="str">
        <f t="shared" si="2"/>
        <v>| 27 | Diagnóstico | Urbano | DU-05 | Sistema vial urbano existente | Planchas IGAC Escala 1:10000, 209-III-C1, 209-III-C2 y 209-III-C4 (2000). | Datos obtenidos a través de la consultoría. |</v>
      </c>
    </row>
    <row r="30" spans="2:28" ht="68.599999999999994" x14ac:dyDescent="0.4">
      <c r="B30" s="14">
        <v>28</v>
      </c>
      <c r="C30" s="3" t="s">
        <v>38</v>
      </c>
      <c r="D30" s="3" t="s">
        <v>36</v>
      </c>
      <c r="E30" s="3" t="s">
        <v>88</v>
      </c>
      <c r="F30" s="3" t="s">
        <v>63</v>
      </c>
      <c r="G30" s="11" t="s">
        <v>61</v>
      </c>
      <c r="H30" s="16" t="s">
        <v>133</v>
      </c>
      <c r="I30" s="11" t="s">
        <v>119</v>
      </c>
      <c r="J30" s="3" t="s">
        <v>137</v>
      </c>
      <c r="K30" s="3" t="s">
        <v>141</v>
      </c>
      <c r="L30" s="11">
        <v>3116</v>
      </c>
      <c r="M30" s="11">
        <v>8500</v>
      </c>
      <c r="N30" s="11" t="s">
        <v>61</v>
      </c>
      <c r="O30" s="11">
        <f>1046500-1045650</f>
        <v>850</v>
      </c>
      <c r="P30" s="11">
        <f>1011900-1011050</f>
        <v>850</v>
      </c>
      <c r="Q30" s="11" t="s">
        <v>61</v>
      </c>
      <c r="R30" s="11" t="s">
        <v>61</v>
      </c>
      <c r="S30" s="19" t="s">
        <v>61</v>
      </c>
      <c r="T30" s="19" t="s">
        <v>120</v>
      </c>
      <c r="U30" s="19" t="s">
        <v>149</v>
      </c>
      <c r="V30" s="7" t="s">
        <v>138</v>
      </c>
      <c r="X30" s="1" t="str">
        <f t="shared" si="3"/>
        <v>DU-06 Sistema vial urbano proyectado en POT vigente y plan de movilidad&lt;br&gt;&lt;img src='../../file/data/POT/Anexo_Acuerdo_012_2013/DU-06.jpg' alt='R.SIGE' width='100%' border='0' /&gt;&lt;br&gt;&lt;br&gt;</v>
      </c>
      <c r="Z30" s="6" t="str">
        <f t="shared" si="0"/>
        <v xml:space="preserve">| 28 | Diagnóstico | Urbano | DU-06 | Sistema vial urbano proyectado en POT vigente y plan de movilidad | Legible. | </v>
      </c>
      <c r="AA30" s="6" t="str">
        <f t="shared" si="1"/>
        <v xml:space="preserve">| 28 | Diagnóstico | Urbano | DU-06 | Sistema vial urbano proyectado en POT vigente y plan de movilidad | 850 |850 | Sí | No | </v>
      </c>
      <c r="AB30" s="6" t="str">
        <f t="shared" si="2"/>
        <v>| 28 | Diagnóstico | Urbano | DU-06 | Sistema vial urbano proyectado en POT vigente y plan de movilidad | Planchas IGAC Escala 1:10000, 209-III-C1, 209-III-C2 y 209-III-C4 (2000). | Plan de movilidad Municipio de Zipaquirá, 2009. Datos obtenidos a través de la consultoría. |</v>
      </c>
    </row>
    <row r="31" spans="2:28" ht="51.45" x14ac:dyDescent="0.4">
      <c r="B31" s="14">
        <v>29</v>
      </c>
      <c r="C31" s="3" t="s">
        <v>38</v>
      </c>
      <c r="D31" s="3" t="s">
        <v>36</v>
      </c>
      <c r="E31" s="3" t="s">
        <v>89</v>
      </c>
      <c r="F31" s="3" t="s">
        <v>24</v>
      </c>
      <c r="G31" s="11" t="s">
        <v>61</v>
      </c>
      <c r="H31" s="16" t="s">
        <v>133</v>
      </c>
      <c r="I31" s="11" t="s">
        <v>119</v>
      </c>
      <c r="J31" s="3" t="s">
        <v>137</v>
      </c>
      <c r="K31" s="3" t="s">
        <v>134</v>
      </c>
      <c r="L31" s="11">
        <v>3116</v>
      </c>
      <c r="M31" s="11">
        <v>8500</v>
      </c>
      <c r="N31" s="11" t="s">
        <v>61</v>
      </c>
      <c r="O31" s="11">
        <f>1046500-1045650</f>
        <v>850</v>
      </c>
      <c r="P31" s="11">
        <f>1011900-1011050</f>
        <v>850</v>
      </c>
      <c r="Q31" s="11" t="s">
        <v>61</v>
      </c>
      <c r="R31" s="11" t="s">
        <v>61</v>
      </c>
      <c r="S31" s="19" t="s">
        <v>61</v>
      </c>
      <c r="T31" s="19" t="s">
        <v>61</v>
      </c>
      <c r="U31" s="19" t="s">
        <v>149</v>
      </c>
      <c r="V31" s="7" t="s">
        <v>138</v>
      </c>
      <c r="X31" s="1" t="str">
        <f t="shared" si="3"/>
        <v>DU-07 Sistemas urbanos de espacio público y equipamientos colectivos&lt;br&gt;&lt;img src='../../file/data/POT/Anexo_Acuerdo_012_2013/DU-07.jpg' alt='R.SIGE' width='100%' border='0' /&gt;&lt;br&gt;&lt;br&gt;</v>
      </c>
      <c r="Z31" s="6" t="str">
        <f t="shared" si="0"/>
        <v xml:space="preserve">| 29 | Diagnóstico | Urbano | DU-07 | Sistemas urbanos de espacio público y equipamientos colectivos | Legible. | </v>
      </c>
      <c r="AA31" s="6" t="str">
        <f t="shared" si="1"/>
        <v xml:space="preserve">| 29 | Diagnóstico | Urbano | DU-07 | Sistemas urbanos de espacio público y equipamientos colectivos | 850 |850 | Sí | Sí | </v>
      </c>
      <c r="AB31" s="6" t="str">
        <f t="shared" si="2"/>
        <v>| 29 | Diagnóstico | Urbano | DU-07 | Sistemas urbanos de espacio público y equipamientos colectivos | Planchas IGAC Escala 1:10000, 209-III-C1, 209-III-C2 y 209-III-C4 (2000). | Datos obtenidos a través de la consultoría. |</v>
      </c>
    </row>
    <row r="32" spans="2:28" x14ac:dyDescent="0.4">
      <c r="B32" s="14">
        <v>30</v>
      </c>
      <c r="C32" s="3" t="s">
        <v>38</v>
      </c>
      <c r="D32" s="3" t="s">
        <v>36</v>
      </c>
      <c r="E32" s="3" t="s">
        <v>90</v>
      </c>
      <c r="F32" s="3" t="s">
        <v>25</v>
      </c>
      <c r="G32" s="11" t="s">
        <v>120</v>
      </c>
      <c r="H32" s="3" t="s">
        <v>161</v>
      </c>
      <c r="I32" s="11" t="s">
        <v>119</v>
      </c>
      <c r="J32" s="3" t="s">
        <v>161</v>
      </c>
      <c r="K32" s="3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  <c r="P32" s="11" t="s">
        <v>161</v>
      </c>
      <c r="Q32" s="11" t="s">
        <v>161</v>
      </c>
      <c r="R32" s="11" t="s">
        <v>161</v>
      </c>
      <c r="S32" s="11" t="s">
        <v>161</v>
      </c>
      <c r="T32" s="11" t="s">
        <v>161</v>
      </c>
      <c r="U32" s="11" t="s">
        <v>161</v>
      </c>
      <c r="V32" s="7" t="s">
        <v>161</v>
      </c>
      <c r="X32" s="1" t="str">
        <f t="shared" si="3"/>
        <v>DU-08 Uso actual de suelo urbano&lt;br&gt;&lt;img src='../../file/data/POT/Anexo_Acuerdo_012_2013/DU-08.jpg' alt='R.SIGE' width='100%' border='0' /&gt;&lt;br&gt;&lt;br&gt;</v>
      </c>
      <c r="Z32" s="6" t="str">
        <f t="shared" si="0"/>
        <v xml:space="preserve">| 30 | Diagnóstico | Urbano | DU-08 | Uso actual de suelo urbano | N/D | </v>
      </c>
      <c r="AA32" s="6" t="str">
        <f t="shared" si="1"/>
        <v xml:space="preserve">| 30 | Diagnóstico | Urbano | DU-08 | Uso actual de suelo urbano | N/D |N/D | N/D | N/D | </v>
      </c>
      <c r="AB32" s="6" t="str">
        <f t="shared" si="2"/>
        <v>| 30 | Diagnóstico | Urbano | DU-08 | Uso actual de suelo urbano | N/D | N/D |</v>
      </c>
    </row>
    <row r="33" spans="2:28" ht="34.299999999999997" x14ac:dyDescent="0.4">
      <c r="B33" s="14">
        <v>31</v>
      </c>
      <c r="C33" s="3" t="s">
        <v>38</v>
      </c>
      <c r="D33" s="3" t="s">
        <v>36</v>
      </c>
      <c r="E33" s="3" t="s">
        <v>91</v>
      </c>
      <c r="F33" s="3" t="s">
        <v>26</v>
      </c>
      <c r="G33" s="11" t="s">
        <v>120</v>
      </c>
      <c r="H33" s="3" t="s">
        <v>161</v>
      </c>
      <c r="I33" s="11" t="s">
        <v>119</v>
      </c>
      <c r="J33" s="3" t="s">
        <v>161</v>
      </c>
      <c r="K33" s="3" t="s">
        <v>161</v>
      </c>
      <c r="L33" s="11" t="s">
        <v>161</v>
      </c>
      <c r="M33" s="11" t="s">
        <v>161</v>
      </c>
      <c r="N33" s="11" t="s">
        <v>161</v>
      </c>
      <c r="O33" s="11" t="s">
        <v>161</v>
      </c>
      <c r="P33" s="11" t="s">
        <v>161</v>
      </c>
      <c r="Q33" s="11" t="s">
        <v>161</v>
      </c>
      <c r="R33" s="11" t="s">
        <v>161</v>
      </c>
      <c r="S33" s="11" t="s">
        <v>161</v>
      </c>
      <c r="T33" s="11" t="s">
        <v>161</v>
      </c>
      <c r="U33" s="11" t="s">
        <v>161</v>
      </c>
      <c r="V33" s="7" t="s">
        <v>161</v>
      </c>
      <c r="X33" s="1" t="str">
        <f t="shared" si="3"/>
        <v>DU-09 Conflictos por uso del suelo urbano&lt;br&gt;&lt;img src='../../file/data/POT/Anexo_Acuerdo_012_2013/DU-09.jpg' alt='R.SIGE' width='100%' border='0' /&gt;&lt;br&gt;&lt;br&gt;</v>
      </c>
      <c r="Z33" s="6" t="str">
        <f t="shared" si="0"/>
        <v xml:space="preserve">| 31 | Diagnóstico | Urbano | DU-09 | Conflictos por uso del suelo urbano | N/D | </v>
      </c>
      <c r="AA33" s="6" t="str">
        <f t="shared" si="1"/>
        <v xml:space="preserve">| 31 | Diagnóstico | Urbano | DU-09 | Conflictos por uso del suelo urbano | N/D |N/D | N/D | N/D | </v>
      </c>
      <c r="AB33" s="6" t="str">
        <f t="shared" si="2"/>
        <v>| 31 | Diagnóstico | Urbano | DU-09 | Conflictos por uso del suelo urbano | N/D | N/D |</v>
      </c>
    </row>
    <row r="34" spans="2:28" ht="34.299999999999997" x14ac:dyDescent="0.4">
      <c r="B34" s="14">
        <v>32</v>
      </c>
      <c r="C34" s="3" t="s">
        <v>38</v>
      </c>
      <c r="D34" s="3" t="s">
        <v>36</v>
      </c>
      <c r="E34" s="3" t="s">
        <v>92</v>
      </c>
      <c r="F34" s="3" t="s">
        <v>27</v>
      </c>
      <c r="G34" s="11" t="s">
        <v>120</v>
      </c>
      <c r="H34" s="3" t="s">
        <v>161</v>
      </c>
      <c r="I34" s="11" t="s">
        <v>119</v>
      </c>
      <c r="J34" s="3" t="s">
        <v>161</v>
      </c>
      <c r="K34" s="3" t="s">
        <v>161</v>
      </c>
      <c r="L34" s="11" t="s">
        <v>161</v>
      </c>
      <c r="M34" s="11" t="s">
        <v>161</v>
      </c>
      <c r="N34" s="11" t="s">
        <v>161</v>
      </c>
      <c r="O34" s="11" t="s">
        <v>161</v>
      </c>
      <c r="P34" s="11" t="s">
        <v>161</v>
      </c>
      <c r="Q34" s="11" t="s">
        <v>161</v>
      </c>
      <c r="R34" s="11" t="s">
        <v>161</v>
      </c>
      <c r="S34" s="11" t="s">
        <v>161</v>
      </c>
      <c r="T34" s="11" t="s">
        <v>161</v>
      </c>
      <c r="U34" s="11" t="s">
        <v>161</v>
      </c>
      <c r="V34" s="7" t="s">
        <v>161</v>
      </c>
      <c r="X34" s="1" t="str">
        <f t="shared" si="3"/>
        <v>DU-10 Ocupación en áreas de ronda&lt;br&gt;&lt;img src='../../file/data/POT/Anexo_Acuerdo_012_2013/DU-10.jpg' alt='R.SIGE' width='100%' border='0' /&gt;&lt;br&gt;&lt;br&gt;</v>
      </c>
      <c r="Z34" s="6" t="str">
        <f t="shared" si="0"/>
        <v xml:space="preserve">| 32 | Diagnóstico | Urbano | DU-10 | Ocupación en áreas de ronda | N/D | </v>
      </c>
      <c r="AA34" s="6" t="str">
        <f t="shared" si="1"/>
        <v xml:space="preserve">| 32 | Diagnóstico | Urbano | DU-10 | Ocupación en áreas de ronda | N/D |N/D | N/D | N/D | </v>
      </c>
      <c r="AB34" s="6" t="str">
        <f t="shared" si="2"/>
        <v>| 32 | Diagnóstico | Urbano | DU-10 | Ocupación en áreas de ronda | N/D | N/D |</v>
      </c>
    </row>
    <row r="35" spans="2:28" x14ac:dyDescent="0.4">
      <c r="B35" s="14">
        <v>33</v>
      </c>
      <c r="C35" s="3" t="s">
        <v>38</v>
      </c>
      <c r="D35" s="3" t="s">
        <v>36</v>
      </c>
      <c r="E35" s="3" t="s">
        <v>93</v>
      </c>
      <c r="F35" s="3" t="s">
        <v>28</v>
      </c>
      <c r="G35" s="11" t="s">
        <v>120</v>
      </c>
      <c r="H35" s="3" t="s">
        <v>161</v>
      </c>
      <c r="I35" s="11" t="s">
        <v>119</v>
      </c>
      <c r="J35" s="3" t="s">
        <v>161</v>
      </c>
      <c r="K35" s="3" t="s">
        <v>161</v>
      </c>
      <c r="L35" s="11" t="s">
        <v>161</v>
      </c>
      <c r="M35" s="11" t="s">
        <v>161</v>
      </c>
      <c r="N35" s="11" t="s">
        <v>161</v>
      </c>
      <c r="O35" s="11" t="s">
        <v>161</v>
      </c>
      <c r="P35" s="11" t="s">
        <v>161</v>
      </c>
      <c r="Q35" s="11" t="s">
        <v>161</v>
      </c>
      <c r="R35" s="11" t="s">
        <v>161</v>
      </c>
      <c r="S35" s="11" t="s">
        <v>161</v>
      </c>
      <c r="T35" s="11" t="s">
        <v>161</v>
      </c>
      <c r="U35" s="11" t="s">
        <v>161</v>
      </c>
      <c r="V35" s="7" t="s">
        <v>161</v>
      </c>
      <c r="X35" s="1" t="str">
        <f t="shared" si="3"/>
        <v>DU-11 Altura de edificaciones&lt;br&gt;&lt;img src='../../file/data/POT/Anexo_Acuerdo_012_2013/DU-11.jpg' alt='R.SIGE' width='100%' border='0' /&gt;&lt;br&gt;&lt;br&gt;</v>
      </c>
      <c r="Z35" s="6" t="str">
        <f t="shared" si="0"/>
        <v xml:space="preserve">| 33 | Diagnóstico | Urbano | DU-11 | Altura de edificaciones | N/D | </v>
      </c>
      <c r="AA35" s="6" t="str">
        <f t="shared" si="1"/>
        <v xml:space="preserve">| 33 | Diagnóstico | Urbano | DU-11 | Altura de edificaciones | N/D |N/D | N/D | N/D | </v>
      </c>
      <c r="AB35" s="6" t="str">
        <f t="shared" si="2"/>
        <v>| 33 | Diagnóstico | Urbano | DU-11 | Altura de edificaciones | N/D | N/D |</v>
      </c>
    </row>
    <row r="36" spans="2:28" ht="34.299999999999997" x14ac:dyDescent="0.4">
      <c r="B36" s="14">
        <v>34</v>
      </c>
      <c r="C36" s="3" t="s">
        <v>38</v>
      </c>
      <c r="D36" s="3" t="s">
        <v>36</v>
      </c>
      <c r="E36" s="3" t="s">
        <v>94</v>
      </c>
      <c r="F36" s="3" t="s">
        <v>29</v>
      </c>
      <c r="G36" s="11" t="s">
        <v>120</v>
      </c>
      <c r="H36" s="3" t="s">
        <v>161</v>
      </c>
      <c r="I36" s="11" t="s">
        <v>119</v>
      </c>
      <c r="J36" s="3" t="s">
        <v>161</v>
      </c>
      <c r="K36" s="3" t="s">
        <v>161</v>
      </c>
      <c r="L36" s="11" t="s">
        <v>161</v>
      </c>
      <c r="M36" s="11" t="s">
        <v>161</v>
      </c>
      <c r="N36" s="11" t="s">
        <v>161</v>
      </c>
      <c r="O36" s="11" t="s">
        <v>161</v>
      </c>
      <c r="P36" s="11" t="s">
        <v>161</v>
      </c>
      <c r="Q36" s="11" t="s">
        <v>161</v>
      </c>
      <c r="R36" s="11" t="s">
        <v>161</v>
      </c>
      <c r="S36" s="11" t="s">
        <v>161</v>
      </c>
      <c r="T36" s="11" t="s">
        <v>161</v>
      </c>
      <c r="U36" s="11" t="s">
        <v>161</v>
      </c>
      <c r="V36" s="7" t="s">
        <v>161</v>
      </c>
      <c r="X36" s="1" t="str">
        <f t="shared" si="3"/>
        <v>DU-12 Unidades morfológicas homogéneas&lt;br&gt;&lt;img src='../../file/data/POT/Anexo_Acuerdo_012_2013/DU-12.jpg' alt='R.SIGE' width='100%' border='0' /&gt;&lt;br&gt;&lt;br&gt;</v>
      </c>
      <c r="Z36" s="6" t="str">
        <f t="shared" si="0"/>
        <v xml:space="preserve">| 34 | Diagnóstico | Urbano | DU-12 | Unidades morfológicas homogéneas | N/D | </v>
      </c>
      <c r="AA36" s="6" t="str">
        <f t="shared" si="1"/>
        <v xml:space="preserve">| 34 | Diagnóstico | Urbano | DU-12 | Unidades morfológicas homogéneas | N/D |N/D | N/D | N/D | </v>
      </c>
      <c r="AB36" s="6" t="str">
        <f t="shared" si="2"/>
        <v>| 34 | Diagnóstico | Urbano | DU-12 | Unidades morfológicas homogéneas | N/D | N/D |</v>
      </c>
    </row>
    <row r="37" spans="2:28" ht="34.299999999999997" x14ac:dyDescent="0.4">
      <c r="B37" s="14">
        <v>35</v>
      </c>
      <c r="C37" s="3" t="s">
        <v>38</v>
      </c>
      <c r="D37" s="3" t="s">
        <v>36</v>
      </c>
      <c r="E37" s="3" t="s">
        <v>95</v>
      </c>
      <c r="F37" s="3" t="s">
        <v>30</v>
      </c>
      <c r="G37" s="11" t="s">
        <v>120</v>
      </c>
      <c r="H37" s="3" t="s">
        <v>161</v>
      </c>
      <c r="I37" s="11" t="s">
        <v>119</v>
      </c>
      <c r="J37" s="3" t="s">
        <v>161</v>
      </c>
      <c r="K37" s="3" t="s">
        <v>161</v>
      </c>
      <c r="L37" s="11" t="s">
        <v>161</v>
      </c>
      <c r="M37" s="11" t="s">
        <v>161</v>
      </c>
      <c r="N37" s="11" t="s">
        <v>161</v>
      </c>
      <c r="O37" s="11" t="s">
        <v>161</v>
      </c>
      <c r="P37" s="11" t="s">
        <v>161</v>
      </c>
      <c r="Q37" s="11" t="s">
        <v>161</v>
      </c>
      <c r="R37" s="11" t="s">
        <v>161</v>
      </c>
      <c r="S37" s="11" t="s">
        <v>161</v>
      </c>
      <c r="T37" s="11" t="s">
        <v>161</v>
      </c>
      <c r="U37" s="11" t="s">
        <v>161</v>
      </c>
      <c r="V37" s="7" t="s">
        <v>161</v>
      </c>
      <c r="X37" s="1" t="str">
        <f t="shared" si="3"/>
        <v>DU-13 Perímetro y división política urbana&lt;br&gt;&lt;img src='../../file/data/POT/Anexo_Acuerdo_012_2013/DU-13.jpg' alt='R.SIGE' width='100%' border='0' /&gt;&lt;br&gt;&lt;br&gt;</v>
      </c>
      <c r="Z37" s="6" t="str">
        <f t="shared" si="0"/>
        <v xml:space="preserve">| 35 | Diagnóstico | Urbano | DU-13 | Perímetro y división política urbana | N/D | </v>
      </c>
      <c r="AA37" s="6" t="str">
        <f t="shared" si="1"/>
        <v xml:space="preserve">| 35 | Diagnóstico | Urbano | DU-13 | Perímetro y división política urbana | N/D |N/D | N/D | N/D | </v>
      </c>
      <c r="AB37" s="6" t="str">
        <f t="shared" si="2"/>
        <v>| 35 | Diagnóstico | Urbano | DU-13 | Perímetro y división política urbana | N/D | N/D |</v>
      </c>
    </row>
    <row r="38" spans="2:28" ht="34.299999999999997" x14ac:dyDescent="0.4">
      <c r="B38" s="14">
        <v>36</v>
      </c>
      <c r="C38" s="3" t="s">
        <v>38</v>
      </c>
      <c r="D38" s="3" t="s">
        <v>36</v>
      </c>
      <c r="E38" s="3" t="s">
        <v>96</v>
      </c>
      <c r="F38" s="3" t="s">
        <v>64</v>
      </c>
      <c r="G38" s="11" t="s">
        <v>120</v>
      </c>
      <c r="H38" s="3" t="s">
        <v>161</v>
      </c>
      <c r="I38" s="11" t="s">
        <v>119</v>
      </c>
      <c r="J38" s="3" t="s">
        <v>161</v>
      </c>
      <c r="K38" s="3" t="s">
        <v>161</v>
      </c>
      <c r="L38" s="11" t="s">
        <v>161</v>
      </c>
      <c r="M38" s="11" t="s">
        <v>161</v>
      </c>
      <c r="N38" s="11" t="s">
        <v>161</v>
      </c>
      <c r="O38" s="11" t="s">
        <v>161</v>
      </c>
      <c r="P38" s="11" t="s">
        <v>161</v>
      </c>
      <c r="Q38" s="11" t="s">
        <v>161</v>
      </c>
      <c r="R38" s="11" t="s">
        <v>161</v>
      </c>
      <c r="S38" s="11" t="s">
        <v>161</v>
      </c>
      <c r="T38" s="11" t="s">
        <v>161</v>
      </c>
      <c r="U38" s="11" t="s">
        <v>161</v>
      </c>
      <c r="V38" s="7" t="s">
        <v>161</v>
      </c>
      <c r="X38" s="1" t="str">
        <f t="shared" si="3"/>
        <v>DU-14 Conflictos POT vigente y expectativas ajuste&lt;br&gt;&lt;img src='../../file/data/POT/Anexo_Acuerdo_012_2013/DU-14.jpg' alt='R.SIGE' width='100%' border='0' /&gt;&lt;br&gt;&lt;br&gt;</v>
      </c>
      <c r="Z38" s="6" t="str">
        <f t="shared" si="0"/>
        <v xml:space="preserve">| 36 | Diagnóstico | Urbano | DU-14 | Conflictos POT vigente y expectativas ajuste | N/D | </v>
      </c>
      <c r="AA38" s="6" t="str">
        <f t="shared" si="1"/>
        <v xml:space="preserve">| 36 | Diagnóstico | Urbano | DU-14 | Conflictos POT vigente y expectativas ajuste | N/D |N/D | N/D | N/D | </v>
      </c>
      <c r="AB38" s="6" t="str">
        <f t="shared" si="2"/>
        <v>| 36 | Diagnóstico | Urbano | DU-14 | Conflictos POT vigente y expectativas ajuste | N/D | N/D |</v>
      </c>
    </row>
    <row r="39" spans="2:28" ht="34.299999999999997" x14ac:dyDescent="0.4">
      <c r="B39" s="14">
        <v>37</v>
      </c>
      <c r="C39" s="3" t="s">
        <v>38</v>
      </c>
      <c r="D39" s="3" t="s">
        <v>36</v>
      </c>
      <c r="E39" s="3" t="s">
        <v>97</v>
      </c>
      <c r="F39" s="3" t="s">
        <v>31</v>
      </c>
      <c r="G39" s="11" t="s">
        <v>120</v>
      </c>
      <c r="H39" s="3" t="s">
        <v>161</v>
      </c>
      <c r="I39" s="11" t="s">
        <v>119</v>
      </c>
      <c r="J39" s="3" t="s">
        <v>161</v>
      </c>
      <c r="K39" s="3" t="s">
        <v>161</v>
      </c>
      <c r="L39" s="11" t="s">
        <v>161</v>
      </c>
      <c r="M39" s="11" t="s">
        <v>161</v>
      </c>
      <c r="N39" s="11" t="s">
        <v>161</v>
      </c>
      <c r="O39" s="11" t="s">
        <v>161</v>
      </c>
      <c r="P39" s="11" t="s">
        <v>161</v>
      </c>
      <c r="Q39" s="11" t="s">
        <v>161</v>
      </c>
      <c r="R39" s="11" t="s">
        <v>161</v>
      </c>
      <c r="S39" s="11" t="s">
        <v>161</v>
      </c>
      <c r="T39" s="11" t="s">
        <v>161</v>
      </c>
      <c r="U39" s="11" t="s">
        <v>161</v>
      </c>
      <c r="V39" s="7" t="s">
        <v>161</v>
      </c>
      <c r="X39" s="1" t="str">
        <f t="shared" si="3"/>
        <v>DU-15 Usos por Planes Parciales y Especiales&lt;br&gt;&lt;img src='../../file/data/POT/Anexo_Acuerdo_012_2013/DU-15.jpg' alt='R.SIGE' width='100%' border='0' /&gt;&lt;br&gt;&lt;br&gt;</v>
      </c>
      <c r="Z39" s="6" t="str">
        <f t="shared" si="0"/>
        <v xml:space="preserve">| 37 | Diagnóstico | Urbano | DU-15 | Usos por Planes Parciales y Especiales | N/D | </v>
      </c>
      <c r="AA39" s="6" t="str">
        <f t="shared" si="1"/>
        <v xml:space="preserve">| 37 | Diagnóstico | Urbano | DU-15 | Usos por Planes Parciales y Especiales | N/D |N/D | N/D | N/D | </v>
      </c>
      <c r="AB39" s="6" t="str">
        <f t="shared" si="2"/>
        <v>| 37 | Diagnóstico | Urbano | DU-15 | Usos por Planes Parciales y Especiales | N/D | N/D |</v>
      </c>
    </row>
    <row r="40" spans="2:28" ht="51.45" x14ac:dyDescent="0.4">
      <c r="B40" s="14">
        <v>1</v>
      </c>
      <c r="C40" s="3" t="s">
        <v>43</v>
      </c>
      <c r="D40" s="3" t="s">
        <v>42</v>
      </c>
      <c r="E40" s="3" t="s">
        <v>98</v>
      </c>
      <c r="F40" s="3" t="s">
        <v>14</v>
      </c>
      <c r="G40" s="11" t="s">
        <v>61</v>
      </c>
      <c r="H40" s="16" t="s">
        <v>142</v>
      </c>
      <c r="I40" s="11" t="s">
        <v>119</v>
      </c>
      <c r="J40" s="3" t="s">
        <v>135</v>
      </c>
      <c r="K40" s="3" t="s">
        <v>134</v>
      </c>
      <c r="L40" s="11">
        <v>3116</v>
      </c>
      <c r="M40" s="11">
        <v>40000</v>
      </c>
      <c r="N40" s="11" t="s">
        <v>61</v>
      </c>
      <c r="O40" s="11">
        <f>1048000-1044000</f>
        <v>4000</v>
      </c>
      <c r="P40" s="11">
        <f>1024000-1020000</f>
        <v>4000</v>
      </c>
      <c r="Q40" s="11" t="s">
        <v>61</v>
      </c>
      <c r="R40" s="11" t="s">
        <v>61</v>
      </c>
      <c r="S40" s="19" t="s">
        <v>61</v>
      </c>
      <c r="T40" s="19" t="s">
        <v>61</v>
      </c>
      <c r="U40" s="19" t="s">
        <v>149</v>
      </c>
      <c r="V40" s="7" t="s">
        <v>150</v>
      </c>
      <c r="X40" s="1" t="str">
        <f t="shared" si="3"/>
        <v>CG-01 Clasificación general del territorio&lt;br&gt;&lt;img src='../../file/data/POT/Anexo_Acuerdo_012_2013/CG-01.jpg' alt='R.SIGE' width='100%' border='0' /&gt;&lt;br&gt;&lt;br&gt;</v>
      </c>
      <c r="Z40" s="6" t="str">
        <f t="shared" si="0"/>
        <v xml:space="preserve">| 1 | Formulación | General | CG-01 | Clasificación general del territorio | Legible. Red de drenaje incompleta o discontinua. | </v>
      </c>
      <c r="AA40" s="6" t="str">
        <f t="shared" si="1"/>
        <v xml:space="preserve">| 1 | Formulación | General | CG-01 | Clasificación general del territorio | 4000 |4000 | Sí | Sí | </v>
      </c>
      <c r="AB40" s="6" t="str">
        <f t="shared" si="2"/>
        <v>| 1 | Formulación | General | CG-01 | Clasificación general del territorio | Planchas IGAC, Escala 1:25000, Nºs. 208-IV-B, 208-IV-D (1969), 209-I-C, 209-III-A, 209-III-C y 209-III-D (1978) | Datos obtenidos a través de la consultoría. |</v>
      </c>
    </row>
    <row r="41" spans="2:28" ht="51.45" x14ac:dyDescent="0.4">
      <c r="B41" s="14">
        <v>2</v>
      </c>
      <c r="C41" s="3" t="s">
        <v>43</v>
      </c>
      <c r="D41" s="3" t="s">
        <v>42</v>
      </c>
      <c r="E41" s="3" t="s">
        <v>99</v>
      </c>
      <c r="F41" s="3" t="s">
        <v>15</v>
      </c>
      <c r="G41" s="11" t="s">
        <v>61</v>
      </c>
      <c r="H41" s="16" t="s">
        <v>142</v>
      </c>
      <c r="I41" s="11" t="s">
        <v>119</v>
      </c>
      <c r="J41" s="3" t="s">
        <v>135</v>
      </c>
      <c r="K41" s="3" t="s">
        <v>134</v>
      </c>
      <c r="L41" s="11">
        <v>3116</v>
      </c>
      <c r="M41" s="11">
        <v>12500</v>
      </c>
      <c r="N41" s="11" t="s">
        <v>61</v>
      </c>
      <c r="O41" s="11">
        <f>1046250-1045000</f>
        <v>1250</v>
      </c>
      <c r="P41" s="11">
        <f>1013750-1012500</f>
        <v>1250</v>
      </c>
      <c r="Q41" s="11" t="s">
        <v>61</v>
      </c>
      <c r="R41" s="11" t="s">
        <v>61</v>
      </c>
      <c r="S41" s="19" t="s">
        <v>61</v>
      </c>
      <c r="T41" s="19" t="s">
        <v>61</v>
      </c>
      <c r="U41" s="19" t="s">
        <v>149</v>
      </c>
      <c r="V41" s="7" t="s">
        <v>138</v>
      </c>
      <c r="X41" s="1" t="str">
        <f t="shared" si="3"/>
        <v>CG-02 Asentamientos humanos&lt;br&gt;&lt;img src='../../file/data/POT/Anexo_Acuerdo_012_2013/CG-02.jpg' alt='R.SIGE' width='100%' border='0' /&gt;&lt;br&gt;&lt;br&gt;</v>
      </c>
      <c r="Z41" s="6" t="str">
        <f t="shared" si="0"/>
        <v xml:space="preserve">| 2 | Formulación | General | CG-02 | Asentamientos humanos | Legible. | </v>
      </c>
      <c r="AA41" s="6" t="str">
        <f t="shared" si="1"/>
        <v xml:space="preserve">| 2 | Formulación | General | CG-02 | Asentamientos humanos | 1250 |1250 | Sí | Sí | </v>
      </c>
      <c r="AB41" s="6" t="str">
        <f t="shared" si="2"/>
        <v>| 2 | Formulación | General | CG-02 | Asentamientos humanos | Planchas IGAC, Escala 1:25000, Nºs. 208-IV-B, 208-IV-D (1969), 209-I-C, 209-III-A, 209-III-C y 209-III-D (1978) | Datos obtenidos a través de la consultoría. |</v>
      </c>
    </row>
    <row r="42" spans="2:28" ht="51.45" x14ac:dyDescent="0.4">
      <c r="B42" s="14">
        <v>3</v>
      </c>
      <c r="C42" s="3" t="s">
        <v>43</v>
      </c>
      <c r="D42" s="3" t="s">
        <v>42</v>
      </c>
      <c r="E42" s="3" t="s">
        <v>100</v>
      </c>
      <c r="F42" s="3" t="s">
        <v>0</v>
      </c>
      <c r="G42" s="11" t="s">
        <v>61</v>
      </c>
      <c r="H42" s="16" t="s">
        <v>142</v>
      </c>
      <c r="I42" s="11" t="s">
        <v>119</v>
      </c>
      <c r="J42" s="3" t="s">
        <v>135</v>
      </c>
      <c r="K42" s="3" t="s">
        <v>134</v>
      </c>
      <c r="L42" s="11">
        <v>3116</v>
      </c>
      <c r="M42" s="11">
        <v>40000</v>
      </c>
      <c r="N42" s="11" t="s">
        <v>61</v>
      </c>
      <c r="O42" s="11">
        <f>1048000-1044000</f>
        <v>4000</v>
      </c>
      <c r="P42" s="11">
        <f>1024000-1020000</f>
        <v>4000</v>
      </c>
      <c r="Q42" s="11" t="s">
        <v>61</v>
      </c>
      <c r="R42" s="11" t="s">
        <v>61</v>
      </c>
      <c r="S42" s="19" t="s">
        <v>61</v>
      </c>
      <c r="T42" s="19" t="s">
        <v>61</v>
      </c>
      <c r="U42" s="19" t="s">
        <v>149</v>
      </c>
      <c r="V42" s="7" t="s">
        <v>150</v>
      </c>
      <c r="X42" s="1" t="str">
        <f t="shared" si="3"/>
        <v>CG-03 Categorías de protección y desarrollo restringido en suelo rural&lt;br&gt;&lt;img src='../../file/data/POT/Anexo_Acuerdo_012_2013/CG-03.jpg' alt='R.SIGE' width='100%' border='0' /&gt;&lt;br&gt;&lt;br&gt;</v>
      </c>
      <c r="Z42" s="6" t="str">
        <f t="shared" si="0"/>
        <v xml:space="preserve">| 3 | Formulación | General | CG-03 | Categorías de protección y desarrollo restringido en suelo rural | Legible. Red de drenaje incompleta o discontinua. | </v>
      </c>
      <c r="AA42" s="6" t="str">
        <f t="shared" si="1"/>
        <v xml:space="preserve">| 3 | Formulación | General | CG-03 | Categorías de protección y desarrollo restringido en suelo rural | 4000 |4000 | Sí | Sí | </v>
      </c>
      <c r="AB42" s="6" t="str">
        <f t="shared" si="2"/>
        <v>| 3 | Formulación | General | CG-03 | Categorías de protección y desarrollo restringido en suelo rural | Planchas IGAC, Escala 1:25000, Nºs. 208-IV-B, 208-IV-D (1969), 209-I-C, 209-III-A, 209-III-C y 209-III-D (1978) | Datos obtenidos a través de la consultoría. |</v>
      </c>
    </row>
    <row r="43" spans="2:28" ht="85.75" x14ac:dyDescent="0.4">
      <c r="B43" s="14">
        <v>4</v>
      </c>
      <c r="C43" s="3" t="s">
        <v>43</v>
      </c>
      <c r="D43" s="3" t="s">
        <v>42</v>
      </c>
      <c r="E43" s="3" t="s">
        <v>101</v>
      </c>
      <c r="F43" s="3" t="s">
        <v>20</v>
      </c>
      <c r="G43" s="11" t="s">
        <v>61</v>
      </c>
      <c r="H43" s="16" t="s">
        <v>142</v>
      </c>
      <c r="I43" s="11" t="s">
        <v>119</v>
      </c>
      <c r="J43" s="3" t="s">
        <v>135</v>
      </c>
      <c r="K43" s="3" t="s">
        <v>134</v>
      </c>
      <c r="L43" s="11">
        <v>3116</v>
      </c>
      <c r="M43" s="11">
        <v>7500</v>
      </c>
      <c r="N43" s="11" t="s">
        <v>61</v>
      </c>
      <c r="O43" s="11">
        <f>1046000-1045250</f>
        <v>750</v>
      </c>
      <c r="P43" s="11">
        <f>1012750-1012000</f>
        <v>750</v>
      </c>
      <c r="Q43" s="11" t="s">
        <v>61</v>
      </c>
      <c r="R43" s="11" t="s">
        <v>61</v>
      </c>
      <c r="S43" s="19" t="s">
        <v>61</v>
      </c>
      <c r="T43" s="19" t="s">
        <v>120</v>
      </c>
      <c r="U43" s="19" t="s">
        <v>149</v>
      </c>
      <c r="V43" s="7" t="s">
        <v>143</v>
      </c>
      <c r="X43" s="1" t="str">
        <f t="shared" si="3"/>
        <v>CG-04 Estructura ecológica principal urbana&lt;br&gt;&lt;img src='../../file/data/POT/Anexo_Acuerdo_012_2013/CG-04.jpg' alt='R.SIGE' width='100%' border='0' /&gt;&lt;br&gt;&lt;br&gt;</v>
      </c>
      <c r="Z43" s="6" t="str">
        <f t="shared" si="0"/>
        <v xml:space="preserve">| 4 | Formulación | General | CG-04 | Estructura ecológica principal urbana | Legible. Fuente base cartográfica indicada es 1:25000 y para el nivel de detalle urbano la usada en el diagnóstico fue 1:10000 | </v>
      </c>
      <c r="AA43" s="6" t="str">
        <f t="shared" si="1"/>
        <v xml:space="preserve">| 4 | Formulación | General | CG-04 | Estructura ecológica principal urbana | 750 |750 | Sí | No | </v>
      </c>
      <c r="AB43" s="6" t="str">
        <f t="shared" si="2"/>
        <v>| 4 | Formulación | General | CG-04 | Estructura ecológica principal urbana | Planchas IGAC, Escala 1:25000, Nºs. 208-IV-B, 208-IV-D (1969), 209-I-C, 209-III-A, 209-III-C y 209-III-D (1978) | Datos obtenidos a través de la consultoría. |</v>
      </c>
    </row>
    <row r="44" spans="2:28" ht="51.45" x14ac:dyDescent="0.4">
      <c r="B44" s="14">
        <v>5</v>
      </c>
      <c r="C44" s="3" t="s">
        <v>43</v>
      </c>
      <c r="D44" s="3" t="s">
        <v>42</v>
      </c>
      <c r="E44" s="3" t="s">
        <v>102</v>
      </c>
      <c r="F44" s="3" t="s">
        <v>39</v>
      </c>
      <c r="G44" s="11" t="s">
        <v>61</v>
      </c>
      <c r="H44" s="16" t="s">
        <v>142</v>
      </c>
      <c r="I44" s="11" t="s">
        <v>119</v>
      </c>
      <c r="J44" s="3" t="s">
        <v>135</v>
      </c>
      <c r="K44" s="3" t="s">
        <v>134</v>
      </c>
      <c r="L44" s="11">
        <v>3116</v>
      </c>
      <c r="M44" s="11">
        <v>40000</v>
      </c>
      <c r="N44" s="11" t="s">
        <v>61</v>
      </c>
      <c r="O44" s="11">
        <f>1048000-1044000</f>
        <v>4000</v>
      </c>
      <c r="P44" s="11">
        <f>1024000-1020000</f>
        <v>4000</v>
      </c>
      <c r="Q44" s="11" t="s">
        <v>61</v>
      </c>
      <c r="R44" s="11" t="s">
        <v>61</v>
      </c>
      <c r="S44" s="19" t="s">
        <v>61</v>
      </c>
      <c r="T44" s="19" t="s">
        <v>61</v>
      </c>
      <c r="U44" s="19" t="s">
        <v>149</v>
      </c>
      <c r="V44" s="7" t="s">
        <v>150</v>
      </c>
      <c r="X44" s="1" t="str">
        <f t="shared" si="3"/>
        <v>CG-05 Modelo de ocupación del territorio&lt;br&gt;&lt;img src='../../file/data/POT/Anexo_Acuerdo_012_2013/CG-05.jpg' alt='R.SIGE' width='100%' border='0' /&gt;&lt;br&gt;&lt;br&gt;</v>
      </c>
      <c r="Z44" s="6" t="str">
        <f t="shared" si="0"/>
        <v xml:space="preserve">| 5 | Formulación | General | CG-05 | Modelo de ocupación del territorio | Legible. Red de drenaje incompleta o discontinua. | </v>
      </c>
      <c r="AA44" s="6" t="str">
        <f t="shared" si="1"/>
        <v xml:space="preserve">| 5 | Formulación | General | CG-05 | Modelo de ocupación del territorio | 4000 |4000 | Sí | Sí | </v>
      </c>
      <c r="AB44" s="6" t="str">
        <f t="shared" si="2"/>
        <v>| 5 | Formulación | General | CG-05 | Modelo de ocupación del territorio | Planchas IGAC, Escala 1:25000, Nºs. 208-IV-B, 208-IV-D (1969), 209-I-C, 209-III-A, 209-III-C y 209-III-D (1978) | Datos obtenidos a través de la consultoría. |</v>
      </c>
    </row>
    <row r="45" spans="2:28" ht="51.45" x14ac:dyDescent="0.4">
      <c r="B45" s="14">
        <v>6</v>
      </c>
      <c r="C45" s="3" t="s">
        <v>43</v>
      </c>
      <c r="D45" s="3" t="s">
        <v>42</v>
      </c>
      <c r="E45" s="3" t="s">
        <v>103</v>
      </c>
      <c r="F45" s="3" t="s">
        <v>40</v>
      </c>
      <c r="G45" s="11" t="s">
        <v>61</v>
      </c>
      <c r="H45" s="16" t="s">
        <v>142</v>
      </c>
      <c r="I45" s="11" t="s">
        <v>119</v>
      </c>
      <c r="J45" s="3" t="s">
        <v>135</v>
      </c>
      <c r="K45" s="3" t="s">
        <v>134</v>
      </c>
      <c r="L45" s="11">
        <v>3116</v>
      </c>
      <c r="M45" s="11">
        <v>40000</v>
      </c>
      <c r="N45" s="11" t="s">
        <v>61</v>
      </c>
      <c r="O45" s="11">
        <f>1048000-1044000</f>
        <v>4000</v>
      </c>
      <c r="P45" s="11">
        <f>1024000-1020000</f>
        <v>4000</v>
      </c>
      <c r="Q45" s="11" t="s">
        <v>61</v>
      </c>
      <c r="R45" s="11" t="s">
        <v>61</v>
      </c>
      <c r="S45" s="19" t="s">
        <v>61</v>
      </c>
      <c r="T45" s="19" t="s">
        <v>61</v>
      </c>
      <c r="U45" s="19" t="s">
        <v>149</v>
      </c>
      <c r="V45" s="7" t="s">
        <v>150</v>
      </c>
      <c r="X45" s="1" t="str">
        <f t="shared" si="3"/>
        <v>CG-06 División política rural&lt;br&gt;&lt;img src='../../file/data/POT/Anexo_Acuerdo_012_2013/CG-06.jpg' alt='R.SIGE' width='100%' border='0' /&gt;&lt;br&gt;&lt;br&gt;</v>
      </c>
      <c r="Z45" s="6" t="str">
        <f t="shared" si="0"/>
        <v xml:space="preserve">| 6 | Formulación | General | CG-06 | División política rural | Legible. Red de drenaje incompleta o discontinua. | </v>
      </c>
      <c r="AA45" s="6" t="str">
        <f t="shared" si="1"/>
        <v xml:space="preserve">| 6 | Formulación | General | CG-06 | División política rural | 4000 |4000 | Sí | Sí | </v>
      </c>
      <c r="AB45" s="6" t="str">
        <f t="shared" si="2"/>
        <v>| 6 | Formulación | General | CG-06 | División política rural | Planchas IGAC, Escala 1:25000, Nºs. 208-IV-B, 208-IV-D (1969), 209-I-C, 209-III-A, 209-III-C y 209-III-D (1978) | Datos obtenidos a través de la consultoría. |</v>
      </c>
    </row>
    <row r="46" spans="2:28" ht="85.75" x14ac:dyDescent="0.4">
      <c r="B46" s="14">
        <v>7</v>
      </c>
      <c r="C46" s="3" t="s">
        <v>43</v>
      </c>
      <c r="D46" s="3" t="s">
        <v>42</v>
      </c>
      <c r="E46" s="3" t="s">
        <v>104</v>
      </c>
      <c r="F46" s="3" t="s">
        <v>41</v>
      </c>
      <c r="G46" s="11" t="s">
        <v>61</v>
      </c>
      <c r="H46" s="16" t="s">
        <v>142</v>
      </c>
      <c r="I46" s="11" t="s">
        <v>119</v>
      </c>
      <c r="J46" s="3" t="s">
        <v>135</v>
      </c>
      <c r="K46" s="3" t="s">
        <v>134</v>
      </c>
      <c r="L46" s="11">
        <v>3116</v>
      </c>
      <c r="M46" s="11">
        <v>10000</v>
      </c>
      <c r="N46" s="11" t="s">
        <v>61</v>
      </c>
      <c r="O46" s="11">
        <f>1047000-1046000</f>
        <v>1000</v>
      </c>
      <c r="P46" s="11">
        <f>1014000-1013000</f>
        <v>1000</v>
      </c>
      <c r="Q46" s="11" t="s">
        <v>61</v>
      </c>
      <c r="R46" s="11" t="s">
        <v>61</v>
      </c>
      <c r="S46" s="19" t="s">
        <v>61</v>
      </c>
      <c r="T46" s="19" t="s">
        <v>61</v>
      </c>
      <c r="U46" s="19" t="s">
        <v>149</v>
      </c>
      <c r="V46" s="7" t="s">
        <v>143</v>
      </c>
      <c r="X46" s="1" t="str">
        <f t="shared" si="3"/>
        <v>CG-07 División política urbana&lt;br&gt;&lt;img src='../../file/data/POT/Anexo_Acuerdo_012_2013/CG-07.jpg' alt='R.SIGE' width='100%' border='0' /&gt;&lt;br&gt;&lt;br&gt;</v>
      </c>
      <c r="Z46" s="6" t="str">
        <f t="shared" si="0"/>
        <v xml:space="preserve">| 7 | Formulación | General | CG-07 | División política urbana | Legible. Fuente base cartográfica indicada es 1:25000 y para el nivel de detalle urbano la usada en el diagnóstico fue 1:10000 | </v>
      </c>
      <c r="AA46" s="6" t="str">
        <f t="shared" si="1"/>
        <v xml:space="preserve">| 7 | Formulación | General | CG-07 | División política urbana | 1000 |1000 | Sí | Sí | </v>
      </c>
      <c r="AB46" s="6" t="str">
        <f t="shared" si="2"/>
        <v>| 7 | Formulación | General | CG-07 | División política urbana | Planchas IGAC, Escala 1:25000, Nºs. 208-IV-B, 208-IV-D (1969), 209-I-C, 209-III-A, 209-III-C y 209-III-D (1978) | Datos obtenidos a través de la consultoría. |</v>
      </c>
    </row>
    <row r="47" spans="2:28" ht="51.45" x14ac:dyDescent="0.4">
      <c r="B47" s="14">
        <v>8</v>
      </c>
      <c r="C47" s="3" t="s">
        <v>43</v>
      </c>
      <c r="D47" s="3" t="s">
        <v>42</v>
      </c>
      <c r="E47" s="3" t="s">
        <v>105</v>
      </c>
      <c r="F47" s="3" t="s">
        <v>2</v>
      </c>
      <c r="G47" s="11" t="s">
        <v>61</v>
      </c>
      <c r="H47" s="16" t="s">
        <v>142</v>
      </c>
      <c r="I47" s="11" t="s">
        <v>119</v>
      </c>
      <c r="J47" s="3" t="s">
        <v>135</v>
      </c>
      <c r="K47" s="3" t="s">
        <v>134</v>
      </c>
      <c r="L47" s="11">
        <v>3116</v>
      </c>
      <c r="M47" s="11">
        <v>40000</v>
      </c>
      <c r="N47" s="11" t="s">
        <v>61</v>
      </c>
      <c r="O47" s="11">
        <f>1048000-1044000</f>
        <v>4000</v>
      </c>
      <c r="P47" s="11">
        <f>1024000-1020000</f>
        <v>4000</v>
      </c>
      <c r="Q47" s="11" t="s">
        <v>61</v>
      </c>
      <c r="R47" s="11" t="s">
        <v>61</v>
      </c>
      <c r="S47" s="19" t="s">
        <v>61</v>
      </c>
      <c r="T47" s="19" t="s">
        <v>61</v>
      </c>
      <c r="U47" s="19" t="s">
        <v>149</v>
      </c>
      <c r="V47" s="7" t="s">
        <v>150</v>
      </c>
      <c r="X47" s="1" t="str">
        <f t="shared" si="3"/>
        <v>CG-08 Estructura ecológica principal rural&lt;br&gt;&lt;img src='../../file/data/POT/Anexo_Acuerdo_012_2013/CG-08.jpg' alt='R.SIGE' width='100%' border='0' /&gt;&lt;br&gt;&lt;br&gt;</v>
      </c>
      <c r="Z47" s="6" t="str">
        <f t="shared" si="0"/>
        <v xml:space="preserve">| 8 | Formulación | General | CG-08 | Estructura ecológica principal rural | Legible. Red de drenaje incompleta o discontinua. | </v>
      </c>
      <c r="AA47" s="6" t="str">
        <f t="shared" si="1"/>
        <v xml:space="preserve">| 8 | Formulación | General | CG-08 | Estructura ecológica principal rural | 4000 |4000 | Sí | Sí | </v>
      </c>
      <c r="AB47" s="6" t="str">
        <f t="shared" si="2"/>
        <v>| 8 | Formulación | General | CG-08 | Estructura ecológica principal rural | Planchas IGAC, Escala 1:25000, Nºs. 208-IV-B, 208-IV-D (1969), 209-I-C, 209-III-A, 209-III-C y 209-III-D (1978) | Datos obtenidos a través de la consultoría. |</v>
      </c>
    </row>
    <row r="48" spans="2:28" ht="120" x14ac:dyDescent="0.4">
      <c r="B48" s="14">
        <v>9</v>
      </c>
      <c r="C48" s="3" t="s">
        <v>43</v>
      </c>
      <c r="D48" s="3" t="s">
        <v>36</v>
      </c>
      <c r="E48" s="3" t="s">
        <v>106</v>
      </c>
      <c r="F48" s="3" t="s">
        <v>51</v>
      </c>
      <c r="G48" s="11" t="s">
        <v>61</v>
      </c>
      <c r="H48" s="16" t="s">
        <v>142</v>
      </c>
      <c r="I48" s="11" t="s">
        <v>119</v>
      </c>
      <c r="J48" s="3" t="s">
        <v>135</v>
      </c>
      <c r="K48" s="3" t="s">
        <v>134</v>
      </c>
      <c r="L48" s="11">
        <v>3116</v>
      </c>
      <c r="M48" s="11">
        <v>8000</v>
      </c>
      <c r="N48" s="11" t="s">
        <v>61</v>
      </c>
      <c r="O48" s="11">
        <f>1046400-1045600</f>
        <v>800</v>
      </c>
      <c r="P48" s="11">
        <f>1012800-1012000</f>
        <v>800</v>
      </c>
      <c r="Q48" s="11" t="s">
        <v>61</v>
      </c>
      <c r="R48" s="11" t="s">
        <v>61</v>
      </c>
      <c r="S48" s="19" t="s">
        <v>61</v>
      </c>
      <c r="T48" s="19" t="s">
        <v>120</v>
      </c>
      <c r="U48" s="19" t="s">
        <v>149</v>
      </c>
      <c r="V48" s="7" t="s">
        <v>144</v>
      </c>
      <c r="X48" s="1" t="str">
        <f t="shared" si="3"/>
        <v>CU-01 Áreas morfológicas homogéneas en suelo urbano y de expansión urbana&lt;br&gt;&lt;img src='../../file/data/POT/Anexo_Acuerdo_012_2013/CU-01.jpg' alt='R.SIGE' width='100%' border='0' /&gt;&lt;br&gt;&lt;br&gt;</v>
      </c>
      <c r="Z48" s="6" t="str">
        <f t="shared" si="0"/>
        <v xml:space="preserve">| 9 | Formulación | Urbano | CU-01 | Áreas morfológicas homogéneas en suelo urbano y de expansión urbana | Legible. Sin áreas calculadas ni porcentajes de distribución. Fuente base cartográfica indicada es 1:25000 y para el nivel de detalle urbano la usada en el diagnóstico fue 1:10000 | </v>
      </c>
      <c r="AA48" s="6" t="str">
        <f t="shared" si="1"/>
        <v xml:space="preserve">| 9 | Formulación | Urbano | CU-01 | Áreas morfológicas homogéneas en suelo urbano y de expansión urbana | 800 |800 | Sí | No | </v>
      </c>
      <c r="AB48" s="6" t="str">
        <f t="shared" si="2"/>
        <v>| 9 | Formulación | Urbano | CU-01 | Áreas morfológicas homogéneas en suelo urbano y de expansión urbana | Planchas IGAC, Escala 1:25000, Nºs. 208-IV-B, 208-IV-D (1969), 209-I-C, 209-III-A, 209-III-C y 209-III-D (1978) | Datos obtenidos a través de la consultoría. |</v>
      </c>
    </row>
    <row r="49" spans="2:28" ht="120" x14ac:dyDescent="0.4">
      <c r="B49" s="14">
        <v>10</v>
      </c>
      <c r="C49" s="3" t="s">
        <v>43</v>
      </c>
      <c r="D49" s="3" t="s">
        <v>36</v>
      </c>
      <c r="E49" s="3" t="s">
        <v>107</v>
      </c>
      <c r="F49" s="3" t="s">
        <v>44</v>
      </c>
      <c r="G49" s="11" t="s">
        <v>61</v>
      </c>
      <c r="H49" s="16" t="s">
        <v>142</v>
      </c>
      <c r="I49" s="11" t="s">
        <v>119</v>
      </c>
      <c r="J49" s="3" t="s">
        <v>135</v>
      </c>
      <c r="K49" s="3" t="s">
        <v>134</v>
      </c>
      <c r="L49" s="11">
        <v>3116</v>
      </c>
      <c r="M49" s="11">
        <v>8000</v>
      </c>
      <c r="N49" s="11" t="s">
        <v>61</v>
      </c>
      <c r="O49" s="11">
        <f>1046400-1045600</f>
        <v>800</v>
      </c>
      <c r="P49" s="11">
        <f>1012800-1012000</f>
        <v>800</v>
      </c>
      <c r="Q49" s="11" t="s">
        <v>61</v>
      </c>
      <c r="R49" s="11" t="s">
        <v>61</v>
      </c>
      <c r="S49" s="11" t="s">
        <v>61</v>
      </c>
      <c r="T49" s="19" t="s">
        <v>120</v>
      </c>
      <c r="U49" s="19" t="s">
        <v>149</v>
      </c>
      <c r="V49" s="7" t="s">
        <v>144</v>
      </c>
      <c r="X49" s="1" t="str">
        <f t="shared" si="3"/>
        <v>CU-02 Tratamientos en suelo urbano y de expansión urbana&lt;br&gt;&lt;img src='../../file/data/POT/Anexo_Acuerdo_012_2013/CU-02.jpg' alt='R.SIGE' width='100%' border='0' /&gt;&lt;br&gt;&lt;br&gt;</v>
      </c>
      <c r="Z49" s="6" t="str">
        <f t="shared" si="0"/>
        <v xml:space="preserve">| 10 | Formulación | Urbano | CU-02 | Tratamientos en suelo urbano y de expansión urbana | Legible. Sin áreas calculadas ni porcentajes de distribución. Fuente base cartográfica indicada es 1:25000 y para el nivel de detalle urbano la usada en el diagnóstico fue 1:10000 | </v>
      </c>
      <c r="AA49" s="6" t="str">
        <f t="shared" si="1"/>
        <v xml:space="preserve">| 10 | Formulación | Urbano | CU-02 | Tratamientos en suelo urbano y de expansión urbana | 800 |800 | Sí | No | </v>
      </c>
      <c r="AB49" s="6" t="str">
        <f t="shared" si="2"/>
        <v>| 10 | Formulación | Urbano | CU-02 | Tratamientos en suelo urbano y de expansión urbana | Planchas IGAC, Escala 1:25000, Nºs. 208-IV-B, 208-IV-D (1969), 209-I-C, 209-III-A, 209-III-C y 209-III-D (1978) | Datos obtenidos a través de la consultoría. |</v>
      </c>
    </row>
    <row r="50" spans="2:28" ht="85.75" x14ac:dyDescent="0.4">
      <c r="B50" s="14">
        <v>11</v>
      </c>
      <c r="C50" s="3" t="s">
        <v>43</v>
      </c>
      <c r="D50" s="3" t="s">
        <v>36</v>
      </c>
      <c r="E50" s="3" t="s">
        <v>108</v>
      </c>
      <c r="F50" s="3" t="s">
        <v>45</v>
      </c>
      <c r="G50" s="11" t="s">
        <v>61</v>
      </c>
      <c r="H50" s="16" t="s">
        <v>142</v>
      </c>
      <c r="I50" s="11" t="s">
        <v>119</v>
      </c>
      <c r="J50" s="3" t="s">
        <v>135</v>
      </c>
      <c r="K50" s="3" t="s">
        <v>134</v>
      </c>
      <c r="L50" s="11">
        <v>3116</v>
      </c>
      <c r="M50" s="11">
        <v>8000</v>
      </c>
      <c r="N50" s="11" t="s">
        <v>61</v>
      </c>
      <c r="O50" s="11">
        <f>1046400-1045600</f>
        <v>800</v>
      </c>
      <c r="P50" s="11">
        <f>1012800-1012000</f>
        <v>800</v>
      </c>
      <c r="Q50" s="11" t="s">
        <v>61</v>
      </c>
      <c r="R50" s="11" t="s">
        <v>61</v>
      </c>
      <c r="S50" s="19" t="s">
        <v>61</v>
      </c>
      <c r="T50" s="19" t="s">
        <v>120</v>
      </c>
      <c r="U50" s="19" t="s">
        <v>149</v>
      </c>
      <c r="V50" s="7" t="s">
        <v>143</v>
      </c>
      <c r="X50" s="1" t="str">
        <f t="shared" si="3"/>
        <v>CU-03 Áreas de actividad en suelo urbano y de expansión urbana&lt;br&gt;&lt;img src='../../file/data/POT/Anexo_Acuerdo_012_2013/CU-03.jpg' alt='R.SIGE' width='100%' border='0' /&gt;&lt;br&gt;&lt;br&gt;</v>
      </c>
      <c r="Z50" s="6" t="str">
        <f t="shared" si="0"/>
        <v xml:space="preserve">| 11 | Formulación | Urbano | CU-03 | Áreas de actividad en suelo urbano y de expansión urbana | Legible. Fuente base cartográfica indicada es 1:25000 y para el nivel de detalle urbano la usada en el diagnóstico fue 1:10000 | </v>
      </c>
      <c r="AA50" s="6" t="str">
        <f t="shared" si="1"/>
        <v xml:space="preserve">| 11 | Formulación | Urbano | CU-03 | Áreas de actividad en suelo urbano y de expansión urbana | 800 |800 | Sí | No | </v>
      </c>
      <c r="AB50" s="6" t="str">
        <f t="shared" si="2"/>
        <v>| 11 | Formulación | Urbano | CU-03 | Áreas de actividad en suelo urbano y de expansión urbana | Planchas IGAC, Escala 1:25000, Nºs. 208-IV-B, 208-IV-D (1969), 209-I-C, 209-III-A, 209-III-C y 209-III-D (1978) | Datos obtenidos a través de la consultoría. |</v>
      </c>
    </row>
    <row r="51" spans="2:28" ht="85.75" x14ac:dyDescent="0.4">
      <c r="B51" s="14">
        <v>12</v>
      </c>
      <c r="C51" s="3" t="s">
        <v>43</v>
      </c>
      <c r="D51" s="3" t="s">
        <v>36</v>
      </c>
      <c r="E51" s="3" t="s">
        <v>109</v>
      </c>
      <c r="F51" s="3" t="s">
        <v>46</v>
      </c>
      <c r="G51" s="11" t="s">
        <v>61</v>
      </c>
      <c r="H51" s="16" t="s">
        <v>142</v>
      </c>
      <c r="I51" s="11" t="s">
        <v>119</v>
      </c>
      <c r="J51" s="3" t="s">
        <v>135</v>
      </c>
      <c r="K51" s="3" t="s">
        <v>134</v>
      </c>
      <c r="L51" s="11">
        <v>3116</v>
      </c>
      <c r="M51" s="11">
        <v>8000</v>
      </c>
      <c r="N51" s="11" t="s">
        <v>61</v>
      </c>
      <c r="O51" s="11">
        <f>1046400-1045600</f>
        <v>800</v>
      </c>
      <c r="P51" s="11">
        <f>1012800-1012000</f>
        <v>800</v>
      </c>
      <c r="Q51" s="11" t="s">
        <v>61</v>
      </c>
      <c r="R51" s="11" t="s">
        <v>61</v>
      </c>
      <c r="S51" s="19" t="s">
        <v>61</v>
      </c>
      <c r="T51" s="19" t="s">
        <v>120</v>
      </c>
      <c r="U51" s="19" t="s">
        <v>149</v>
      </c>
      <c r="V51" s="7" t="s">
        <v>143</v>
      </c>
      <c r="X51" s="1" t="str">
        <f t="shared" si="3"/>
        <v>CU-04 Plan vial en suelo urbano y de expansión urbana&lt;br&gt;&lt;img src='../../file/data/POT/Anexo_Acuerdo_012_2013/CU-04.jpg' alt='R.SIGE' width='100%' border='0' /&gt;&lt;br&gt;&lt;br&gt;</v>
      </c>
      <c r="Z51" s="6" t="str">
        <f t="shared" si="0"/>
        <v xml:space="preserve">| 12 | Formulación | Urbano | CU-04 | Plan vial en suelo urbano y de expansión urbana | Legible. Fuente base cartográfica indicada es 1:25000 y para el nivel de detalle urbano la usada en el diagnóstico fue 1:10000 | </v>
      </c>
      <c r="AA51" s="6" t="str">
        <f t="shared" si="1"/>
        <v xml:space="preserve">| 12 | Formulación | Urbano | CU-04 | Plan vial en suelo urbano y de expansión urbana | 800 |800 | Sí | No | </v>
      </c>
      <c r="AB51" s="6" t="str">
        <f t="shared" si="2"/>
        <v>| 12 | Formulación | Urbano | CU-04 | Plan vial en suelo urbano y de expansión urbana | Planchas IGAC, Escala 1:25000, Nºs. 208-IV-B, 208-IV-D (1969), 209-I-C, 209-III-A, 209-III-C y 209-III-D (1978) | Datos obtenidos a través de la consultoría. |</v>
      </c>
    </row>
    <row r="52" spans="2:28" ht="85.75" x14ac:dyDescent="0.4">
      <c r="B52" s="14">
        <v>13</v>
      </c>
      <c r="C52" s="3" t="s">
        <v>43</v>
      </c>
      <c r="D52" s="3" t="s">
        <v>36</v>
      </c>
      <c r="E52" s="3" t="s">
        <v>110</v>
      </c>
      <c r="F52" s="3" t="s">
        <v>47</v>
      </c>
      <c r="G52" s="11" t="s">
        <v>61</v>
      </c>
      <c r="H52" s="16" t="s">
        <v>142</v>
      </c>
      <c r="I52" s="11" t="s">
        <v>119</v>
      </c>
      <c r="J52" s="3" t="s">
        <v>135</v>
      </c>
      <c r="K52" s="3" t="s">
        <v>134</v>
      </c>
      <c r="L52" s="11">
        <v>3116</v>
      </c>
      <c r="M52" s="11">
        <v>8000</v>
      </c>
      <c r="N52" s="11" t="s">
        <v>61</v>
      </c>
      <c r="O52" s="11">
        <f>1046400-1045600</f>
        <v>800</v>
      </c>
      <c r="P52" s="11">
        <f>1012800-1012000</f>
        <v>800</v>
      </c>
      <c r="Q52" s="11" t="s">
        <v>61</v>
      </c>
      <c r="R52" s="11" t="s">
        <v>61</v>
      </c>
      <c r="S52" s="19" t="s">
        <v>61</v>
      </c>
      <c r="T52" s="19" t="s">
        <v>120</v>
      </c>
      <c r="U52" s="19" t="s">
        <v>149</v>
      </c>
      <c r="V52" s="7" t="s">
        <v>143</v>
      </c>
      <c r="X52" s="1" t="str">
        <f t="shared" si="3"/>
        <v>CU-05 Plan de espacio público en suelo urbano y de expansión urbana&lt;br&gt;&lt;img src='../../file/data/POT/Anexo_Acuerdo_012_2013/CU-05.jpg' alt='R.SIGE' width='100%' border='0' /&gt;&lt;br&gt;&lt;br&gt;</v>
      </c>
      <c r="Z52" s="6" t="str">
        <f t="shared" si="0"/>
        <v xml:space="preserve">| 13 | Formulación | Urbano | CU-05 | Plan de espacio público en suelo urbano y de expansión urbana | Legible. Fuente base cartográfica indicada es 1:25000 y para el nivel de detalle urbano la usada en el diagnóstico fue 1:10000 | </v>
      </c>
      <c r="AA52" s="6" t="str">
        <f t="shared" si="1"/>
        <v xml:space="preserve">| 13 | Formulación | Urbano | CU-05 | Plan de espacio público en suelo urbano y de expansión urbana | 800 |800 | Sí | No | </v>
      </c>
      <c r="AB52" s="6" t="str">
        <f t="shared" si="2"/>
        <v>| 13 | Formulación | Urbano | CU-05 | Plan de espacio público en suelo urbano y de expansión urbana | Planchas IGAC, Escala 1:25000, Nºs. 208-IV-B, 208-IV-D (1969), 209-I-C, 209-III-A, 209-III-C y 209-III-D (1978) | Datos obtenidos a través de la consultoría. |</v>
      </c>
    </row>
    <row r="53" spans="2:28" ht="85.75" x14ac:dyDescent="0.4">
      <c r="B53" s="14">
        <v>14</v>
      </c>
      <c r="C53" s="3" t="s">
        <v>43</v>
      </c>
      <c r="D53" s="3" t="s">
        <v>36</v>
      </c>
      <c r="E53" s="3" t="s">
        <v>111</v>
      </c>
      <c r="F53" s="3" t="s">
        <v>48</v>
      </c>
      <c r="G53" s="11" t="s">
        <v>61</v>
      </c>
      <c r="H53" s="16" t="s">
        <v>142</v>
      </c>
      <c r="I53" s="11" t="s">
        <v>119</v>
      </c>
      <c r="J53" s="3" t="s">
        <v>135</v>
      </c>
      <c r="K53" s="3" t="s">
        <v>134</v>
      </c>
      <c r="L53" s="11">
        <v>3116</v>
      </c>
      <c r="M53" s="11">
        <v>8000</v>
      </c>
      <c r="N53" s="11" t="s">
        <v>61</v>
      </c>
      <c r="O53" s="11">
        <f>1046400-1045600</f>
        <v>800</v>
      </c>
      <c r="P53" s="11">
        <f>1012800-1012000</f>
        <v>800</v>
      </c>
      <c r="Q53" s="11" t="s">
        <v>61</v>
      </c>
      <c r="R53" s="11" t="s">
        <v>61</v>
      </c>
      <c r="S53" s="19" t="s">
        <v>61</v>
      </c>
      <c r="T53" s="19" t="s">
        <v>120</v>
      </c>
      <c r="U53" s="19" t="s">
        <v>149</v>
      </c>
      <c r="V53" s="7" t="s">
        <v>143</v>
      </c>
      <c r="X53" s="1" t="str">
        <f t="shared" si="3"/>
        <v>CU-06 Plan de equipamientos comunitarios&lt;br&gt;&lt;img src='../../file/data/POT/Anexo_Acuerdo_012_2013/CU-06.jpg' alt='R.SIGE' width='100%' border='0' /&gt;&lt;br&gt;&lt;br&gt;</v>
      </c>
      <c r="Z53" s="6" t="str">
        <f t="shared" si="0"/>
        <v xml:space="preserve">| 14 | Formulación | Urbano | CU-06 | Plan de equipamientos comunitarios | Legible. Fuente base cartográfica indicada es 1:25000 y para el nivel de detalle urbano la usada en el diagnóstico fue 1:10000 | </v>
      </c>
      <c r="AA53" s="6" t="str">
        <f t="shared" si="1"/>
        <v xml:space="preserve">| 14 | Formulación | Urbano | CU-06 | Plan de equipamientos comunitarios | 800 |800 | Sí | No | </v>
      </c>
      <c r="AB53" s="6" t="str">
        <f t="shared" si="2"/>
        <v>| 14 | Formulación | Urbano | CU-06 | Plan de equipamientos comunitarios | Planchas IGAC, Escala 1:25000, Nºs. 208-IV-B, 208-IV-D (1969), 209-I-C, 209-III-A, 209-III-C y 209-III-D (1978) | Datos obtenidos a través de la consultoría. |</v>
      </c>
    </row>
    <row r="54" spans="2:28" ht="85.75" x14ac:dyDescent="0.4">
      <c r="B54" s="14">
        <v>15</v>
      </c>
      <c r="C54" s="3" t="s">
        <v>43</v>
      </c>
      <c r="D54" s="3" t="s">
        <v>36</v>
      </c>
      <c r="E54" s="3" t="s">
        <v>112</v>
      </c>
      <c r="F54" s="3" t="s">
        <v>49</v>
      </c>
      <c r="G54" s="11" t="s">
        <v>61</v>
      </c>
      <c r="H54" s="16" t="s">
        <v>142</v>
      </c>
      <c r="I54" s="11" t="s">
        <v>119</v>
      </c>
      <c r="J54" s="3" t="s">
        <v>135</v>
      </c>
      <c r="K54" s="3" t="s">
        <v>134</v>
      </c>
      <c r="L54" s="11">
        <v>3116</v>
      </c>
      <c r="M54" s="11">
        <v>8000</v>
      </c>
      <c r="N54" s="11" t="s">
        <v>61</v>
      </c>
      <c r="O54" s="11">
        <f>1046400-1045600</f>
        <v>800</v>
      </c>
      <c r="P54" s="11">
        <f>1012800-1012000</f>
        <v>800</v>
      </c>
      <c r="Q54" s="11" t="s">
        <v>61</v>
      </c>
      <c r="R54" s="11" t="s">
        <v>61</v>
      </c>
      <c r="S54" s="19" t="s">
        <v>61</v>
      </c>
      <c r="T54" s="19" t="s">
        <v>120</v>
      </c>
      <c r="U54" s="19" t="s">
        <v>149</v>
      </c>
      <c r="V54" s="7" t="s">
        <v>143</v>
      </c>
      <c r="X54" s="1" t="str">
        <f t="shared" si="3"/>
        <v>CU-07 Plan parcial La Fraguita&lt;br&gt;&lt;img src='../../file/data/POT/Anexo_Acuerdo_012_2013/CU-07.jpg' alt='R.SIGE' width='100%' border='0' /&gt;&lt;br&gt;&lt;br&gt;</v>
      </c>
      <c r="Z54" s="6" t="str">
        <f t="shared" si="0"/>
        <v xml:space="preserve">| 15 | Formulación | Urbano | CU-07 | Plan parcial La Fraguita | Legible. Fuente base cartográfica indicada es 1:25000 y para el nivel de detalle urbano la usada en el diagnóstico fue 1:10000 | </v>
      </c>
      <c r="AA54" s="6" t="str">
        <f t="shared" si="1"/>
        <v xml:space="preserve">| 15 | Formulación | Urbano | CU-07 | Plan parcial La Fraguita | 800 |800 | Sí | No | </v>
      </c>
      <c r="AB54" s="6" t="str">
        <f t="shared" si="2"/>
        <v>| 15 | Formulación | Urbano | CU-07 | Plan parcial La Fraguita | Planchas IGAC, Escala 1:25000, Nºs. 208-IV-B, 208-IV-D (1969), 209-I-C, 209-III-A, 209-III-C y 209-III-D (1978) | Datos obtenidos a través de la consultoría. |</v>
      </c>
    </row>
    <row r="55" spans="2:28" ht="85.75" x14ac:dyDescent="0.4">
      <c r="B55" s="14">
        <v>16</v>
      </c>
      <c r="C55" s="3" t="s">
        <v>43</v>
      </c>
      <c r="D55" s="3" t="s">
        <v>36</v>
      </c>
      <c r="E55" s="3" t="s">
        <v>113</v>
      </c>
      <c r="F55" s="3" t="s">
        <v>50</v>
      </c>
      <c r="G55" s="11" t="s">
        <v>61</v>
      </c>
      <c r="H55" s="16" t="s">
        <v>142</v>
      </c>
      <c r="I55" s="11" t="s">
        <v>119</v>
      </c>
      <c r="J55" s="3" t="s">
        <v>135</v>
      </c>
      <c r="K55" s="3" t="s">
        <v>134</v>
      </c>
      <c r="L55" s="11">
        <v>3116</v>
      </c>
      <c r="M55" s="11">
        <v>8000</v>
      </c>
      <c r="N55" s="11" t="s">
        <v>61</v>
      </c>
      <c r="O55" s="11">
        <f>1046400-1045600</f>
        <v>800</v>
      </c>
      <c r="P55" s="11">
        <f>1012800-1012000</f>
        <v>800</v>
      </c>
      <c r="Q55" s="11" t="s">
        <v>61</v>
      </c>
      <c r="R55" s="11" t="s">
        <v>61</v>
      </c>
      <c r="S55" s="19" t="s">
        <v>61</v>
      </c>
      <c r="T55" s="19" t="s">
        <v>120</v>
      </c>
      <c r="U55" s="19" t="s">
        <v>149</v>
      </c>
      <c r="V55" s="7" t="s">
        <v>143</v>
      </c>
      <c r="X55" s="1" t="str">
        <f t="shared" si="3"/>
        <v>CU-08 Localización de áreas para VIS y VIP&lt;br&gt;&lt;img src='../../file/data/POT/Anexo_Acuerdo_012_2013/CU-08.jpg' alt='R.SIGE' width='100%' border='0' /&gt;&lt;br&gt;&lt;br&gt;</v>
      </c>
      <c r="Z55" s="6" t="str">
        <f t="shared" si="0"/>
        <v xml:space="preserve">| 16 | Formulación | Urbano | CU-08 | Localización de áreas para VIS y VIP | Legible. Fuente base cartográfica indicada es 1:25000 y para el nivel de detalle urbano la usada en el diagnóstico fue 1:10000 | </v>
      </c>
      <c r="AA55" s="6" t="str">
        <f t="shared" si="1"/>
        <v xml:space="preserve">| 16 | Formulación | Urbano | CU-08 | Localización de áreas para VIS y VIP | 800 |800 | Sí | No | </v>
      </c>
      <c r="AB55" s="6" t="str">
        <f t="shared" si="2"/>
        <v>| 16 | Formulación | Urbano | CU-08 | Localización de áreas para VIS y VIP | Planchas IGAC, Escala 1:25000, Nºs. 208-IV-B, 208-IV-D (1969), 209-I-C, 209-III-A, 209-III-C y 209-III-D (1978) | Datos obtenidos a través de la consultoría. |</v>
      </c>
    </row>
    <row r="56" spans="2:28" ht="51.45" x14ac:dyDescent="0.4">
      <c r="B56" s="14">
        <v>17</v>
      </c>
      <c r="C56" s="3" t="s">
        <v>43</v>
      </c>
      <c r="D56" s="3" t="s">
        <v>36</v>
      </c>
      <c r="E56" s="17" t="s">
        <v>147</v>
      </c>
      <c r="F56" s="17" t="s">
        <v>148</v>
      </c>
      <c r="G56" s="11" t="s">
        <v>120</v>
      </c>
      <c r="H56" s="3" t="s">
        <v>161</v>
      </c>
      <c r="I56" s="11" t="s">
        <v>119</v>
      </c>
      <c r="J56" s="3" t="s">
        <v>161</v>
      </c>
      <c r="K56" s="3" t="s">
        <v>161</v>
      </c>
      <c r="L56" s="11" t="s">
        <v>161</v>
      </c>
      <c r="M56" s="11" t="s">
        <v>161</v>
      </c>
      <c r="N56" s="11" t="s">
        <v>161</v>
      </c>
      <c r="O56" s="11" t="s">
        <v>161</v>
      </c>
      <c r="P56" s="11" t="s">
        <v>161</v>
      </c>
      <c r="Q56" s="11" t="s">
        <v>161</v>
      </c>
      <c r="R56" s="11" t="s">
        <v>161</v>
      </c>
      <c r="S56" s="11" t="s">
        <v>161</v>
      </c>
      <c r="T56" s="11" t="s">
        <v>161</v>
      </c>
      <c r="U56" s="11" t="s">
        <v>161</v>
      </c>
      <c r="V56" s="7" t="s">
        <v>161</v>
      </c>
      <c r="X56" s="1" t="str">
        <f t="shared" si="3"/>
        <v>GR-01 Mapa de gestión del riesgo. Zonificación de riesgos en suelo urbano.&lt;br&gt;&lt;img src='../../file/data/POT/Anexo_Acuerdo_012_2013/GR-01.jpg' alt='R.SIGE' width='100%' border='0' /&gt;&lt;br&gt;&lt;br&gt;</v>
      </c>
      <c r="Z56" s="6" t="str">
        <f t="shared" si="0"/>
        <v xml:space="preserve">| 17 | Formulación | Urbano | GR-01 | Mapa de gestión del riesgo. Zonificación de riesgos en suelo urbano. | N/D | </v>
      </c>
      <c r="AA56" s="6" t="str">
        <f t="shared" si="1"/>
        <v xml:space="preserve">| 17 | Formulación | Urbano | GR-01 | Mapa de gestión del riesgo. Zonificación de riesgos en suelo urbano. | N/D |N/D | N/D | N/D | </v>
      </c>
      <c r="AB56" s="6" t="str">
        <f t="shared" si="2"/>
        <v>| 17 | Formulación | Urbano | GR-01 | Mapa de gestión del riesgo. Zonificación de riesgos en suelo urbano. | N/D | N/D |</v>
      </c>
    </row>
    <row r="57" spans="2:28" ht="51.45" x14ac:dyDescent="0.4">
      <c r="B57" s="14">
        <v>18</v>
      </c>
      <c r="C57" s="3" t="s">
        <v>43</v>
      </c>
      <c r="D57" s="3" t="s">
        <v>35</v>
      </c>
      <c r="E57" s="3" t="s">
        <v>114</v>
      </c>
      <c r="F57" s="3" t="s">
        <v>52</v>
      </c>
      <c r="G57" s="11" t="s">
        <v>61</v>
      </c>
      <c r="H57" s="3" t="s">
        <v>142</v>
      </c>
      <c r="I57" s="11" t="s">
        <v>119</v>
      </c>
      <c r="J57" s="3" t="s">
        <v>135</v>
      </c>
      <c r="K57" s="3" t="s">
        <v>134</v>
      </c>
      <c r="L57" s="11">
        <v>3116</v>
      </c>
      <c r="M57" s="11">
        <v>40000</v>
      </c>
      <c r="N57" s="11" t="s">
        <v>61</v>
      </c>
      <c r="O57" s="11">
        <f>1048000-1044000</f>
        <v>4000</v>
      </c>
      <c r="P57" s="11">
        <f>1024000-1020000</f>
        <v>4000</v>
      </c>
      <c r="Q57" s="11" t="s">
        <v>61</v>
      </c>
      <c r="R57" s="11" t="s">
        <v>61</v>
      </c>
      <c r="S57" s="19" t="s">
        <v>61</v>
      </c>
      <c r="T57" s="19" t="s">
        <v>61</v>
      </c>
      <c r="U57" s="19" t="s">
        <v>149</v>
      </c>
      <c r="V57" s="7" t="s">
        <v>150</v>
      </c>
      <c r="X57" s="1" t="str">
        <f t="shared" si="3"/>
        <v>CR-01 Áreas de actividad en suelo rural&lt;br&gt;&lt;img src='../../file/data/POT/Anexo_Acuerdo_012_2013/CR-01.jpg' alt='R.SIGE' width='100%' border='0' /&gt;&lt;br&gt;&lt;br&gt;</v>
      </c>
      <c r="Z57" s="6" t="str">
        <f t="shared" si="0"/>
        <v xml:space="preserve">| 18 | Formulación | Rural | CR-01 | Áreas de actividad en suelo rural | Legible. Red de drenaje incompleta o discontinua. | </v>
      </c>
      <c r="AA57" s="6" t="str">
        <f t="shared" si="1"/>
        <v xml:space="preserve">| 18 | Formulación | Rural | CR-01 | Áreas de actividad en suelo rural | 4000 |4000 | Sí | Sí | </v>
      </c>
      <c r="AB57" s="6" t="str">
        <f t="shared" si="2"/>
        <v>| 18 | Formulación | Rural | CR-01 | Áreas de actividad en suelo rural | Planchas IGAC, Escala 1:25000, Nºs. 208-IV-B, 208-IV-D (1969), 209-I-C, 209-III-A, 209-III-C y 209-III-D (1978) | Datos obtenidos a través de la consultoría. |</v>
      </c>
    </row>
    <row r="58" spans="2:28" ht="51.45" x14ac:dyDescent="0.4">
      <c r="B58" s="14">
        <v>19</v>
      </c>
      <c r="C58" s="3" t="s">
        <v>43</v>
      </c>
      <c r="D58" s="3" t="s">
        <v>35</v>
      </c>
      <c r="E58" s="3" t="s">
        <v>176</v>
      </c>
      <c r="F58" s="3" t="s">
        <v>53</v>
      </c>
      <c r="G58" s="11" t="s">
        <v>61</v>
      </c>
      <c r="H58" s="3" t="s">
        <v>142</v>
      </c>
      <c r="I58" s="11" t="s">
        <v>119</v>
      </c>
      <c r="J58" s="3" t="s">
        <v>135</v>
      </c>
      <c r="K58" s="3" t="s">
        <v>134</v>
      </c>
      <c r="L58" s="11">
        <v>3116</v>
      </c>
      <c r="M58" s="11">
        <v>5000</v>
      </c>
      <c r="N58" s="11" t="s">
        <v>61</v>
      </c>
      <c r="O58" s="11">
        <f>1048000-1047500</f>
        <v>500</v>
      </c>
      <c r="P58" s="11">
        <f>10344500-10344000</f>
        <v>500</v>
      </c>
      <c r="Q58" s="11" t="s">
        <v>61</v>
      </c>
      <c r="R58" s="11" t="s">
        <v>61</v>
      </c>
      <c r="S58" s="19" t="s">
        <v>61</v>
      </c>
      <c r="T58" s="19" t="s">
        <v>120</v>
      </c>
      <c r="U58" s="19" t="s">
        <v>149</v>
      </c>
      <c r="V58" s="7" t="s">
        <v>138</v>
      </c>
      <c r="X58" s="1" t="str">
        <f t="shared" si="3"/>
        <v>CR-02A Áreas de actividad en Centros Poblados Rurales&lt;br&gt;&lt;img src='../../file/data/POT/Anexo_Acuerdo_012_2013/CR-02A.jpg' alt='R.SIGE' width='100%' border='0' /&gt;&lt;br&gt;&lt;br&gt;</v>
      </c>
      <c r="Z58" s="6" t="str">
        <f t="shared" si="0"/>
        <v xml:space="preserve">| 19 | Formulación | Rural | CR-02A | Áreas de actividad en Centros Poblados Rurales | Legible. | </v>
      </c>
      <c r="AA58" s="6" t="str">
        <f t="shared" si="1"/>
        <v xml:space="preserve">| 19 | Formulación | Rural | CR-02A | Áreas de actividad en Centros Poblados Rurales | 500 |500 | Sí | No | </v>
      </c>
      <c r="AB58" s="6" t="str">
        <f t="shared" si="2"/>
        <v>| 19 | Formulación | Rural | CR-02A | Áreas de actividad en Centros Poblados Rurales | Planchas IGAC, Escala 1:25000, Nºs. 208-IV-B, 208-IV-D (1969), 209-I-C, 209-III-A, 209-III-C y 209-III-D (1978) | Datos obtenidos a través de la consultoría. |</v>
      </c>
    </row>
    <row r="59" spans="2:28" ht="51.45" x14ac:dyDescent="0.4">
      <c r="B59" s="14">
        <v>20</v>
      </c>
      <c r="C59" s="3" t="s">
        <v>43</v>
      </c>
      <c r="D59" s="3" t="s">
        <v>35</v>
      </c>
      <c r="E59" s="3" t="s">
        <v>175</v>
      </c>
      <c r="F59" s="3" t="s">
        <v>53</v>
      </c>
      <c r="G59" s="11" t="s">
        <v>61</v>
      </c>
      <c r="H59" s="3" t="s">
        <v>142</v>
      </c>
      <c r="I59" s="11" t="s">
        <v>119</v>
      </c>
      <c r="J59" s="3" t="s">
        <v>135</v>
      </c>
      <c r="K59" s="3" t="s">
        <v>134</v>
      </c>
      <c r="L59" s="11">
        <v>3116</v>
      </c>
      <c r="M59" s="11">
        <v>5000</v>
      </c>
      <c r="N59" s="11" t="s">
        <v>61</v>
      </c>
      <c r="O59" s="11">
        <f>1048000-1047500</f>
        <v>500</v>
      </c>
      <c r="P59" s="11">
        <f>10344500-10344000</f>
        <v>500</v>
      </c>
      <c r="Q59" s="11" t="s">
        <v>61</v>
      </c>
      <c r="R59" s="11" t="s">
        <v>61</v>
      </c>
      <c r="S59" s="19" t="s">
        <v>61</v>
      </c>
      <c r="T59" s="19" t="s">
        <v>120</v>
      </c>
      <c r="U59" s="19" t="s">
        <v>149</v>
      </c>
      <c r="V59" s="7" t="s">
        <v>138</v>
      </c>
      <c r="X59" s="1" t="str">
        <f t="shared" si="3"/>
        <v>CR-02B Áreas de actividad en Centros Poblados Rurales&lt;br&gt;&lt;img src='../../file/data/POT/Anexo_Acuerdo_012_2013/CR-02B.jpg' alt='R.SIGE' width='100%' border='0' /&gt;&lt;br&gt;&lt;br&gt;</v>
      </c>
      <c r="Z59" s="6" t="str">
        <f t="shared" si="0"/>
        <v xml:space="preserve">| 20 | Formulación | Rural | CR-02B | Áreas de actividad en Centros Poblados Rurales | Legible. | </v>
      </c>
      <c r="AA59" s="6" t="str">
        <f t="shared" si="1"/>
        <v xml:space="preserve">| 20 | Formulación | Rural | CR-02B | Áreas de actividad en Centros Poblados Rurales | 500 |500 | Sí | No | </v>
      </c>
      <c r="AB59" s="6" t="str">
        <f t="shared" si="2"/>
        <v>| 20 | Formulación | Rural | CR-02B | Áreas de actividad en Centros Poblados Rurales | Planchas IGAC, Escala 1:25000, Nºs. 208-IV-B, 208-IV-D (1969), 209-I-C, 209-III-A, 209-III-C y 209-III-D (1978) | Datos obtenidos a través de la consultoría. |</v>
      </c>
    </row>
    <row r="60" spans="2:28" ht="51.45" x14ac:dyDescent="0.4">
      <c r="B60" s="14">
        <v>21</v>
      </c>
      <c r="C60" s="3" t="s">
        <v>43</v>
      </c>
      <c r="D60" s="3" t="s">
        <v>35</v>
      </c>
      <c r="E60" s="3" t="s">
        <v>115</v>
      </c>
      <c r="F60" s="3" t="s">
        <v>54</v>
      </c>
      <c r="G60" s="11" t="s">
        <v>61</v>
      </c>
      <c r="H60" s="3" t="s">
        <v>142</v>
      </c>
      <c r="I60" s="11" t="s">
        <v>119</v>
      </c>
      <c r="J60" s="3" t="s">
        <v>135</v>
      </c>
      <c r="K60" s="3" t="s">
        <v>134</v>
      </c>
      <c r="L60" s="11">
        <v>3116</v>
      </c>
      <c r="M60" s="11">
        <v>40000</v>
      </c>
      <c r="N60" s="11" t="s">
        <v>61</v>
      </c>
      <c r="O60" s="11">
        <f>1048000-1044000</f>
        <v>4000</v>
      </c>
      <c r="P60" s="11">
        <f>1024000-1020000</f>
        <v>4000</v>
      </c>
      <c r="Q60" s="11" t="s">
        <v>61</v>
      </c>
      <c r="R60" s="11" t="s">
        <v>61</v>
      </c>
      <c r="S60" s="19" t="s">
        <v>61</v>
      </c>
      <c r="T60" s="19" t="s">
        <v>61</v>
      </c>
      <c r="U60" s="19" t="s">
        <v>149</v>
      </c>
      <c r="V60" s="7" t="s">
        <v>150</v>
      </c>
      <c r="X60" s="1" t="str">
        <f t="shared" si="3"/>
        <v>CR-03 Plan vial rural&lt;br&gt;&lt;img src='../../file/data/POT/Anexo_Acuerdo_012_2013/CR-03.jpg' alt='R.SIGE' width='100%' border='0' /&gt;&lt;br&gt;&lt;br&gt;</v>
      </c>
      <c r="Z60" s="6" t="str">
        <f t="shared" si="0"/>
        <v xml:space="preserve">| 21 | Formulación | Rural | CR-03 | Plan vial rural | Legible. Red de drenaje incompleta o discontinua. | </v>
      </c>
      <c r="AA60" s="6" t="str">
        <f t="shared" si="1"/>
        <v xml:space="preserve">| 21 | Formulación | Rural | CR-03 | Plan vial rural | 4000 |4000 | Sí | Sí | </v>
      </c>
      <c r="AB60" s="6" t="str">
        <f t="shared" si="2"/>
        <v>| 21 | Formulación | Rural | CR-03 | Plan vial rural | Planchas IGAC, Escala 1:25000, Nºs. 208-IV-B, 208-IV-D (1969), 209-I-C, 209-III-A, 209-III-C y 209-III-D (1978) | Datos obtenidos a través de la consultoría. |</v>
      </c>
    </row>
    <row r="61" spans="2:28" ht="51.45" x14ac:dyDescent="0.4">
      <c r="B61" s="14">
        <v>22</v>
      </c>
      <c r="C61" s="3" t="s">
        <v>43</v>
      </c>
      <c r="D61" s="3" t="s">
        <v>35</v>
      </c>
      <c r="E61" s="17" t="s">
        <v>145</v>
      </c>
      <c r="F61" s="17" t="s">
        <v>146</v>
      </c>
      <c r="G61" s="11" t="s">
        <v>61</v>
      </c>
      <c r="H61" s="3" t="s">
        <v>142</v>
      </c>
      <c r="I61" s="11" t="s">
        <v>119</v>
      </c>
      <c r="J61" s="3" t="s">
        <v>135</v>
      </c>
      <c r="K61" s="3" t="s">
        <v>134</v>
      </c>
      <c r="L61" s="11">
        <v>3116</v>
      </c>
      <c r="M61" s="11">
        <v>40000</v>
      </c>
      <c r="N61" s="11" t="s">
        <v>61</v>
      </c>
      <c r="O61" s="11">
        <f>1048000-1044000</f>
        <v>4000</v>
      </c>
      <c r="P61" s="11">
        <f>1024000-1020000</f>
        <v>4000</v>
      </c>
      <c r="Q61" s="11" t="s">
        <v>61</v>
      </c>
      <c r="R61" s="11" t="s">
        <v>61</v>
      </c>
      <c r="S61" s="19" t="s">
        <v>61</v>
      </c>
      <c r="T61" s="19" t="s">
        <v>61</v>
      </c>
      <c r="U61" s="19" t="s">
        <v>149</v>
      </c>
      <c r="V61" s="7" t="s">
        <v>150</v>
      </c>
      <c r="X61" s="1" t="str">
        <f t="shared" si="3"/>
        <v>GR-02 Mapa de gestión del riesgo. Zonificación de riesgos en suelo rural.&lt;br&gt;&lt;img src='../../file/data/POT/Anexo_Acuerdo_012_2013/GR-02.jpg' alt='R.SIGE' width='100%' border='0' /&gt;&lt;br&gt;&lt;br&gt;</v>
      </c>
      <c r="Z61" s="6" t="str">
        <f t="shared" si="0"/>
        <v xml:space="preserve">| 22 | Formulación | Rural | GR-02 | Mapa de gestión del riesgo. Zonificación de riesgos en suelo rural. | Legible. Red de drenaje incompleta o discontinua. | </v>
      </c>
      <c r="AA61" s="6" t="str">
        <f t="shared" si="1"/>
        <v xml:space="preserve">| 22 | Formulación | Rural | GR-02 | Mapa de gestión del riesgo. Zonificación de riesgos en suelo rural. | 4000 |4000 | Sí | Sí | </v>
      </c>
      <c r="AB61" s="6" t="str">
        <f t="shared" si="2"/>
        <v>| 22 | Formulación | Rural | GR-02 | Mapa de gestión del riesgo. Zonificación de riesgos en suelo rural. | Planchas IGAC, Escala 1:25000, Nºs. 208-IV-B, 208-IV-D (1969), 209-I-C, 209-III-A, 209-III-C y 209-III-D (1978) | Datos obtenidos a través de la consultoría. |</v>
      </c>
    </row>
    <row r="62" spans="2:28" x14ac:dyDescent="0.4">
      <c r="B62" s="15"/>
      <c r="C62" s="4"/>
      <c r="D62" s="4"/>
      <c r="E62" s="4"/>
      <c r="F62" s="4"/>
      <c r="G62" s="12"/>
      <c r="H62" s="4"/>
      <c r="I62" s="12"/>
      <c r="J62" s="4"/>
      <c r="K62" s="4"/>
      <c r="L62" s="12"/>
      <c r="M62" s="12"/>
      <c r="N62" s="12"/>
      <c r="O62" s="12"/>
      <c r="P62" s="12"/>
      <c r="Q62" s="12"/>
      <c r="R62" s="12"/>
      <c r="S62" s="20"/>
      <c r="T62" s="20"/>
      <c r="U62" s="20"/>
      <c r="V62" s="8"/>
      <c r="AB62" s="6"/>
    </row>
  </sheetData>
  <autoFilter ref="B3:V62" xr:uid="{C94650A0-CE97-402D-83DD-6C8BA7626B99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9F67D06-3AAD-4F4F-BB22-A388BFBFB0E5}">
          <x14:formula1>
            <xm:f>Setup!$B$4:$B$11</xm:f>
          </x14:formula1>
          <xm:sqref>L5:L15 L25:L31 L40:L55 L57:L61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5F44-546D-4AD9-A5D9-BB397AB5A2A2}">
  <dimension ref="B2:F11"/>
  <sheetViews>
    <sheetView showGridLines="0" tabSelected="1" zoomScale="115" zoomScaleNormal="115" workbookViewId="0">
      <pane ySplit="3" topLeftCell="A4" activePane="bottomLeft" state="frozen"/>
      <selection pane="bottomLeft" activeCell="F7" sqref="F7"/>
    </sheetView>
  </sheetViews>
  <sheetFormatPr defaultRowHeight="17.149999999999999" x14ac:dyDescent="0.4"/>
  <cols>
    <col min="1" max="1" width="2.69140625" style="28" customWidth="1"/>
    <col min="2" max="2" width="7.3046875" style="28" customWidth="1"/>
    <col min="3" max="3" width="63.3046875" style="28" customWidth="1"/>
    <col min="4" max="4" width="2.69140625" style="28" customWidth="1"/>
    <col min="5" max="5" width="26.3828125" style="28" customWidth="1"/>
    <col min="6" max="6" width="67.3828125" style="28" customWidth="1"/>
    <col min="7" max="16384" width="9.23046875" style="28"/>
  </cols>
  <sheetData>
    <row r="2" spans="2:6" s="25" customFormat="1" x14ac:dyDescent="0.4">
      <c r="B2" s="25" t="s">
        <v>123</v>
      </c>
      <c r="E2" s="25" t="s">
        <v>164</v>
      </c>
    </row>
    <row r="3" spans="2:6" x14ac:dyDescent="0.4">
      <c r="B3" s="26" t="s">
        <v>122</v>
      </c>
      <c r="C3" s="27" t="s">
        <v>33</v>
      </c>
      <c r="E3" s="26" t="s">
        <v>168</v>
      </c>
      <c r="F3" s="27" t="s">
        <v>169</v>
      </c>
    </row>
    <row r="4" spans="2:6" x14ac:dyDescent="0.4">
      <c r="B4" s="29">
        <v>4326</v>
      </c>
      <c r="C4" s="30" t="s">
        <v>124</v>
      </c>
      <c r="E4" s="29" t="s">
        <v>170</v>
      </c>
      <c r="F4" s="30" t="s">
        <v>166</v>
      </c>
    </row>
    <row r="5" spans="2:6" ht="34.299999999999997" x14ac:dyDescent="0.4">
      <c r="B5" s="29">
        <v>4329</v>
      </c>
      <c r="C5" s="30" t="s">
        <v>125</v>
      </c>
      <c r="E5" s="29" t="s">
        <v>171</v>
      </c>
      <c r="F5" s="30" t="s">
        <v>167</v>
      </c>
    </row>
    <row r="6" spans="2:6" ht="51.45" x14ac:dyDescent="0.4">
      <c r="B6" s="29">
        <v>3114</v>
      </c>
      <c r="C6" s="30" t="s">
        <v>126</v>
      </c>
      <c r="E6" s="29" t="s">
        <v>172</v>
      </c>
      <c r="F6" s="30" t="s">
        <v>177</v>
      </c>
    </row>
    <row r="7" spans="2:6" x14ac:dyDescent="0.4">
      <c r="B7" s="29">
        <v>3115</v>
      </c>
      <c r="C7" s="30" t="s">
        <v>127</v>
      </c>
      <c r="E7" s="29"/>
      <c r="F7" s="30"/>
    </row>
    <row r="8" spans="2:6" x14ac:dyDescent="0.4">
      <c r="B8" s="29">
        <v>3116</v>
      </c>
      <c r="C8" s="30" t="s">
        <v>128</v>
      </c>
      <c r="E8" s="29"/>
      <c r="F8" s="30"/>
    </row>
    <row r="9" spans="2:6" x14ac:dyDescent="0.4">
      <c r="B9" s="29">
        <v>3117</v>
      </c>
      <c r="C9" s="30" t="s">
        <v>129</v>
      </c>
      <c r="E9" s="29"/>
      <c r="F9" s="30"/>
    </row>
    <row r="10" spans="2:6" x14ac:dyDescent="0.4">
      <c r="B10" s="29">
        <v>3118</v>
      </c>
      <c r="C10" s="30" t="s">
        <v>130</v>
      </c>
      <c r="E10" s="29"/>
      <c r="F10" s="30"/>
    </row>
    <row r="11" spans="2:6" x14ac:dyDescent="0.4">
      <c r="B11" s="31">
        <v>9377</v>
      </c>
      <c r="C11" s="32" t="s">
        <v>131</v>
      </c>
      <c r="E11" s="31"/>
      <c r="F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POT_Cartografia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2024-07-03T20:02:05Z</dcterms:modified>
</cp:coreProperties>
</file>