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omments2.xml" ContentType="application/vnd.openxmlformats-officedocument.spreadsheetml.comments+xml"/>
  <Override PartName="/xl/drawings/drawing4.xml" ContentType="application/vnd.openxmlformats-officedocument.drawing+xml"/>
  <Override PartName="/xl/embeddings/oleObject8.bin" ContentType="application/vnd.openxmlformats-officedocument.oleObject"/>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embeddings/oleObject9.bin" ContentType="application/vnd.openxmlformats-officedocument.oleObject"/>
  <Override PartName="/xl/embeddings/oleObject10.bin" ContentType="application/vnd.openxmlformats-officedocument.oleObject"/>
  <Override PartName="/xl/comments4.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embeddings/oleObject11.bin" ContentType="application/vnd.openxmlformats-officedocument.oleObject"/>
  <Override PartName="/xl/embeddings/oleObject12.bin" ContentType="application/vnd.openxmlformats-officedocument.oleObject"/>
  <Override PartName="/xl/comments5.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embeddings/oleObject13.bin" ContentType="application/vnd.openxmlformats-officedocument.oleObject"/>
  <Override PartName="/xl/embeddings/oleObject14.bin" ContentType="application/vnd.openxmlformats-officedocument.oleObject"/>
  <Override PartName="/xl/comments6.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embeddings/oleObject15.bin" ContentType="application/vnd.openxmlformats-officedocument.oleObject"/>
  <Override PartName="/xl/embeddings/oleObject16.bin" ContentType="application/vnd.openxmlformats-officedocument.oleObject"/>
  <Override PartName="/xl/comments7.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defaultThemeVersion="166925"/>
  <mc:AlternateContent xmlns:mc="http://schemas.openxmlformats.org/markup-compatibility/2006">
    <mc:Choice Requires="x15">
      <x15ac:absPath xmlns:x15ac="http://schemas.microsoft.com/office/spreadsheetml/2010/11/ac" url="D:\OneDrive - ESCUELA COLOMBIANA DE INGENIERIA JULIO GARAVITO\ECIJG.ClassSourcecode\HIDG\HIDG0048\"/>
    </mc:Choice>
  </mc:AlternateContent>
  <xr:revisionPtr revIDLastSave="0" documentId="13_ncr:1_{4E340ACD-3B98-4961-9B51-493A76171006}" xr6:coauthVersionLast="47" xr6:coauthVersionMax="47" xr10:uidLastSave="{00000000-0000-0000-0000-000000000000}"/>
  <bookViews>
    <workbookView xWindow="-120" yWindow="-120" windowWidth="29040" windowHeight="15720" xr2:uid="{00000000-000D-0000-FFFF-FFFF00000000}"/>
  </bookViews>
  <sheets>
    <sheet name="EstacionVirtual" sheetId="14" r:id="rId1"/>
    <sheet name="GIS" sheetId="17" r:id="rId2"/>
    <sheet name="Metodo" sheetId="12" r:id="rId3"/>
    <sheet name="Metodo1" sheetId="10" r:id="rId4"/>
    <sheet name="Metodo2" sheetId="6" r:id="rId5"/>
    <sheet name="Metodo3" sheetId="11" r:id="rId6"/>
    <sheet name="Metodo4" sheetId="9" r:id="rId7"/>
    <sheet name="Comparacion" sheetId="13" r:id="rId8"/>
    <sheet name="Metodo2EjemploBasico" sheetId="7" r:id="rId9"/>
    <sheet name="{R}" sheetId="1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7" l="1"/>
  <c r="B16" i="7"/>
  <c r="C21" i="7"/>
  <c r="C20" i="7"/>
  <c r="C19" i="7"/>
  <c r="C18" i="7"/>
  <c r="C17" i="7"/>
  <c r="C16" i="7"/>
  <c r="G9" i="14"/>
  <c r="L7" i="11"/>
  <c r="M12" i="6"/>
  <c r="M11" i="6"/>
  <c r="M10" i="6"/>
  <c r="M9" i="6"/>
  <c r="M8" i="6"/>
  <c r="M7" i="6"/>
  <c r="L10" i="6"/>
  <c r="L9" i="6"/>
  <c r="L8" i="6"/>
  <c r="L7" i="6"/>
  <c r="J5" i="6"/>
  <c r="B120" i="9"/>
  <c r="B94" i="9"/>
  <c r="B68" i="9"/>
  <c r="B42" i="9"/>
  <c r="B120" i="11"/>
  <c r="B94" i="11"/>
  <c r="B68" i="11"/>
  <c r="B42" i="11"/>
  <c r="B120" i="6"/>
  <c r="B94" i="6"/>
  <c r="B68" i="6"/>
  <c r="B42" i="6"/>
  <c r="G3" i="12" l="1"/>
  <c r="F3" i="12"/>
  <c r="E3" i="12"/>
  <c r="D3" i="12"/>
  <c r="L10" i="11"/>
  <c r="L9" i="11"/>
  <c r="L8"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7" i="11"/>
  <c r="L11" i="11"/>
  <c r="L12" i="11"/>
  <c r="L13" i="11"/>
  <c r="L14" i="11"/>
  <c r="L15" i="11"/>
  <c r="L16" i="11"/>
  <c r="L17" i="11"/>
  <c r="L18" i="11"/>
  <c r="L19" i="11"/>
  <c r="L20" i="11"/>
  <c r="L21" i="11"/>
  <c r="L22" i="11"/>
  <c r="L23" i="11"/>
  <c r="L24" i="11"/>
  <c r="L25" i="11"/>
  <c r="L26" i="11"/>
  <c r="L27" i="11"/>
  <c r="L28" i="11"/>
  <c r="L29" i="11"/>
  <c r="L30" i="11"/>
  <c r="L31" i="11"/>
  <c r="L32" i="11"/>
  <c r="G145" i="11"/>
  <c r="F145" i="11"/>
  <c r="E145" i="11"/>
  <c r="G144" i="11"/>
  <c r="F144" i="11"/>
  <c r="E144" i="11"/>
  <c r="G143" i="11"/>
  <c r="F143" i="11"/>
  <c r="E143" i="11"/>
  <c r="G142" i="11"/>
  <c r="F142" i="11"/>
  <c r="E142" i="11"/>
  <c r="G141" i="11"/>
  <c r="F141" i="11"/>
  <c r="E141" i="11"/>
  <c r="G140" i="11"/>
  <c r="F140" i="11"/>
  <c r="E140" i="11"/>
  <c r="G139" i="11"/>
  <c r="F139" i="11"/>
  <c r="E139" i="11"/>
  <c r="G138" i="11"/>
  <c r="F138" i="11"/>
  <c r="E138" i="11"/>
  <c r="G137" i="11"/>
  <c r="F137" i="11"/>
  <c r="E137" i="11"/>
  <c r="G136" i="11"/>
  <c r="F136" i="11"/>
  <c r="E136" i="11"/>
  <c r="G135" i="11"/>
  <c r="F135" i="11"/>
  <c r="E135" i="11"/>
  <c r="G134" i="11"/>
  <c r="F134" i="11"/>
  <c r="E134" i="11"/>
  <c r="G133" i="11"/>
  <c r="F133" i="11"/>
  <c r="E133" i="11"/>
  <c r="G132" i="11"/>
  <c r="F132" i="11"/>
  <c r="E132" i="11"/>
  <c r="G131" i="11"/>
  <c r="F131" i="11"/>
  <c r="E131" i="11"/>
  <c r="G130" i="11"/>
  <c r="F130" i="11"/>
  <c r="E130" i="11"/>
  <c r="G129" i="11"/>
  <c r="F129" i="11"/>
  <c r="E129" i="11"/>
  <c r="G128" i="11"/>
  <c r="F128" i="11"/>
  <c r="E128" i="11"/>
  <c r="G127" i="11"/>
  <c r="F127" i="11"/>
  <c r="E127" i="11"/>
  <c r="G126" i="11"/>
  <c r="F126" i="11"/>
  <c r="E126" i="11"/>
  <c r="G125" i="11"/>
  <c r="F125" i="11"/>
  <c r="E125" i="11"/>
  <c r="G124" i="11"/>
  <c r="F124" i="11"/>
  <c r="E124" i="11"/>
  <c r="G123" i="11"/>
  <c r="F123" i="11"/>
  <c r="E123" i="11"/>
  <c r="G122" i="11"/>
  <c r="F122" i="11"/>
  <c r="E122" i="11"/>
  <c r="G121" i="11"/>
  <c r="F121" i="11"/>
  <c r="E121" i="11"/>
  <c r="G120" i="11"/>
  <c r="F120" i="11"/>
  <c r="E120" i="11"/>
  <c r="D120" i="11"/>
  <c r="C120" i="11"/>
  <c r="G119" i="11"/>
  <c r="F119" i="11"/>
  <c r="E119" i="11"/>
  <c r="G118" i="11"/>
  <c r="F118" i="11"/>
  <c r="E118" i="11"/>
  <c r="G117" i="11"/>
  <c r="F117" i="11"/>
  <c r="E117" i="11"/>
  <c r="G116" i="11"/>
  <c r="F116" i="11"/>
  <c r="E116" i="11"/>
  <c r="G115" i="11"/>
  <c r="F115" i="11"/>
  <c r="E115" i="11"/>
  <c r="G114" i="11"/>
  <c r="F114" i="11"/>
  <c r="E114" i="11"/>
  <c r="G113" i="11"/>
  <c r="F113" i="11"/>
  <c r="E113" i="11"/>
  <c r="G112" i="11"/>
  <c r="F112" i="11"/>
  <c r="E112" i="11"/>
  <c r="G111" i="11"/>
  <c r="F111" i="11"/>
  <c r="E111" i="11"/>
  <c r="G110" i="11"/>
  <c r="F110" i="11"/>
  <c r="E110" i="11"/>
  <c r="G109" i="11"/>
  <c r="F109" i="11"/>
  <c r="E109" i="11"/>
  <c r="G108" i="11"/>
  <c r="F108" i="11"/>
  <c r="E108" i="11"/>
  <c r="G107" i="11"/>
  <c r="F107" i="11"/>
  <c r="E107" i="11"/>
  <c r="G106" i="11"/>
  <c r="F106" i="11"/>
  <c r="E106" i="11"/>
  <c r="G105" i="11"/>
  <c r="F105" i="11"/>
  <c r="E105" i="11"/>
  <c r="G104" i="11"/>
  <c r="F104" i="11"/>
  <c r="E104" i="11"/>
  <c r="G103" i="11"/>
  <c r="F103" i="11"/>
  <c r="E103" i="11"/>
  <c r="G102" i="11"/>
  <c r="F102" i="11"/>
  <c r="E102" i="11"/>
  <c r="G101" i="11"/>
  <c r="F101" i="11"/>
  <c r="E101" i="11"/>
  <c r="G100" i="11"/>
  <c r="F100" i="11"/>
  <c r="E100" i="11"/>
  <c r="G99" i="11"/>
  <c r="F99" i="11"/>
  <c r="E99" i="11"/>
  <c r="G98" i="11"/>
  <c r="F98" i="11"/>
  <c r="E98" i="11"/>
  <c r="G97" i="11"/>
  <c r="F97" i="11"/>
  <c r="E97" i="11"/>
  <c r="G96" i="11"/>
  <c r="F96" i="11"/>
  <c r="E96" i="11"/>
  <c r="G95" i="11"/>
  <c r="F95" i="11"/>
  <c r="E95" i="11"/>
  <c r="G94" i="11"/>
  <c r="F94" i="11"/>
  <c r="E94" i="11"/>
  <c r="D94" i="11"/>
  <c r="C94" i="11"/>
  <c r="G93" i="11"/>
  <c r="F93" i="11"/>
  <c r="E93" i="11"/>
  <c r="G92" i="11"/>
  <c r="F92" i="11"/>
  <c r="E92" i="11"/>
  <c r="G91" i="11"/>
  <c r="F91" i="11"/>
  <c r="E91" i="11"/>
  <c r="G90" i="11"/>
  <c r="F90" i="11"/>
  <c r="E90" i="11"/>
  <c r="G89" i="11"/>
  <c r="F89" i="11"/>
  <c r="E89" i="11"/>
  <c r="G88" i="11"/>
  <c r="F88" i="11"/>
  <c r="E88" i="11"/>
  <c r="G87" i="11"/>
  <c r="F87" i="11"/>
  <c r="E87" i="11"/>
  <c r="G86" i="11"/>
  <c r="F86" i="11"/>
  <c r="E86" i="11"/>
  <c r="G85" i="11"/>
  <c r="F85" i="11"/>
  <c r="E85" i="11"/>
  <c r="G84" i="11"/>
  <c r="F84" i="11"/>
  <c r="E84" i="11"/>
  <c r="G83" i="11"/>
  <c r="F83" i="11"/>
  <c r="E83" i="11"/>
  <c r="G82" i="11"/>
  <c r="F82" i="11"/>
  <c r="E82" i="11"/>
  <c r="G81" i="11"/>
  <c r="F81" i="11"/>
  <c r="E81" i="11"/>
  <c r="G80" i="11"/>
  <c r="F80" i="11"/>
  <c r="E80" i="11"/>
  <c r="G79" i="11"/>
  <c r="F79" i="11"/>
  <c r="E79" i="11"/>
  <c r="G78" i="11"/>
  <c r="F78" i="11"/>
  <c r="E78" i="11"/>
  <c r="G77" i="11"/>
  <c r="F77" i="11"/>
  <c r="E77" i="11"/>
  <c r="G76" i="11"/>
  <c r="F76" i="11"/>
  <c r="E76" i="11"/>
  <c r="G75" i="11"/>
  <c r="F75" i="11"/>
  <c r="E75" i="11"/>
  <c r="G74" i="11"/>
  <c r="F74" i="11"/>
  <c r="E74" i="11"/>
  <c r="G73" i="11"/>
  <c r="F73" i="11"/>
  <c r="E73" i="11"/>
  <c r="G72" i="11"/>
  <c r="F72" i="11"/>
  <c r="E72" i="11"/>
  <c r="G71" i="11"/>
  <c r="F71" i="11"/>
  <c r="E71" i="11"/>
  <c r="G70" i="11"/>
  <c r="F70" i="11"/>
  <c r="E70" i="11"/>
  <c r="G69" i="11"/>
  <c r="F69" i="11"/>
  <c r="E69" i="11"/>
  <c r="G68" i="11"/>
  <c r="F68" i="11"/>
  <c r="E68" i="11"/>
  <c r="D68" i="11"/>
  <c r="C68" i="11"/>
  <c r="H71" i="11" s="1"/>
  <c r="I71" i="11" s="1"/>
  <c r="G67" i="11"/>
  <c r="F67" i="11"/>
  <c r="E67" i="11"/>
  <c r="G66" i="11"/>
  <c r="F66" i="11"/>
  <c r="E66" i="11"/>
  <c r="G65" i="11"/>
  <c r="F65" i="11"/>
  <c r="E65" i="11"/>
  <c r="G64" i="11"/>
  <c r="F64" i="11"/>
  <c r="E64" i="11"/>
  <c r="G63" i="11"/>
  <c r="F63" i="11"/>
  <c r="E63" i="11"/>
  <c r="G62" i="11"/>
  <c r="F62" i="11"/>
  <c r="E62" i="11"/>
  <c r="G61" i="11"/>
  <c r="F61" i="11"/>
  <c r="E61" i="11"/>
  <c r="G60" i="11"/>
  <c r="F60" i="11"/>
  <c r="E60" i="11"/>
  <c r="G59" i="11"/>
  <c r="F59" i="11"/>
  <c r="E59" i="11"/>
  <c r="G58" i="11"/>
  <c r="F58" i="11"/>
  <c r="E58" i="11"/>
  <c r="G57" i="11"/>
  <c r="F57" i="11"/>
  <c r="E57" i="11"/>
  <c r="G56" i="11"/>
  <c r="F56" i="11"/>
  <c r="E56" i="11"/>
  <c r="G55" i="11"/>
  <c r="F55" i="11"/>
  <c r="E55" i="11"/>
  <c r="G54" i="11"/>
  <c r="F54" i="11"/>
  <c r="E54" i="11"/>
  <c r="G53" i="11"/>
  <c r="F53" i="11"/>
  <c r="E53" i="11"/>
  <c r="G52" i="11"/>
  <c r="F52" i="11"/>
  <c r="E52" i="11"/>
  <c r="G51" i="11"/>
  <c r="F51" i="11"/>
  <c r="E51" i="11"/>
  <c r="G50" i="11"/>
  <c r="F50" i="11"/>
  <c r="E50" i="11"/>
  <c r="G49" i="11"/>
  <c r="F49" i="11"/>
  <c r="E49" i="11"/>
  <c r="G48" i="11"/>
  <c r="F48" i="11"/>
  <c r="E48" i="11"/>
  <c r="G47" i="11"/>
  <c r="F47" i="11"/>
  <c r="E47" i="11"/>
  <c r="G46" i="11"/>
  <c r="F46" i="11"/>
  <c r="E46" i="11"/>
  <c r="G45" i="11"/>
  <c r="F45" i="11"/>
  <c r="E45" i="11"/>
  <c r="G44" i="11"/>
  <c r="F44" i="11"/>
  <c r="E44" i="11"/>
  <c r="G43" i="11"/>
  <c r="F43" i="11"/>
  <c r="E43" i="11"/>
  <c r="G42" i="11"/>
  <c r="F42" i="11"/>
  <c r="E42" i="11"/>
  <c r="D42" i="11"/>
  <c r="C42" i="11"/>
  <c r="K37" i="11"/>
  <c r="J37" i="11"/>
  <c r="G37" i="11"/>
  <c r="K5" i="11"/>
  <c r="J5" i="11"/>
  <c r="I5" i="11"/>
  <c r="H5" i="11"/>
  <c r="G5" i="11"/>
  <c r="G37" i="6"/>
  <c r="G5" i="6"/>
  <c r="H139" i="11" l="1"/>
  <c r="I139" i="11" s="1"/>
  <c r="H45" i="11"/>
  <c r="I45" i="11" s="1"/>
  <c r="H75" i="11"/>
  <c r="I75" i="11" s="1"/>
  <c r="H55" i="11"/>
  <c r="I55" i="11" s="1"/>
  <c r="H72" i="11"/>
  <c r="I72" i="11" s="1"/>
  <c r="H86" i="11"/>
  <c r="I86" i="11" s="1"/>
  <c r="H94" i="11"/>
  <c r="I94" i="11" s="1"/>
  <c r="H143" i="11"/>
  <c r="I143" i="11" s="1"/>
  <c r="H62" i="11"/>
  <c r="I62" i="11" s="1"/>
  <c r="H68" i="11"/>
  <c r="I68" i="11" s="1"/>
  <c r="H73" i="11"/>
  <c r="N73" i="11" s="1"/>
  <c r="H69" i="11"/>
  <c r="K69" i="11" s="1"/>
  <c r="H93" i="11"/>
  <c r="K93" i="11" s="1"/>
  <c r="H120" i="11"/>
  <c r="I120" i="11" s="1"/>
  <c r="H125" i="11"/>
  <c r="H127" i="11"/>
  <c r="I127" i="11" s="1"/>
  <c r="H132" i="11"/>
  <c r="I132" i="11" s="1"/>
  <c r="H81" i="11"/>
  <c r="N81" i="11" s="1"/>
  <c r="H83" i="11"/>
  <c r="N83" i="11" s="1"/>
  <c r="H133" i="11"/>
  <c r="I133" i="11" s="1"/>
  <c r="H135" i="11"/>
  <c r="I135" i="11" s="1"/>
  <c r="H89" i="11"/>
  <c r="I89" i="11" s="1"/>
  <c r="H91" i="11"/>
  <c r="I91" i="11" s="1"/>
  <c r="H118" i="11"/>
  <c r="I118" i="11" s="1"/>
  <c r="H123" i="11"/>
  <c r="I123" i="11" s="1"/>
  <c r="H77" i="11"/>
  <c r="K77" i="11" s="1"/>
  <c r="H79" i="11"/>
  <c r="I79" i="11" s="1"/>
  <c r="H99" i="11"/>
  <c r="I99" i="11" s="1"/>
  <c r="H101" i="11"/>
  <c r="I101" i="11" s="1"/>
  <c r="H109" i="11"/>
  <c r="I109" i="11" s="1"/>
  <c r="H117" i="11"/>
  <c r="I117" i="11" s="1"/>
  <c r="H141" i="11"/>
  <c r="I141" i="11" s="1"/>
  <c r="K75" i="11"/>
  <c r="H142" i="11"/>
  <c r="I142" i="11" s="1"/>
  <c r="H131" i="11"/>
  <c r="I131" i="11" s="1"/>
  <c r="H85" i="11"/>
  <c r="N85" i="11" s="1"/>
  <c r="H87" i="11"/>
  <c r="I87" i="11" s="1"/>
  <c r="H124" i="11"/>
  <c r="I124" i="11" s="1"/>
  <c r="N109" i="11"/>
  <c r="K94" i="11"/>
  <c r="K125" i="11"/>
  <c r="I125" i="11"/>
  <c r="N71" i="11"/>
  <c r="K81" i="11"/>
  <c r="N75" i="11"/>
  <c r="N127" i="11"/>
  <c r="K86" i="11"/>
  <c r="H63" i="11"/>
  <c r="I63" i="11" s="1"/>
  <c r="H103" i="11"/>
  <c r="I103" i="11" s="1"/>
  <c r="H53" i="11"/>
  <c r="I53" i="11" s="1"/>
  <c r="H61" i="11"/>
  <c r="I61" i="11" s="1"/>
  <c r="K71" i="11"/>
  <c r="N72" i="11"/>
  <c r="N94" i="11"/>
  <c r="H42" i="11"/>
  <c r="I42" i="11" s="1"/>
  <c r="H47" i="11"/>
  <c r="I47" i="11" s="1"/>
  <c r="H95" i="11"/>
  <c r="I95" i="11" s="1"/>
  <c r="H111" i="11"/>
  <c r="I111" i="11" s="1"/>
  <c r="H119" i="11"/>
  <c r="I119" i="11" s="1"/>
  <c r="H44" i="11"/>
  <c r="I44" i="11" s="1"/>
  <c r="H52" i="11"/>
  <c r="I52" i="11" s="1"/>
  <c r="N55" i="11"/>
  <c r="H60" i="11"/>
  <c r="I60" i="11" s="1"/>
  <c r="K62" i="11"/>
  <c r="H76" i="11"/>
  <c r="I76" i="11" s="1"/>
  <c r="H84" i="11"/>
  <c r="I84" i="11" s="1"/>
  <c r="H92" i="11"/>
  <c r="I92" i="11" s="1"/>
  <c r="H100" i="11"/>
  <c r="I100" i="11" s="1"/>
  <c r="H108" i="11"/>
  <c r="I108" i="11" s="1"/>
  <c r="H116" i="11"/>
  <c r="I116" i="11" s="1"/>
  <c r="H140" i="11"/>
  <c r="I140" i="11" s="1"/>
  <c r="H67" i="11"/>
  <c r="I67" i="11" s="1"/>
  <c r="H50" i="11"/>
  <c r="I50" i="11" s="1"/>
  <c r="H58" i="11"/>
  <c r="I58" i="11" s="1"/>
  <c r="H66" i="11"/>
  <c r="I66" i="11" s="1"/>
  <c r="H74" i="11"/>
  <c r="I74" i="11" s="1"/>
  <c r="H82" i="11"/>
  <c r="I82" i="11" s="1"/>
  <c r="H90" i="11"/>
  <c r="I90" i="11" s="1"/>
  <c r="H98" i="11"/>
  <c r="I98" i="11" s="1"/>
  <c r="H106" i="11"/>
  <c r="I106" i="11" s="1"/>
  <c r="H114" i="11"/>
  <c r="I114" i="11" s="1"/>
  <c r="H122" i="11"/>
  <c r="I122" i="11" s="1"/>
  <c r="N125" i="11"/>
  <c r="H130" i="11"/>
  <c r="I130" i="11" s="1"/>
  <c r="H138" i="11"/>
  <c r="I138" i="11" s="1"/>
  <c r="H43" i="11"/>
  <c r="I43" i="11" s="1"/>
  <c r="H59" i="11"/>
  <c r="I59" i="11" s="1"/>
  <c r="N68" i="11"/>
  <c r="H107" i="11"/>
  <c r="I107" i="11" s="1"/>
  <c r="K109" i="11"/>
  <c r="H115" i="11"/>
  <c r="I115" i="11" s="1"/>
  <c r="H49" i="11"/>
  <c r="I49" i="11" s="1"/>
  <c r="H57" i="11"/>
  <c r="I57" i="11" s="1"/>
  <c r="H65" i="11"/>
  <c r="I65" i="11" s="1"/>
  <c r="H97" i="11"/>
  <c r="I97" i="11" s="1"/>
  <c r="H105" i="11"/>
  <c r="I105" i="11" s="1"/>
  <c r="H113" i="11"/>
  <c r="I113" i="11" s="1"/>
  <c r="H121" i="11"/>
  <c r="H129" i="11"/>
  <c r="H137" i="11"/>
  <c r="H145" i="11"/>
  <c r="H51" i="11"/>
  <c r="I51" i="11" s="1"/>
  <c r="H48" i="11"/>
  <c r="I48" i="11" s="1"/>
  <c r="H56" i="11"/>
  <c r="I56" i="11" s="1"/>
  <c r="H64" i="11"/>
  <c r="I64" i="11" s="1"/>
  <c r="H80" i="11"/>
  <c r="I80" i="11" s="1"/>
  <c r="H88" i="11"/>
  <c r="I88" i="11" s="1"/>
  <c r="H96" i="11"/>
  <c r="I96" i="11" s="1"/>
  <c r="H104" i="11"/>
  <c r="I104" i="11" s="1"/>
  <c r="H112" i="11"/>
  <c r="I112" i="11" s="1"/>
  <c r="H128" i="11"/>
  <c r="I128" i="11" s="1"/>
  <c r="H136" i="11"/>
  <c r="I136" i="11" s="1"/>
  <c r="H144" i="11"/>
  <c r="I144" i="11" s="1"/>
  <c r="H46" i="11"/>
  <c r="I46" i="11" s="1"/>
  <c r="H54" i="11"/>
  <c r="I54" i="11" s="1"/>
  <c r="H70" i="11"/>
  <c r="I70" i="11" s="1"/>
  <c r="H78" i="11"/>
  <c r="I78" i="11" s="1"/>
  <c r="H102" i="11"/>
  <c r="I102" i="11" s="1"/>
  <c r="H110" i="11"/>
  <c r="I110" i="11" s="1"/>
  <c r="H126" i="11"/>
  <c r="I126" i="11" s="1"/>
  <c r="H134" i="11"/>
  <c r="I134" i="11" s="1"/>
  <c r="K139" i="11" l="1"/>
  <c r="N87" i="11"/>
  <c r="K123" i="11"/>
  <c r="N139" i="11"/>
  <c r="K117" i="11"/>
  <c r="K91" i="11"/>
  <c r="K132" i="11"/>
  <c r="N45" i="11"/>
  <c r="K45" i="11"/>
  <c r="N62" i="11"/>
  <c r="K55" i="11"/>
  <c r="N132" i="11"/>
  <c r="K68" i="11"/>
  <c r="K143" i="11"/>
  <c r="K53" i="11"/>
  <c r="K127" i="11"/>
  <c r="I81" i="11"/>
  <c r="N143" i="11"/>
  <c r="N131" i="11"/>
  <c r="K73" i="11"/>
  <c r="N119" i="11"/>
  <c r="N141" i="11"/>
  <c r="N69" i="11"/>
  <c r="N144" i="11"/>
  <c r="K133" i="11"/>
  <c r="K141" i="11"/>
  <c r="I69" i="11"/>
  <c r="K70" i="11"/>
  <c r="N117" i="11"/>
  <c r="N89" i="11"/>
  <c r="K122" i="11"/>
  <c r="N91" i="11"/>
  <c r="K114" i="11"/>
  <c r="K87" i="11"/>
  <c r="N142" i="11"/>
  <c r="K106" i="11"/>
  <c r="N77" i="11"/>
  <c r="N124" i="11"/>
  <c r="I77" i="11"/>
  <c r="N107" i="11"/>
  <c r="N63" i="11"/>
  <c r="K103" i="11"/>
  <c r="K120" i="11"/>
  <c r="K101" i="11"/>
  <c r="N101" i="11"/>
  <c r="N84" i="11"/>
  <c r="N47" i="11"/>
  <c r="I73" i="11"/>
  <c r="K63" i="11"/>
  <c r="K118" i="11"/>
  <c r="N120" i="11"/>
  <c r="K89" i="11"/>
  <c r="K98" i="11"/>
  <c r="K124" i="11"/>
  <c r="N42" i="11"/>
  <c r="N118" i="11"/>
  <c r="N111" i="11"/>
  <c r="N98" i="11"/>
  <c r="K113" i="11"/>
  <c r="K72" i="11"/>
  <c r="N67" i="11"/>
  <c r="K46" i="11"/>
  <c r="N135" i="11"/>
  <c r="I83" i="11"/>
  <c r="K83" i="11"/>
  <c r="K47" i="11"/>
  <c r="N123" i="11"/>
  <c r="K99" i="11"/>
  <c r="K79" i="11"/>
  <c r="I85" i="11"/>
  <c r="J94" i="11"/>
  <c r="N99" i="11"/>
  <c r="K138" i="11"/>
  <c r="N113" i="11"/>
  <c r="K85" i="11"/>
  <c r="N59" i="11"/>
  <c r="N51" i="11"/>
  <c r="K131" i="11"/>
  <c r="N133" i="11"/>
  <c r="N114" i="11"/>
  <c r="N136" i="11"/>
  <c r="N56" i="11"/>
  <c r="K115" i="11"/>
  <c r="I93" i="11"/>
  <c r="K84" i="11"/>
  <c r="N100" i="11"/>
  <c r="N93" i="11"/>
  <c r="K135" i="11"/>
  <c r="N79" i="11"/>
  <c r="N74" i="11"/>
  <c r="K43" i="11"/>
  <c r="K145" i="11"/>
  <c r="I145" i="11"/>
  <c r="K95" i="11"/>
  <c r="N106" i="11"/>
  <c r="K112" i="11"/>
  <c r="N105" i="11"/>
  <c r="K67" i="11"/>
  <c r="N48" i="11"/>
  <c r="K44" i="11"/>
  <c r="K102" i="11"/>
  <c r="K105" i="11"/>
  <c r="K61" i="11"/>
  <c r="K110" i="11"/>
  <c r="N92" i="11"/>
  <c r="K137" i="11"/>
  <c r="I137" i="11"/>
  <c r="K56" i="11"/>
  <c r="K82" i="11"/>
  <c r="K108" i="11"/>
  <c r="K134" i="11"/>
  <c r="N88" i="11"/>
  <c r="N66" i="11"/>
  <c r="N108" i="11"/>
  <c r="N137" i="11"/>
  <c r="N126" i="11"/>
  <c r="K96" i="11"/>
  <c r="K50" i="11"/>
  <c r="K42" i="11"/>
  <c r="N140" i="11"/>
  <c r="K66" i="11"/>
  <c r="K58" i="11"/>
  <c r="K92" i="11"/>
  <c r="K48" i="11"/>
  <c r="K74" i="11"/>
  <c r="K100" i="11"/>
  <c r="K126" i="11"/>
  <c r="K57" i="11"/>
  <c r="N128" i="11"/>
  <c r="K65" i="11"/>
  <c r="N145" i="11"/>
  <c r="N134" i="11"/>
  <c r="K78" i="11"/>
  <c r="N64" i="11"/>
  <c r="K128" i="11"/>
  <c r="K51" i="11"/>
  <c r="K144" i="11"/>
  <c r="K136" i="11"/>
  <c r="K121" i="11"/>
  <c r="I121" i="11"/>
  <c r="N115" i="11"/>
  <c r="K140" i="11"/>
  <c r="N103" i="11"/>
  <c r="N70" i="11"/>
  <c r="N44" i="11"/>
  <c r="N122" i="11"/>
  <c r="N96" i="11"/>
  <c r="K49" i="11"/>
  <c r="N80" i="11"/>
  <c r="N82" i="11"/>
  <c r="N49" i="11"/>
  <c r="K52" i="11"/>
  <c r="K59" i="11"/>
  <c r="N90" i="11"/>
  <c r="K88" i="11"/>
  <c r="K80" i="11"/>
  <c r="K64" i="11"/>
  <c r="K90" i="11"/>
  <c r="K116" i="11"/>
  <c r="K142" i="11"/>
  <c r="L5" i="11"/>
  <c r="N43" i="11"/>
  <c r="I129" i="11"/>
  <c r="K129" i="11"/>
  <c r="N76" i="11"/>
  <c r="K119" i="11"/>
  <c r="N138" i="11"/>
  <c r="N60" i="11"/>
  <c r="N86" i="11"/>
  <c r="N112" i="11"/>
  <c r="N58" i="11"/>
  <c r="K97" i="11"/>
  <c r="K130" i="11"/>
  <c r="K107" i="11"/>
  <c r="N116" i="11"/>
  <c r="N61" i="11"/>
  <c r="N121" i="11"/>
  <c r="N110" i="11"/>
  <c r="N102" i="11"/>
  <c r="N65" i="11"/>
  <c r="K76" i="11"/>
  <c r="N46" i="11"/>
  <c r="N95" i="11"/>
  <c r="K54" i="11"/>
  <c r="J42" i="11"/>
  <c r="K111" i="11"/>
  <c r="N52" i="11"/>
  <c r="N78" i="11"/>
  <c r="N104" i="11"/>
  <c r="N130" i="11"/>
  <c r="N50" i="11"/>
  <c r="K60" i="11"/>
  <c r="N53" i="11"/>
  <c r="K104" i="11"/>
  <c r="N97" i="11"/>
  <c r="N129" i="11"/>
  <c r="N54" i="11"/>
  <c r="N57" i="11"/>
  <c r="M5" i="11"/>
  <c r="G5" i="10"/>
  <c r="G37" i="10"/>
  <c r="G145" i="10"/>
  <c r="F145" i="10"/>
  <c r="E145" i="10"/>
  <c r="G144" i="10"/>
  <c r="F144" i="10"/>
  <c r="E144" i="10"/>
  <c r="G143" i="10"/>
  <c r="F143" i="10"/>
  <c r="E143" i="10"/>
  <c r="G142" i="10"/>
  <c r="F142" i="10"/>
  <c r="E142" i="10"/>
  <c r="G141" i="10"/>
  <c r="F141" i="10"/>
  <c r="E141" i="10"/>
  <c r="G140" i="10"/>
  <c r="F140" i="10"/>
  <c r="E140" i="10"/>
  <c r="G139" i="10"/>
  <c r="F139" i="10"/>
  <c r="E139" i="10"/>
  <c r="G138" i="10"/>
  <c r="F138" i="10"/>
  <c r="E138" i="10"/>
  <c r="G137" i="10"/>
  <c r="F137" i="10"/>
  <c r="E137" i="10"/>
  <c r="G136" i="10"/>
  <c r="F136" i="10"/>
  <c r="E136" i="10"/>
  <c r="G135" i="10"/>
  <c r="F135" i="10"/>
  <c r="E135" i="10"/>
  <c r="G134" i="10"/>
  <c r="F134" i="10"/>
  <c r="E134" i="10"/>
  <c r="G133" i="10"/>
  <c r="F133" i="10"/>
  <c r="E133" i="10"/>
  <c r="G132" i="10"/>
  <c r="F132" i="10"/>
  <c r="E132" i="10"/>
  <c r="G131" i="10"/>
  <c r="F131" i="10"/>
  <c r="E131" i="10"/>
  <c r="G130" i="10"/>
  <c r="F130" i="10"/>
  <c r="E130" i="10"/>
  <c r="G129" i="10"/>
  <c r="F129" i="10"/>
  <c r="E129" i="10"/>
  <c r="G128" i="10"/>
  <c r="F128" i="10"/>
  <c r="E128" i="10"/>
  <c r="G127" i="10"/>
  <c r="F127" i="10"/>
  <c r="E127" i="10"/>
  <c r="G126" i="10"/>
  <c r="F126" i="10"/>
  <c r="E126" i="10"/>
  <c r="G125" i="10"/>
  <c r="F125" i="10"/>
  <c r="E125" i="10"/>
  <c r="G124" i="10"/>
  <c r="F124" i="10"/>
  <c r="E124" i="10"/>
  <c r="G123" i="10"/>
  <c r="F123" i="10"/>
  <c r="E123" i="10"/>
  <c r="G122" i="10"/>
  <c r="F122" i="10"/>
  <c r="E122" i="10"/>
  <c r="G121" i="10"/>
  <c r="F121" i="10"/>
  <c r="E121" i="10"/>
  <c r="G120" i="10"/>
  <c r="F120" i="10"/>
  <c r="E120" i="10"/>
  <c r="D120" i="10"/>
  <c r="C120" i="10"/>
  <c r="B120" i="10"/>
  <c r="G119" i="10"/>
  <c r="F119" i="10"/>
  <c r="E119" i="10"/>
  <c r="G118" i="10"/>
  <c r="F118" i="10"/>
  <c r="E118" i="10"/>
  <c r="G117" i="10"/>
  <c r="F117" i="10"/>
  <c r="E117" i="10"/>
  <c r="G116" i="10"/>
  <c r="F116" i="10"/>
  <c r="E116" i="10"/>
  <c r="G115" i="10"/>
  <c r="F115" i="10"/>
  <c r="E115" i="10"/>
  <c r="G114" i="10"/>
  <c r="F114" i="10"/>
  <c r="E114" i="10"/>
  <c r="G113" i="10"/>
  <c r="F113" i="10"/>
  <c r="E113" i="10"/>
  <c r="G112" i="10"/>
  <c r="F112" i="10"/>
  <c r="E112" i="10"/>
  <c r="G111" i="10"/>
  <c r="F111" i="10"/>
  <c r="E111" i="10"/>
  <c r="G110" i="10"/>
  <c r="F110" i="10"/>
  <c r="E110" i="10"/>
  <c r="G109" i="10"/>
  <c r="F109" i="10"/>
  <c r="E109" i="10"/>
  <c r="G108" i="10"/>
  <c r="F108" i="10"/>
  <c r="E108" i="10"/>
  <c r="G107" i="10"/>
  <c r="F107" i="10"/>
  <c r="E107" i="10"/>
  <c r="G106" i="10"/>
  <c r="F106" i="10"/>
  <c r="E106" i="10"/>
  <c r="G105" i="10"/>
  <c r="F105" i="10"/>
  <c r="E105" i="10"/>
  <c r="G104" i="10"/>
  <c r="F104" i="10"/>
  <c r="E104" i="10"/>
  <c r="G103" i="10"/>
  <c r="F103" i="10"/>
  <c r="E103" i="10"/>
  <c r="G102" i="10"/>
  <c r="F102" i="10"/>
  <c r="E102" i="10"/>
  <c r="G101" i="10"/>
  <c r="F101" i="10"/>
  <c r="E101" i="10"/>
  <c r="G100" i="10"/>
  <c r="F100" i="10"/>
  <c r="E100" i="10"/>
  <c r="G99" i="10"/>
  <c r="F99" i="10"/>
  <c r="E99" i="10"/>
  <c r="G98" i="10"/>
  <c r="F98" i="10"/>
  <c r="E98" i="10"/>
  <c r="G97" i="10"/>
  <c r="F97" i="10"/>
  <c r="E97" i="10"/>
  <c r="G96" i="10"/>
  <c r="F96" i="10"/>
  <c r="E96" i="10"/>
  <c r="G95" i="10"/>
  <c r="F95" i="10"/>
  <c r="E95" i="10"/>
  <c r="G94" i="10"/>
  <c r="F94" i="10"/>
  <c r="E94" i="10"/>
  <c r="D94" i="10"/>
  <c r="C94" i="10"/>
  <c r="H109" i="10" s="1"/>
  <c r="I109" i="10" s="1"/>
  <c r="B94" i="10"/>
  <c r="G93" i="10"/>
  <c r="F93" i="10"/>
  <c r="E93" i="10"/>
  <c r="G92" i="10"/>
  <c r="F92" i="10"/>
  <c r="E92" i="10"/>
  <c r="G91" i="10"/>
  <c r="F91" i="10"/>
  <c r="E91" i="10"/>
  <c r="G90" i="10"/>
  <c r="F90" i="10"/>
  <c r="E90" i="10"/>
  <c r="G89" i="10"/>
  <c r="F89" i="10"/>
  <c r="E89" i="10"/>
  <c r="G88" i="10"/>
  <c r="F88" i="10"/>
  <c r="E88" i="10"/>
  <c r="G87" i="10"/>
  <c r="F87" i="10"/>
  <c r="E87" i="10"/>
  <c r="G86" i="10"/>
  <c r="F86" i="10"/>
  <c r="E86" i="10"/>
  <c r="G85" i="10"/>
  <c r="F85" i="10"/>
  <c r="E85" i="10"/>
  <c r="G84" i="10"/>
  <c r="F84" i="10"/>
  <c r="E84" i="10"/>
  <c r="G83" i="10"/>
  <c r="F83" i="10"/>
  <c r="E83" i="10"/>
  <c r="G82" i="10"/>
  <c r="F82" i="10"/>
  <c r="E82" i="10"/>
  <c r="G81" i="10"/>
  <c r="F81" i="10"/>
  <c r="E81" i="10"/>
  <c r="G80" i="10"/>
  <c r="F80" i="10"/>
  <c r="E80" i="10"/>
  <c r="G79" i="10"/>
  <c r="F79" i="10"/>
  <c r="E79" i="10"/>
  <c r="G78" i="10"/>
  <c r="F78" i="10"/>
  <c r="E78" i="10"/>
  <c r="G77" i="10"/>
  <c r="F77" i="10"/>
  <c r="E77" i="10"/>
  <c r="G76" i="10"/>
  <c r="F76" i="10"/>
  <c r="E76" i="10"/>
  <c r="G75" i="10"/>
  <c r="F75" i="10"/>
  <c r="E75" i="10"/>
  <c r="G74" i="10"/>
  <c r="F74" i="10"/>
  <c r="E74" i="10"/>
  <c r="G73" i="10"/>
  <c r="F73" i="10"/>
  <c r="E73" i="10"/>
  <c r="G72" i="10"/>
  <c r="F72" i="10"/>
  <c r="E72" i="10"/>
  <c r="G71" i="10"/>
  <c r="F71" i="10"/>
  <c r="E71" i="10"/>
  <c r="G70" i="10"/>
  <c r="F70" i="10"/>
  <c r="E70" i="10"/>
  <c r="G69" i="10"/>
  <c r="F69" i="10"/>
  <c r="E69" i="10"/>
  <c r="G68" i="10"/>
  <c r="F68" i="10"/>
  <c r="E68" i="10"/>
  <c r="D68" i="10"/>
  <c r="C68" i="10"/>
  <c r="B68" i="10"/>
  <c r="G67" i="10"/>
  <c r="F67" i="10"/>
  <c r="E67" i="10"/>
  <c r="G66" i="10"/>
  <c r="F66" i="10"/>
  <c r="E66" i="10"/>
  <c r="G65" i="10"/>
  <c r="F65" i="10"/>
  <c r="E65" i="10"/>
  <c r="G64" i="10"/>
  <c r="F64" i="10"/>
  <c r="E64" i="10"/>
  <c r="G63" i="10"/>
  <c r="F63" i="10"/>
  <c r="E63" i="10"/>
  <c r="G62" i="10"/>
  <c r="F62" i="10"/>
  <c r="E62" i="10"/>
  <c r="G61" i="10"/>
  <c r="F61" i="10"/>
  <c r="E61" i="10"/>
  <c r="G60" i="10"/>
  <c r="F60" i="10"/>
  <c r="E60" i="10"/>
  <c r="G59" i="10"/>
  <c r="F59" i="10"/>
  <c r="E59" i="10"/>
  <c r="G58" i="10"/>
  <c r="F58" i="10"/>
  <c r="E58" i="10"/>
  <c r="G57" i="10"/>
  <c r="F57" i="10"/>
  <c r="E57" i="10"/>
  <c r="G56" i="10"/>
  <c r="F56" i="10"/>
  <c r="E56" i="10"/>
  <c r="G55" i="10"/>
  <c r="F55" i="10"/>
  <c r="E55" i="10"/>
  <c r="G54" i="10"/>
  <c r="F54" i="10"/>
  <c r="E54" i="10"/>
  <c r="G53" i="10"/>
  <c r="F53" i="10"/>
  <c r="E53" i="10"/>
  <c r="G52" i="10"/>
  <c r="F52" i="10"/>
  <c r="E52" i="10"/>
  <c r="G51" i="10"/>
  <c r="F51" i="10"/>
  <c r="E51" i="10"/>
  <c r="G50" i="10"/>
  <c r="F50" i="10"/>
  <c r="E50" i="10"/>
  <c r="G49" i="10"/>
  <c r="F49" i="10"/>
  <c r="E49" i="10"/>
  <c r="G48" i="10"/>
  <c r="F48" i="10"/>
  <c r="E48" i="10"/>
  <c r="G47" i="10"/>
  <c r="F47" i="10"/>
  <c r="E47" i="10"/>
  <c r="G46" i="10"/>
  <c r="F46" i="10"/>
  <c r="E46" i="10"/>
  <c r="G45" i="10"/>
  <c r="F45" i="10"/>
  <c r="E45" i="10"/>
  <c r="G44" i="10"/>
  <c r="F44" i="10"/>
  <c r="E44" i="10"/>
  <c r="G43" i="10"/>
  <c r="F43" i="10"/>
  <c r="E43" i="10"/>
  <c r="G42" i="10"/>
  <c r="F42" i="10"/>
  <c r="E42" i="10"/>
  <c r="D42" i="10"/>
  <c r="C42" i="10"/>
  <c r="B42" i="10"/>
  <c r="I5" i="10"/>
  <c r="H5" i="10"/>
  <c r="C5" i="13" s="1"/>
  <c r="H8" i="9"/>
  <c r="M8" i="9" s="1"/>
  <c r="H9" i="9"/>
  <c r="M9" i="9" s="1"/>
  <c r="H10" i="9"/>
  <c r="M10" i="9" s="1"/>
  <c r="H11" i="9"/>
  <c r="H12" i="9"/>
  <c r="H13" i="9"/>
  <c r="H14" i="9"/>
  <c r="H15" i="9"/>
  <c r="H16" i="9"/>
  <c r="H17" i="9"/>
  <c r="H18" i="9"/>
  <c r="H19" i="9"/>
  <c r="H20" i="9"/>
  <c r="H21" i="9"/>
  <c r="H22" i="9"/>
  <c r="H23" i="9"/>
  <c r="H24" i="9"/>
  <c r="H25" i="9"/>
  <c r="H26" i="9"/>
  <c r="H27" i="9"/>
  <c r="H28" i="9"/>
  <c r="H29" i="9"/>
  <c r="H30" i="9"/>
  <c r="H31" i="9"/>
  <c r="H32" i="9"/>
  <c r="H33" i="9"/>
  <c r="H34" i="9"/>
  <c r="H35" i="9"/>
  <c r="H36" i="9"/>
  <c r="H7" i="9"/>
  <c r="G37" i="9"/>
  <c r="G5" i="9"/>
  <c r="M17" i="6"/>
  <c r="M16" i="6"/>
  <c r="M15" i="6"/>
  <c r="M14" i="6"/>
  <c r="M13" i="6"/>
  <c r="H85" i="10" l="1"/>
  <c r="I85" i="10" s="1"/>
  <c r="H42" i="10"/>
  <c r="J68" i="11"/>
  <c r="H5" i="9"/>
  <c r="M7" i="9"/>
  <c r="H62" i="10"/>
  <c r="K62" i="10" s="1"/>
  <c r="H45" i="10"/>
  <c r="I45" i="10" s="1"/>
  <c r="H107" i="10"/>
  <c r="I107" i="10" s="1"/>
  <c r="H117" i="10"/>
  <c r="K117" i="10" s="1"/>
  <c r="H142" i="10"/>
  <c r="I142" i="10" s="1"/>
  <c r="H94" i="10"/>
  <c r="N94" i="10" s="1"/>
  <c r="H115" i="10"/>
  <c r="I115" i="10" s="1"/>
  <c r="H97" i="10"/>
  <c r="I97" i="10" s="1"/>
  <c r="H141" i="10"/>
  <c r="I141" i="10" s="1"/>
  <c r="I117" i="10"/>
  <c r="N117" i="10"/>
  <c r="H59" i="10"/>
  <c r="N109" i="10"/>
  <c r="K109" i="10"/>
  <c r="H57" i="10"/>
  <c r="H105" i="10"/>
  <c r="H65" i="10"/>
  <c r="H113" i="10"/>
  <c r="H86" i="10"/>
  <c r="I86" i="10" s="1"/>
  <c r="H75" i="10"/>
  <c r="K85" i="10"/>
  <c r="N85" i="10"/>
  <c r="H49" i="10"/>
  <c r="H112" i="10"/>
  <c r="H43" i="10"/>
  <c r="H118" i="10"/>
  <c r="I118" i="10" s="1"/>
  <c r="H120" i="10"/>
  <c r="H125" i="10"/>
  <c r="H61" i="10"/>
  <c r="H67" i="10"/>
  <c r="H64" i="10"/>
  <c r="H51" i="10"/>
  <c r="H53" i="10"/>
  <c r="H99" i="10"/>
  <c r="H101" i="10"/>
  <c r="H133" i="10"/>
  <c r="H37" i="9"/>
  <c r="O94" i="11"/>
  <c r="P94" i="11" s="1"/>
  <c r="I35" i="11" s="1"/>
  <c r="O120" i="11"/>
  <c r="O42" i="11"/>
  <c r="P42" i="11" s="1"/>
  <c r="I33" i="11" s="1"/>
  <c r="O68" i="11"/>
  <c r="L120" i="11"/>
  <c r="L68" i="11"/>
  <c r="L94" i="11"/>
  <c r="M94" i="11" s="1"/>
  <c r="H35" i="11" s="1"/>
  <c r="H7" i="13" s="1"/>
  <c r="I7" i="13" s="1"/>
  <c r="L42" i="11"/>
  <c r="M42" i="11" s="1"/>
  <c r="H33" i="11" s="1"/>
  <c r="H5" i="13" s="1"/>
  <c r="I5" i="13" s="1"/>
  <c r="J120" i="11"/>
  <c r="H69" i="10"/>
  <c r="H93" i="10"/>
  <c r="H44" i="10"/>
  <c r="H52" i="10"/>
  <c r="H60" i="10"/>
  <c r="H76" i="10"/>
  <c r="H84" i="10"/>
  <c r="H92" i="10"/>
  <c r="H100" i="10"/>
  <c r="H108" i="10"/>
  <c r="H116" i="10"/>
  <c r="H124" i="10"/>
  <c r="H132" i="10"/>
  <c r="H140" i="10"/>
  <c r="H83" i="10"/>
  <c r="H91" i="10"/>
  <c r="H123" i="10"/>
  <c r="H131" i="10"/>
  <c r="H139" i="10"/>
  <c r="H50" i="10"/>
  <c r="H58" i="10"/>
  <c r="H66" i="10"/>
  <c r="H74" i="10"/>
  <c r="H82" i="10"/>
  <c r="H90" i="10"/>
  <c r="H98" i="10"/>
  <c r="H106" i="10"/>
  <c r="H114" i="10"/>
  <c r="H122" i="10"/>
  <c r="H130" i="10"/>
  <c r="H138" i="10"/>
  <c r="H77" i="10"/>
  <c r="H68" i="10"/>
  <c r="H73" i="10"/>
  <c r="H81" i="10"/>
  <c r="H89" i="10"/>
  <c r="H121" i="10"/>
  <c r="H129" i="10"/>
  <c r="H137" i="10"/>
  <c r="H145" i="10"/>
  <c r="H48" i="10"/>
  <c r="H56" i="10"/>
  <c r="H72" i="10"/>
  <c r="H80" i="10"/>
  <c r="H88" i="10"/>
  <c r="H96" i="10"/>
  <c r="H104" i="10"/>
  <c r="H128" i="10"/>
  <c r="H136" i="10"/>
  <c r="H144" i="10"/>
  <c r="H47" i="10"/>
  <c r="H55" i="10"/>
  <c r="H63" i="10"/>
  <c r="H71" i="10"/>
  <c r="H79" i="10"/>
  <c r="H87" i="10"/>
  <c r="H95" i="10"/>
  <c r="H103" i="10"/>
  <c r="H111" i="10"/>
  <c r="H119" i="10"/>
  <c r="H127" i="10"/>
  <c r="H135" i="10"/>
  <c r="H143" i="10"/>
  <c r="H46" i="10"/>
  <c r="H54" i="10"/>
  <c r="H70" i="10"/>
  <c r="H78" i="10"/>
  <c r="H102" i="10"/>
  <c r="H110" i="10"/>
  <c r="H126" i="10"/>
  <c r="H134" i="10"/>
  <c r="N8" i="9"/>
  <c r="N9" i="9"/>
  <c r="N10" i="9"/>
  <c r="N11" i="9"/>
  <c r="N12" i="9"/>
  <c r="M13" i="9"/>
  <c r="N19" i="9"/>
  <c r="N20" i="9"/>
  <c r="N21" i="9"/>
  <c r="N27" i="9"/>
  <c r="M28" i="9"/>
  <c r="M29" i="9"/>
  <c r="M30" i="9"/>
  <c r="N31" i="9"/>
  <c r="N32" i="9"/>
  <c r="M18" i="9"/>
  <c r="N22" i="9"/>
  <c r="N23" i="9"/>
  <c r="N24" i="9"/>
  <c r="N7" i="9"/>
  <c r="N13" i="9"/>
  <c r="N14" i="9"/>
  <c r="N15" i="9"/>
  <c r="N16" i="9"/>
  <c r="N17" i="9"/>
  <c r="N18" i="9"/>
  <c r="N25" i="9"/>
  <c r="N26" i="9"/>
  <c r="N30" i="9"/>
  <c r="M14" i="9"/>
  <c r="M15" i="9"/>
  <c r="M16" i="9"/>
  <c r="M17" i="9"/>
  <c r="M25" i="9"/>
  <c r="M26" i="9"/>
  <c r="M27" i="9"/>
  <c r="K45" i="10" l="1"/>
  <c r="P68" i="11"/>
  <c r="I34" i="11" s="1"/>
  <c r="K142" i="10"/>
  <c r="N142" i="10"/>
  <c r="I94" i="10"/>
  <c r="I62" i="10"/>
  <c r="N62" i="10"/>
  <c r="M120" i="11"/>
  <c r="H36" i="11" s="1"/>
  <c r="H8" i="13" s="1"/>
  <c r="I8" i="13" s="1"/>
  <c r="N97" i="10"/>
  <c r="M68" i="11"/>
  <c r="H34" i="11" s="1"/>
  <c r="H6" i="13" s="1"/>
  <c r="I6" i="13" s="1"/>
  <c r="K94" i="10"/>
  <c r="K97" i="10"/>
  <c r="K141" i="10"/>
  <c r="N107" i="10"/>
  <c r="N45" i="10"/>
  <c r="N141" i="10"/>
  <c r="K107" i="10"/>
  <c r="N115" i="10"/>
  <c r="K115" i="10"/>
  <c r="K144" i="10"/>
  <c r="N144" i="10"/>
  <c r="I93" i="10"/>
  <c r="N93" i="10"/>
  <c r="K93" i="10"/>
  <c r="I90" i="10"/>
  <c r="N90" i="10"/>
  <c r="K90" i="10"/>
  <c r="I51" i="10"/>
  <c r="K51" i="10"/>
  <c r="N51" i="10"/>
  <c r="N87" i="10"/>
  <c r="K87" i="10"/>
  <c r="K128" i="10"/>
  <c r="N128" i="10"/>
  <c r="I145" i="10"/>
  <c r="N145" i="10"/>
  <c r="K145" i="10"/>
  <c r="I77" i="10"/>
  <c r="K77" i="10"/>
  <c r="N77" i="10"/>
  <c r="N82" i="10"/>
  <c r="K82" i="10"/>
  <c r="I91" i="10"/>
  <c r="N91" i="10"/>
  <c r="K91" i="10"/>
  <c r="I92" i="10"/>
  <c r="N92" i="10"/>
  <c r="K92" i="10"/>
  <c r="N64" i="10"/>
  <c r="K64" i="10"/>
  <c r="K112" i="10"/>
  <c r="N112" i="10"/>
  <c r="I42" i="10"/>
  <c r="N42" i="10"/>
  <c r="K42" i="10"/>
  <c r="I98" i="10"/>
  <c r="K98" i="10"/>
  <c r="N98" i="10"/>
  <c r="I75" i="10"/>
  <c r="N75" i="10"/>
  <c r="K75" i="10"/>
  <c r="N48" i="10"/>
  <c r="K48" i="10"/>
  <c r="I59" i="10"/>
  <c r="K59" i="10"/>
  <c r="N59" i="10"/>
  <c r="I134" i="10"/>
  <c r="K134" i="10"/>
  <c r="N134" i="10"/>
  <c r="I143" i="10"/>
  <c r="K143" i="10"/>
  <c r="N143" i="10"/>
  <c r="N79" i="10"/>
  <c r="K79" i="10"/>
  <c r="K104" i="10"/>
  <c r="N104" i="10"/>
  <c r="I137" i="10"/>
  <c r="N137" i="10"/>
  <c r="K137" i="10"/>
  <c r="I138" i="10"/>
  <c r="N138" i="10"/>
  <c r="K138" i="10"/>
  <c r="N74" i="10"/>
  <c r="K74" i="10"/>
  <c r="I83" i="10"/>
  <c r="N83" i="10"/>
  <c r="K83" i="10"/>
  <c r="N84" i="10"/>
  <c r="K84" i="10"/>
  <c r="I64" i="10"/>
  <c r="I67" i="10"/>
  <c r="N67" i="10"/>
  <c r="K67" i="10"/>
  <c r="I49" i="10"/>
  <c r="K49" i="10"/>
  <c r="N49" i="10"/>
  <c r="K70" i="10"/>
  <c r="N70" i="10"/>
  <c r="I108" i="10"/>
  <c r="K108" i="10"/>
  <c r="N108" i="10"/>
  <c r="N95" i="10"/>
  <c r="K95" i="10"/>
  <c r="I123" i="10"/>
  <c r="N123" i="10"/>
  <c r="K123" i="10"/>
  <c r="I135" i="10"/>
  <c r="K135" i="10"/>
  <c r="N135" i="10"/>
  <c r="K71" i="10"/>
  <c r="N71" i="10"/>
  <c r="N96" i="10"/>
  <c r="K96" i="10"/>
  <c r="I129" i="10"/>
  <c r="K129" i="10"/>
  <c r="N129" i="10"/>
  <c r="I130" i="10"/>
  <c r="N130" i="10"/>
  <c r="K130" i="10"/>
  <c r="K66" i="10"/>
  <c r="N66" i="10"/>
  <c r="I140" i="10"/>
  <c r="N140" i="10"/>
  <c r="K140" i="10"/>
  <c r="N76" i="10"/>
  <c r="K76" i="10"/>
  <c r="I61" i="10"/>
  <c r="K61" i="10"/>
  <c r="N61" i="10"/>
  <c r="N56" i="10"/>
  <c r="K56" i="10"/>
  <c r="I43" i="10"/>
  <c r="N43" i="10"/>
  <c r="K43" i="10"/>
  <c r="K136" i="10"/>
  <c r="N136" i="10"/>
  <c r="N86" i="10"/>
  <c r="K86" i="10"/>
  <c r="I127" i="10"/>
  <c r="K127" i="10"/>
  <c r="N127" i="10"/>
  <c r="N63" i="10"/>
  <c r="K63" i="10"/>
  <c r="N88" i="10"/>
  <c r="K88" i="10"/>
  <c r="I121" i="10"/>
  <c r="K121" i="10"/>
  <c r="N121" i="10"/>
  <c r="I122" i="10"/>
  <c r="N122" i="10"/>
  <c r="K122" i="10"/>
  <c r="K58" i="10"/>
  <c r="N58" i="10"/>
  <c r="I132" i="10"/>
  <c r="N132" i="10"/>
  <c r="K132" i="10"/>
  <c r="K60" i="10"/>
  <c r="N60" i="10"/>
  <c r="I133" i="10"/>
  <c r="N133" i="10"/>
  <c r="K133" i="10"/>
  <c r="I125" i="10"/>
  <c r="K125" i="10"/>
  <c r="N125" i="10"/>
  <c r="I105" i="10"/>
  <c r="K105" i="10"/>
  <c r="N105" i="10"/>
  <c r="K103" i="10"/>
  <c r="N103" i="10"/>
  <c r="I131" i="10"/>
  <c r="N131" i="10"/>
  <c r="K131" i="10"/>
  <c r="K68" i="10"/>
  <c r="N68" i="10"/>
  <c r="I69" i="10"/>
  <c r="K69" i="10"/>
  <c r="N69" i="10"/>
  <c r="N46" i="10"/>
  <c r="K46" i="10"/>
  <c r="N110" i="10"/>
  <c r="K110" i="10"/>
  <c r="K119" i="10"/>
  <c r="N119" i="10"/>
  <c r="N80" i="10"/>
  <c r="K80" i="10"/>
  <c r="I89" i="10"/>
  <c r="N89" i="10"/>
  <c r="K89" i="10"/>
  <c r="I114" i="10"/>
  <c r="K114" i="10"/>
  <c r="N114" i="10"/>
  <c r="K50" i="10"/>
  <c r="N50" i="10"/>
  <c r="I124" i="10"/>
  <c r="N124" i="10"/>
  <c r="K124" i="10"/>
  <c r="K52" i="10"/>
  <c r="N52" i="10"/>
  <c r="I101" i="10"/>
  <c r="N101" i="10"/>
  <c r="K101" i="10"/>
  <c r="I120" i="10"/>
  <c r="K120" i="10"/>
  <c r="N120" i="10"/>
  <c r="I113" i="10"/>
  <c r="K113" i="10"/>
  <c r="N113" i="10"/>
  <c r="I57" i="10"/>
  <c r="N57" i="10"/>
  <c r="K57" i="10"/>
  <c r="I73" i="10"/>
  <c r="N73" i="10"/>
  <c r="K73" i="10"/>
  <c r="I53" i="10"/>
  <c r="K53" i="10"/>
  <c r="N53" i="10"/>
  <c r="N54" i="10"/>
  <c r="K54" i="10"/>
  <c r="I100" i="10"/>
  <c r="N100" i="10"/>
  <c r="K100" i="10"/>
  <c r="I126" i="10"/>
  <c r="K126" i="10"/>
  <c r="N126" i="10"/>
  <c r="N102" i="10"/>
  <c r="K102" i="10"/>
  <c r="N55" i="10"/>
  <c r="K55" i="10"/>
  <c r="N78" i="10"/>
  <c r="K78" i="10"/>
  <c r="K111" i="10"/>
  <c r="N111" i="10"/>
  <c r="N47" i="10"/>
  <c r="K47" i="10"/>
  <c r="K72" i="10"/>
  <c r="N72" i="10"/>
  <c r="I81" i="10"/>
  <c r="N81" i="10"/>
  <c r="K81" i="10"/>
  <c r="I106" i="10"/>
  <c r="K106" i="10"/>
  <c r="N106" i="10"/>
  <c r="I139" i="10"/>
  <c r="N139" i="10"/>
  <c r="K139" i="10"/>
  <c r="I116" i="10"/>
  <c r="N116" i="10"/>
  <c r="K116" i="10"/>
  <c r="N44" i="10"/>
  <c r="K44" i="10"/>
  <c r="I112" i="10"/>
  <c r="I99" i="10"/>
  <c r="K99" i="10"/>
  <c r="N99" i="10"/>
  <c r="N118" i="10"/>
  <c r="K118" i="10"/>
  <c r="I65" i="10"/>
  <c r="N65" i="10"/>
  <c r="K65" i="10"/>
  <c r="H37" i="11"/>
  <c r="P120" i="11"/>
  <c r="I87" i="10"/>
  <c r="I48" i="10"/>
  <c r="I50" i="10"/>
  <c r="I79" i="10"/>
  <c r="I76" i="10"/>
  <c r="I88" i="10"/>
  <c r="I66" i="10"/>
  <c r="I63" i="10"/>
  <c r="I78" i="10"/>
  <c r="I119" i="10"/>
  <c r="I55" i="10"/>
  <c r="I128" i="10"/>
  <c r="I44" i="10"/>
  <c r="I136" i="10"/>
  <c r="I110" i="10"/>
  <c r="I102" i="10"/>
  <c r="I104" i="10"/>
  <c r="I70" i="10"/>
  <c r="I111" i="10"/>
  <c r="I47" i="10"/>
  <c r="I80" i="10"/>
  <c r="I56" i="10"/>
  <c r="I82" i="10"/>
  <c r="I58" i="10"/>
  <c r="I72" i="10"/>
  <c r="I74" i="10"/>
  <c r="I52" i="10"/>
  <c r="I71" i="10"/>
  <c r="I54" i="10"/>
  <c r="I103" i="10"/>
  <c r="I144" i="10"/>
  <c r="I96" i="10"/>
  <c r="I84" i="10"/>
  <c r="I60" i="10"/>
  <c r="I46" i="10"/>
  <c r="I95" i="10"/>
  <c r="I68" i="10"/>
  <c r="N29" i="9"/>
  <c r="N28" i="9"/>
  <c r="M24" i="9"/>
  <c r="M12" i="9"/>
  <c r="M23" i="9"/>
  <c r="M11" i="9"/>
  <c r="M22" i="9"/>
  <c r="M21" i="9"/>
  <c r="M32" i="9"/>
  <c r="M20" i="9"/>
  <c r="M31" i="9"/>
  <c r="M19" i="9"/>
  <c r="G145" i="9"/>
  <c r="F145" i="9"/>
  <c r="E145" i="9"/>
  <c r="G144" i="9"/>
  <c r="F144" i="9"/>
  <c r="E144" i="9"/>
  <c r="G143" i="9"/>
  <c r="F143" i="9"/>
  <c r="E143" i="9"/>
  <c r="G142" i="9"/>
  <c r="F142" i="9"/>
  <c r="E142" i="9"/>
  <c r="G141" i="9"/>
  <c r="F141" i="9"/>
  <c r="E141" i="9"/>
  <c r="G140" i="9"/>
  <c r="F140" i="9"/>
  <c r="E140" i="9"/>
  <c r="G139" i="9"/>
  <c r="F139" i="9"/>
  <c r="E139" i="9"/>
  <c r="G138" i="9"/>
  <c r="F138" i="9"/>
  <c r="E138" i="9"/>
  <c r="G137" i="9"/>
  <c r="F137" i="9"/>
  <c r="E137" i="9"/>
  <c r="G136" i="9"/>
  <c r="F136" i="9"/>
  <c r="E136" i="9"/>
  <c r="G135" i="9"/>
  <c r="F135" i="9"/>
  <c r="E135" i="9"/>
  <c r="G134" i="9"/>
  <c r="F134" i="9"/>
  <c r="E134" i="9"/>
  <c r="G133" i="9"/>
  <c r="F133" i="9"/>
  <c r="E133" i="9"/>
  <c r="G132" i="9"/>
  <c r="F132" i="9"/>
  <c r="E132" i="9"/>
  <c r="G131" i="9"/>
  <c r="F131" i="9"/>
  <c r="E131" i="9"/>
  <c r="G130" i="9"/>
  <c r="F130" i="9"/>
  <c r="E130" i="9"/>
  <c r="G129" i="9"/>
  <c r="F129" i="9"/>
  <c r="E129" i="9"/>
  <c r="G128" i="9"/>
  <c r="F128" i="9"/>
  <c r="E128" i="9"/>
  <c r="G127" i="9"/>
  <c r="F127" i="9"/>
  <c r="E127" i="9"/>
  <c r="G126" i="9"/>
  <c r="F126" i="9"/>
  <c r="E126" i="9"/>
  <c r="G125" i="9"/>
  <c r="F125" i="9"/>
  <c r="E125" i="9"/>
  <c r="G124" i="9"/>
  <c r="F124" i="9"/>
  <c r="E124" i="9"/>
  <c r="G123" i="9"/>
  <c r="F123" i="9"/>
  <c r="E123" i="9"/>
  <c r="G122" i="9"/>
  <c r="F122" i="9"/>
  <c r="E122" i="9"/>
  <c r="G121" i="9"/>
  <c r="F121" i="9"/>
  <c r="E121" i="9"/>
  <c r="G120" i="9"/>
  <c r="F120" i="9"/>
  <c r="E120" i="9"/>
  <c r="D120" i="9"/>
  <c r="C120" i="9"/>
  <c r="G119" i="9"/>
  <c r="F119" i="9"/>
  <c r="E119" i="9"/>
  <c r="G118" i="9"/>
  <c r="F118" i="9"/>
  <c r="E118" i="9"/>
  <c r="G117" i="9"/>
  <c r="F117" i="9"/>
  <c r="E117" i="9"/>
  <c r="G116" i="9"/>
  <c r="F116" i="9"/>
  <c r="E116" i="9"/>
  <c r="G115" i="9"/>
  <c r="F115" i="9"/>
  <c r="E115" i="9"/>
  <c r="G114" i="9"/>
  <c r="F114" i="9"/>
  <c r="E114" i="9"/>
  <c r="G113" i="9"/>
  <c r="F113" i="9"/>
  <c r="E113" i="9"/>
  <c r="G112" i="9"/>
  <c r="F112" i="9"/>
  <c r="E112" i="9"/>
  <c r="G111" i="9"/>
  <c r="F111" i="9"/>
  <c r="E111" i="9"/>
  <c r="G110" i="9"/>
  <c r="F110" i="9"/>
  <c r="E110" i="9"/>
  <c r="G109" i="9"/>
  <c r="F109" i="9"/>
  <c r="E109" i="9"/>
  <c r="G108" i="9"/>
  <c r="F108" i="9"/>
  <c r="E108" i="9"/>
  <c r="G107" i="9"/>
  <c r="F107" i="9"/>
  <c r="E107" i="9"/>
  <c r="G106" i="9"/>
  <c r="F106" i="9"/>
  <c r="E106" i="9"/>
  <c r="G105" i="9"/>
  <c r="F105" i="9"/>
  <c r="E105" i="9"/>
  <c r="G104" i="9"/>
  <c r="F104" i="9"/>
  <c r="E104" i="9"/>
  <c r="G103" i="9"/>
  <c r="F103" i="9"/>
  <c r="E103" i="9"/>
  <c r="G102" i="9"/>
  <c r="F102" i="9"/>
  <c r="E102" i="9"/>
  <c r="G101" i="9"/>
  <c r="F101" i="9"/>
  <c r="E101" i="9"/>
  <c r="G100" i="9"/>
  <c r="F100" i="9"/>
  <c r="E100" i="9"/>
  <c r="G99" i="9"/>
  <c r="F99" i="9"/>
  <c r="E99" i="9"/>
  <c r="G98" i="9"/>
  <c r="F98" i="9"/>
  <c r="E98" i="9"/>
  <c r="G97" i="9"/>
  <c r="F97" i="9"/>
  <c r="E97" i="9"/>
  <c r="G96" i="9"/>
  <c r="F96" i="9"/>
  <c r="E96" i="9"/>
  <c r="G95" i="9"/>
  <c r="F95" i="9"/>
  <c r="E95" i="9"/>
  <c r="G94" i="9"/>
  <c r="F94" i="9"/>
  <c r="E94" i="9"/>
  <c r="D94" i="9"/>
  <c r="C94" i="9"/>
  <c r="G93" i="9"/>
  <c r="F93" i="9"/>
  <c r="E93" i="9"/>
  <c r="G92" i="9"/>
  <c r="F92" i="9"/>
  <c r="E92" i="9"/>
  <c r="G91" i="9"/>
  <c r="F91" i="9"/>
  <c r="E91" i="9"/>
  <c r="G90" i="9"/>
  <c r="F90" i="9"/>
  <c r="E90" i="9"/>
  <c r="G89" i="9"/>
  <c r="F89" i="9"/>
  <c r="E89" i="9"/>
  <c r="G88" i="9"/>
  <c r="F88" i="9"/>
  <c r="E88" i="9"/>
  <c r="G87" i="9"/>
  <c r="F87" i="9"/>
  <c r="E87" i="9"/>
  <c r="G86" i="9"/>
  <c r="F86" i="9"/>
  <c r="E86" i="9"/>
  <c r="G85" i="9"/>
  <c r="F85" i="9"/>
  <c r="E85" i="9"/>
  <c r="G84" i="9"/>
  <c r="F84" i="9"/>
  <c r="E84" i="9"/>
  <c r="G83" i="9"/>
  <c r="F83" i="9"/>
  <c r="E83" i="9"/>
  <c r="G82" i="9"/>
  <c r="F82" i="9"/>
  <c r="E82" i="9"/>
  <c r="G81" i="9"/>
  <c r="F81" i="9"/>
  <c r="E81" i="9"/>
  <c r="G80" i="9"/>
  <c r="F80" i="9"/>
  <c r="E80" i="9"/>
  <c r="G79" i="9"/>
  <c r="F79" i="9"/>
  <c r="E79" i="9"/>
  <c r="G78" i="9"/>
  <c r="F78" i="9"/>
  <c r="E78" i="9"/>
  <c r="G77" i="9"/>
  <c r="F77" i="9"/>
  <c r="E77" i="9"/>
  <c r="G76" i="9"/>
  <c r="F76" i="9"/>
  <c r="E76" i="9"/>
  <c r="G75" i="9"/>
  <c r="F75" i="9"/>
  <c r="E75" i="9"/>
  <c r="G74" i="9"/>
  <c r="F74" i="9"/>
  <c r="E74" i="9"/>
  <c r="G73" i="9"/>
  <c r="F73" i="9"/>
  <c r="E73" i="9"/>
  <c r="G72" i="9"/>
  <c r="F72" i="9"/>
  <c r="E72" i="9"/>
  <c r="G71" i="9"/>
  <c r="F71" i="9"/>
  <c r="E71" i="9"/>
  <c r="G70" i="9"/>
  <c r="F70" i="9"/>
  <c r="E70" i="9"/>
  <c r="G69" i="9"/>
  <c r="F69" i="9"/>
  <c r="E69" i="9"/>
  <c r="G68" i="9"/>
  <c r="F68" i="9"/>
  <c r="E68" i="9"/>
  <c r="D68" i="9"/>
  <c r="C68" i="9"/>
  <c r="G67" i="9"/>
  <c r="F67" i="9"/>
  <c r="E67" i="9"/>
  <c r="G66" i="9"/>
  <c r="F66" i="9"/>
  <c r="E66" i="9"/>
  <c r="G65" i="9"/>
  <c r="F65" i="9"/>
  <c r="E65" i="9"/>
  <c r="G64" i="9"/>
  <c r="F64" i="9"/>
  <c r="E64" i="9"/>
  <c r="G63" i="9"/>
  <c r="F63" i="9"/>
  <c r="E63" i="9"/>
  <c r="G62" i="9"/>
  <c r="F62" i="9"/>
  <c r="E62" i="9"/>
  <c r="G61" i="9"/>
  <c r="F61" i="9"/>
  <c r="E61" i="9"/>
  <c r="G60" i="9"/>
  <c r="F60" i="9"/>
  <c r="E60" i="9"/>
  <c r="G59" i="9"/>
  <c r="F59" i="9"/>
  <c r="E59" i="9"/>
  <c r="G58" i="9"/>
  <c r="F58" i="9"/>
  <c r="E58" i="9"/>
  <c r="G57" i="9"/>
  <c r="F57" i="9"/>
  <c r="E57" i="9"/>
  <c r="G56" i="9"/>
  <c r="F56" i="9"/>
  <c r="E56" i="9"/>
  <c r="G55" i="9"/>
  <c r="F55" i="9"/>
  <c r="E55" i="9"/>
  <c r="G54" i="9"/>
  <c r="F54" i="9"/>
  <c r="E54" i="9"/>
  <c r="G53" i="9"/>
  <c r="F53" i="9"/>
  <c r="E53" i="9"/>
  <c r="G52" i="9"/>
  <c r="F52" i="9"/>
  <c r="E52" i="9"/>
  <c r="G51" i="9"/>
  <c r="F51" i="9"/>
  <c r="E51" i="9"/>
  <c r="G50" i="9"/>
  <c r="F50" i="9"/>
  <c r="E50" i="9"/>
  <c r="G49" i="9"/>
  <c r="F49" i="9"/>
  <c r="E49" i="9"/>
  <c r="G48" i="9"/>
  <c r="F48" i="9"/>
  <c r="E48" i="9"/>
  <c r="G47" i="9"/>
  <c r="F47" i="9"/>
  <c r="E47" i="9"/>
  <c r="G46" i="9"/>
  <c r="F46" i="9"/>
  <c r="E46" i="9"/>
  <c r="G45" i="9"/>
  <c r="F45" i="9"/>
  <c r="E45" i="9"/>
  <c r="G44" i="9"/>
  <c r="F44" i="9"/>
  <c r="E44" i="9"/>
  <c r="G43" i="9"/>
  <c r="F43" i="9"/>
  <c r="E43" i="9"/>
  <c r="G42" i="9"/>
  <c r="F42" i="9"/>
  <c r="E42" i="9"/>
  <c r="D42" i="9"/>
  <c r="C42" i="9"/>
  <c r="L37" i="9"/>
  <c r="K37" i="9"/>
  <c r="L5" i="9"/>
  <c r="K5" i="9"/>
  <c r="J5" i="9"/>
  <c r="I5" i="9"/>
  <c r="H119" i="9" l="1"/>
  <c r="I119" i="9" s="1"/>
  <c r="H107" i="9"/>
  <c r="I107" i="9" s="1"/>
  <c r="H117" i="9"/>
  <c r="K117" i="9" s="1"/>
  <c r="H139" i="9"/>
  <c r="I139" i="9" s="1"/>
  <c r="L42" i="10"/>
  <c r="I36" i="11"/>
  <c r="I37" i="11" s="1"/>
  <c r="J120" i="10"/>
  <c r="J94" i="10"/>
  <c r="O94" i="10"/>
  <c r="O42" i="10"/>
  <c r="O120" i="10"/>
  <c r="L68" i="10"/>
  <c r="L94" i="10"/>
  <c r="L120" i="10"/>
  <c r="O68" i="10"/>
  <c r="J68" i="10"/>
  <c r="J42" i="10"/>
  <c r="H59" i="9"/>
  <c r="I59" i="9" s="1"/>
  <c r="H67" i="9"/>
  <c r="I67" i="9" s="1"/>
  <c r="H110" i="9"/>
  <c r="I110" i="9" s="1"/>
  <c r="H125" i="9"/>
  <c r="I125" i="9" s="1"/>
  <c r="H120" i="9"/>
  <c r="I120" i="9" s="1"/>
  <c r="H85" i="9"/>
  <c r="I85" i="9" s="1"/>
  <c r="H123" i="9"/>
  <c r="I123" i="9" s="1"/>
  <c r="H131" i="9"/>
  <c r="I131" i="9" s="1"/>
  <c r="H141" i="9"/>
  <c r="I141" i="9" s="1"/>
  <c r="H63" i="9"/>
  <c r="K63" i="9" s="1"/>
  <c r="H115" i="9"/>
  <c r="I115" i="9" s="1"/>
  <c r="H118" i="9"/>
  <c r="K118" i="9" s="1"/>
  <c r="H62" i="9"/>
  <c r="K62" i="9" s="1"/>
  <c r="H49" i="9"/>
  <c r="I49" i="9" s="1"/>
  <c r="H86" i="9"/>
  <c r="I86" i="9" s="1"/>
  <c r="H75" i="9"/>
  <c r="I75" i="9" s="1"/>
  <c r="H83" i="9"/>
  <c r="I83" i="9" s="1"/>
  <c r="H101" i="9"/>
  <c r="K101" i="9" s="1"/>
  <c r="H45" i="9"/>
  <c r="K45" i="9" s="1"/>
  <c r="H93" i="9"/>
  <c r="I93" i="9" s="1"/>
  <c r="H91" i="9"/>
  <c r="I91" i="9" s="1"/>
  <c r="H94" i="9"/>
  <c r="K94" i="9" s="1"/>
  <c r="H114" i="9"/>
  <c r="H98" i="9"/>
  <c r="I98" i="9" s="1"/>
  <c r="H61" i="9"/>
  <c r="K61" i="9" s="1"/>
  <c r="N5" i="9"/>
  <c r="H99" i="9"/>
  <c r="I99" i="9" s="1"/>
  <c r="H102" i="9"/>
  <c r="I102" i="9" s="1"/>
  <c r="H109" i="9"/>
  <c r="K109" i="9" s="1"/>
  <c r="N110" i="9"/>
  <c r="H53" i="9"/>
  <c r="K53" i="9" s="1"/>
  <c r="H43" i="9"/>
  <c r="N43" i="9" s="1"/>
  <c r="H51" i="9"/>
  <c r="I51" i="9" s="1"/>
  <c r="H106" i="9"/>
  <c r="I106" i="9" s="1"/>
  <c r="H142" i="9"/>
  <c r="N142" i="9" s="1"/>
  <c r="H133" i="9"/>
  <c r="I133" i="9" s="1"/>
  <c r="M5" i="9"/>
  <c r="K120" i="9"/>
  <c r="K110" i="9"/>
  <c r="H69" i="9"/>
  <c r="I69" i="9" s="1"/>
  <c r="H77" i="9"/>
  <c r="I77" i="9" s="1"/>
  <c r="K119" i="9"/>
  <c r="H44" i="9"/>
  <c r="I44" i="9" s="1"/>
  <c r="H52" i="9"/>
  <c r="I52" i="9" s="1"/>
  <c r="H60" i="9"/>
  <c r="I60" i="9" s="1"/>
  <c r="H76" i="9"/>
  <c r="I76" i="9" s="1"/>
  <c r="H84" i="9"/>
  <c r="I84" i="9" s="1"/>
  <c r="H92" i="9"/>
  <c r="I92" i="9" s="1"/>
  <c r="H100" i="9"/>
  <c r="I100" i="9" s="1"/>
  <c r="H108" i="9"/>
  <c r="I108" i="9" s="1"/>
  <c r="H116" i="9"/>
  <c r="I116" i="9" s="1"/>
  <c r="N119" i="9"/>
  <c r="H124" i="9"/>
  <c r="I124" i="9" s="1"/>
  <c r="H132" i="9"/>
  <c r="I132" i="9" s="1"/>
  <c r="H140" i="9"/>
  <c r="I140" i="9" s="1"/>
  <c r="K142" i="9"/>
  <c r="H50" i="9"/>
  <c r="I50" i="9" s="1"/>
  <c r="H58" i="9"/>
  <c r="I58" i="9" s="1"/>
  <c r="H66" i="9"/>
  <c r="I66" i="9" s="1"/>
  <c r="H74" i="9"/>
  <c r="I74" i="9" s="1"/>
  <c r="H82" i="9"/>
  <c r="I82" i="9" s="1"/>
  <c r="H90" i="9"/>
  <c r="I90" i="9" s="1"/>
  <c r="N117" i="9"/>
  <c r="H122" i="9"/>
  <c r="I122" i="9" s="1"/>
  <c r="H130" i="9"/>
  <c r="I130" i="9" s="1"/>
  <c r="H138" i="9"/>
  <c r="I138" i="9" s="1"/>
  <c r="N141" i="9"/>
  <c r="N44" i="9"/>
  <c r="H57" i="9"/>
  <c r="I57" i="9" s="1"/>
  <c r="H65" i="9"/>
  <c r="I65" i="9" s="1"/>
  <c r="K67" i="9"/>
  <c r="H68" i="9"/>
  <c r="H73" i="9"/>
  <c r="I73" i="9" s="1"/>
  <c r="H81" i="9"/>
  <c r="I81" i="9" s="1"/>
  <c r="H89" i="9"/>
  <c r="I89" i="9" s="1"/>
  <c r="H97" i="9"/>
  <c r="I97" i="9" s="1"/>
  <c r="H105" i="9"/>
  <c r="I105" i="9" s="1"/>
  <c r="K107" i="9"/>
  <c r="H113" i="9"/>
  <c r="I113" i="9" s="1"/>
  <c r="H121" i="9"/>
  <c r="I121" i="9" s="1"/>
  <c r="H129" i="9"/>
  <c r="I129" i="9" s="1"/>
  <c r="K131" i="9"/>
  <c r="H137" i="9"/>
  <c r="I137" i="9" s="1"/>
  <c r="H145" i="9"/>
  <c r="I145" i="9" s="1"/>
  <c r="K125" i="9"/>
  <c r="K141" i="9"/>
  <c r="H48" i="9"/>
  <c r="H56" i="9"/>
  <c r="H64" i="9"/>
  <c r="N67" i="9"/>
  <c r="H72" i="9"/>
  <c r="K72" i="9" s="1"/>
  <c r="H80" i="9"/>
  <c r="K80" i="9" s="1"/>
  <c r="H88" i="9"/>
  <c r="K88" i="9" s="1"/>
  <c r="H96" i="9"/>
  <c r="K96" i="9" s="1"/>
  <c r="N99" i="9"/>
  <c r="H104" i="9"/>
  <c r="N107" i="9"/>
  <c r="H112" i="9"/>
  <c r="K112" i="9" s="1"/>
  <c r="H128" i="9"/>
  <c r="K128" i="9" s="1"/>
  <c r="N131" i="9"/>
  <c r="H136" i="9"/>
  <c r="N139" i="9"/>
  <c r="H144" i="9"/>
  <c r="K144" i="9" s="1"/>
  <c r="H42" i="9"/>
  <c r="K42" i="9" s="1"/>
  <c r="H47" i="9"/>
  <c r="N47" i="9" s="1"/>
  <c r="H55" i="9"/>
  <c r="H71" i="9"/>
  <c r="N71" i="9" s="1"/>
  <c r="H79" i="9"/>
  <c r="N79" i="9" s="1"/>
  <c r="H87" i="9"/>
  <c r="N87" i="9" s="1"/>
  <c r="H95" i="9"/>
  <c r="I95" i="9" s="1"/>
  <c r="H103" i="9"/>
  <c r="I103" i="9" s="1"/>
  <c r="H111" i="9"/>
  <c r="I111" i="9" s="1"/>
  <c r="H127" i="9"/>
  <c r="H135" i="9"/>
  <c r="H143" i="9"/>
  <c r="N143" i="9" s="1"/>
  <c r="H46" i="9"/>
  <c r="K46" i="9" s="1"/>
  <c r="H54" i="9"/>
  <c r="K54" i="9" s="1"/>
  <c r="H70" i="9"/>
  <c r="K70" i="9" s="1"/>
  <c r="H78" i="9"/>
  <c r="K78" i="9" s="1"/>
  <c r="H126" i="9"/>
  <c r="K126" i="9" s="1"/>
  <c r="H134" i="9"/>
  <c r="K37" i="6"/>
  <c r="J37" i="6"/>
  <c r="K5" i="6"/>
  <c r="I5" i="6"/>
  <c r="H5" i="6"/>
  <c r="M31" i="6"/>
  <c r="M30" i="6"/>
  <c r="M29" i="6"/>
  <c r="M27" i="6"/>
  <c r="M26" i="6"/>
  <c r="M25" i="6"/>
  <c r="M24" i="6"/>
  <c r="M23" i="6"/>
  <c r="M22" i="6"/>
  <c r="M21" i="6"/>
  <c r="M20" i="6"/>
  <c r="M19" i="6"/>
  <c r="M18" i="6"/>
  <c r="M32" i="6"/>
  <c r="M28" i="6"/>
  <c r="L32" i="6"/>
  <c r="L31" i="6"/>
  <c r="L30" i="6"/>
  <c r="L29" i="6"/>
  <c r="L28" i="6"/>
  <c r="L27" i="6"/>
  <c r="L26" i="6"/>
  <c r="L25" i="6"/>
  <c r="L24" i="6"/>
  <c r="L23" i="6"/>
  <c r="L22" i="6"/>
  <c r="L21" i="6"/>
  <c r="L20" i="6"/>
  <c r="L19" i="6"/>
  <c r="L18" i="6"/>
  <c r="L17" i="6"/>
  <c r="L16" i="6"/>
  <c r="L15" i="6"/>
  <c r="L14" i="6"/>
  <c r="L13" i="6"/>
  <c r="L12" i="6"/>
  <c r="L11" i="6"/>
  <c r="I117" i="9" l="1"/>
  <c r="I94" i="9"/>
  <c r="N77" i="9"/>
  <c r="N50" i="9"/>
  <c r="K77" i="9"/>
  <c r="K123" i="9"/>
  <c r="N123" i="9"/>
  <c r="K59" i="9"/>
  <c r="N59" i="9"/>
  <c r="N61" i="9"/>
  <c r="N125" i="9"/>
  <c r="K139" i="9"/>
  <c r="K60" i="9"/>
  <c r="K50" i="9"/>
  <c r="K85" i="9"/>
  <c r="I45" i="9"/>
  <c r="K116" i="9"/>
  <c r="N85" i="9"/>
  <c r="K86" i="9"/>
  <c r="N86" i="9"/>
  <c r="I61" i="9"/>
  <c r="N75" i="9"/>
  <c r="N49" i="9"/>
  <c r="K49" i="9"/>
  <c r="K75" i="9"/>
  <c r="N108" i="9"/>
  <c r="K99" i="9"/>
  <c r="N94" i="9"/>
  <c r="M5" i="6"/>
  <c r="M120" i="10"/>
  <c r="H36" i="10" s="1"/>
  <c r="D8" i="13" s="1"/>
  <c r="E8" i="13" s="1"/>
  <c r="P94" i="10"/>
  <c r="I35" i="10" s="1"/>
  <c r="M94" i="10"/>
  <c r="H35" i="10" s="1"/>
  <c r="D7" i="13" s="1"/>
  <c r="E7" i="13" s="1"/>
  <c r="P42" i="10"/>
  <c r="I33" i="10" s="1"/>
  <c r="P120" i="10"/>
  <c r="I36" i="10" s="1"/>
  <c r="M68" i="10"/>
  <c r="H34" i="10" s="1"/>
  <c r="D6" i="13" s="1"/>
  <c r="E6" i="13" s="1"/>
  <c r="P68" i="10"/>
  <c r="I34" i="10" s="1"/>
  <c r="M42" i="10"/>
  <c r="H33" i="10" s="1"/>
  <c r="D5" i="13" s="1"/>
  <c r="E5" i="13" s="1"/>
  <c r="K122" i="9"/>
  <c r="N109" i="9"/>
  <c r="N120" i="9"/>
  <c r="N102" i="9"/>
  <c r="L5" i="6"/>
  <c r="K106" i="9"/>
  <c r="K44" i="9"/>
  <c r="K102" i="9"/>
  <c r="I114" i="9"/>
  <c r="N114" i="9"/>
  <c r="N92" i="9"/>
  <c r="I63" i="9"/>
  <c r="I142" i="9"/>
  <c r="N124" i="9"/>
  <c r="K91" i="9"/>
  <c r="K138" i="9"/>
  <c r="K51" i="9"/>
  <c r="N101" i="9"/>
  <c r="N53" i="9"/>
  <c r="I109" i="9"/>
  <c r="N118" i="9"/>
  <c r="I118" i="9"/>
  <c r="N115" i="9"/>
  <c r="K98" i="9"/>
  <c r="N63" i="9"/>
  <c r="K114" i="9"/>
  <c r="I53" i="9"/>
  <c r="N133" i="9"/>
  <c r="N91" i="9"/>
  <c r="N84" i="9"/>
  <c r="K100" i="9"/>
  <c r="N116" i="9"/>
  <c r="K83" i="9"/>
  <c r="K133" i="9"/>
  <c r="N93" i="9"/>
  <c r="N45" i="9"/>
  <c r="N103" i="9"/>
  <c r="K57" i="9"/>
  <c r="N106" i="9"/>
  <c r="N132" i="9"/>
  <c r="N51" i="9"/>
  <c r="K130" i="9"/>
  <c r="N83" i="9"/>
  <c r="K115" i="9"/>
  <c r="K93" i="9"/>
  <c r="I101" i="9"/>
  <c r="N121" i="9"/>
  <c r="N62" i="9"/>
  <c r="I62" i="9"/>
  <c r="I43" i="9"/>
  <c r="K43" i="9"/>
  <c r="N98" i="9"/>
  <c r="N60" i="9"/>
  <c r="N74" i="9"/>
  <c r="I136" i="9"/>
  <c r="N136" i="9"/>
  <c r="I135" i="9"/>
  <c r="K135" i="9"/>
  <c r="I55" i="9"/>
  <c r="K55" i="9"/>
  <c r="I104" i="9"/>
  <c r="N104" i="9"/>
  <c r="I72" i="9"/>
  <c r="N72" i="9"/>
  <c r="N68" i="9"/>
  <c r="I68" i="9"/>
  <c r="N65" i="9"/>
  <c r="K145" i="9"/>
  <c r="N57" i="9"/>
  <c r="K92" i="9"/>
  <c r="K84" i="9"/>
  <c r="K76" i="9"/>
  <c r="N113" i="9"/>
  <c r="K129" i="9"/>
  <c r="K64" i="9"/>
  <c r="I64" i="9"/>
  <c r="N64" i="9"/>
  <c r="N95" i="9"/>
  <c r="K137" i="9"/>
  <c r="N97" i="9"/>
  <c r="K66" i="9"/>
  <c r="K58" i="9"/>
  <c r="N90" i="9"/>
  <c r="N105" i="9"/>
  <c r="K90" i="9"/>
  <c r="N145" i="9"/>
  <c r="K121" i="9"/>
  <c r="I47" i="9"/>
  <c r="K47" i="9"/>
  <c r="I42" i="9"/>
  <c r="N42" i="9"/>
  <c r="K69" i="9"/>
  <c r="K52" i="9"/>
  <c r="N135" i="9"/>
  <c r="K111" i="9"/>
  <c r="K65" i="9"/>
  <c r="K136" i="9"/>
  <c r="N138" i="9"/>
  <c r="N89" i="9"/>
  <c r="N129" i="9"/>
  <c r="N134" i="9"/>
  <c r="I134" i="9"/>
  <c r="N126" i="9"/>
  <c r="I126" i="9"/>
  <c r="I96" i="9"/>
  <c r="N96" i="9"/>
  <c r="I78" i="9"/>
  <c r="N78" i="9"/>
  <c r="I144" i="9"/>
  <c r="N144" i="9"/>
  <c r="I88" i="9"/>
  <c r="N88" i="9"/>
  <c r="K56" i="9"/>
  <c r="I56" i="9"/>
  <c r="N56" i="9"/>
  <c r="N100" i="9"/>
  <c r="K108" i="9"/>
  <c r="K134" i="9"/>
  <c r="N111" i="9"/>
  <c r="K103" i="9"/>
  <c r="N66" i="9"/>
  <c r="K97" i="9"/>
  <c r="K68" i="9"/>
  <c r="N82" i="9"/>
  <c r="K113" i="9"/>
  <c r="K82" i="9"/>
  <c r="N137" i="9"/>
  <c r="K89" i="9"/>
  <c r="I71" i="9"/>
  <c r="K71" i="9"/>
  <c r="I127" i="9"/>
  <c r="K127" i="9"/>
  <c r="I128" i="9"/>
  <c r="N128" i="9"/>
  <c r="N70" i="9"/>
  <c r="I70" i="9"/>
  <c r="N54" i="9"/>
  <c r="I54" i="9"/>
  <c r="I87" i="9"/>
  <c r="K87" i="9"/>
  <c r="N140" i="9"/>
  <c r="N76" i="9"/>
  <c r="N69" i="9"/>
  <c r="K95" i="9"/>
  <c r="N58" i="9"/>
  <c r="N122" i="9"/>
  <c r="K140" i="9"/>
  <c r="K132" i="9"/>
  <c r="K124" i="9"/>
  <c r="N130" i="9"/>
  <c r="K105" i="9"/>
  <c r="K104" i="9"/>
  <c r="N81" i="9"/>
  <c r="K81" i="9"/>
  <c r="I143" i="9"/>
  <c r="K143" i="9"/>
  <c r="N46" i="9"/>
  <c r="I46" i="9"/>
  <c r="I79" i="9"/>
  <c r="K79" i="9"/>
  <c r="I112" i="9"/>
  <c r="N112" i="9"/>
  <c r="I80" i="9"/>
  <c r="N80" i="9"/>
  <c r="K48" i="9"/>
  <c r="I48" i="9"/>
  <c r="N48" i="9"/>
  <c r="N52" i="9"/>
  <c r="N127" i="9"/>
  <c r="N55" i="9"/>
  <c r="K74" i="9"/>
  <c r="N73" i="9"/>
  <c r="K73" i="9"/>
  <c r="D120" i="6"/>
  <c r="D94" i="6"/>
  <c r="D68" i="6"/>
  <c r="D42" i="6"/>
  <c r="C94" i="6"/>
  <c r="C68" i="6"/>
  <c r="G42" i="6"/>
  <c r="F44" i="6"/>
  <c r="F43" i="6"/>
  <c r="F42" i="6"/>
  <c r="E44" i="6"/>
  <c r="E43" i="6"/>
  <c r="E42" i="6"/>
  <c r="G73" i="6"/>
  <c r="G72" i="6"/>
  <c r="G71" i="6"/>
  <c r="G70" i="6"/>
  <c r="G69" i="6"/>
  <c r="G68" i="6"/>
  <c r="F71" i="6"/>
  <c r="F70" i="6"/>
  <c r="F69" i="6"/>
  <c r="F68" i="6"/>
  <c r="E71" i="6"/>
  <c r="E70" i="6"/>
  <c r="E69" i="6"/>
  <c r="E20" i="7"/>
  <c r="E19" i="7"/>
  <c r="E18" i="7"/>
  <c r="E17" i="7"/>
  <c r="E16" i="7"/>
  <c r="E21" i="7"/>
  <c r="H68" i="6" l="1"/>
  <c r="I68" i="6" s="1"/>
  <c r="H37" i="10"/>
  <c r="I37" i="10"/>
  <c r="H70" i="6"/>
  <c r="N70" i="6" s="1"/>
  <c r="H69" i="6"/>
  <c r="I69" i="6" s="1"/>
  <c r="H71" i="6"/>
  <c r="K71" i="6" s="1"/>
  <c r="J120" i="9"/>
  <c r="L120" i="9"/>
  <c r="O120" i="9"/>
  <c r="J94" i="9"/>
  <c r="O94" i="9"/>
  <c r="L42" i="9"/>
  <c r="L94" i="9"/>
  <c r="J68" i="9"/>
  <c r="O68" i="9"/>
  <c r="L68" i="9"/>
  <c r="O42" i="9"/>
  <c r="J42" i="9"/>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20" i="6"/>
  <c r="C120" i="6"/>
  <c r="G95" i="6"/>
  <c r="G96" i="6"/>
  <c r="G97" i="6"/>
  <c r="G98" i="6"/>
  <c r="G99" i="6"/>
  <c r="G100" i="6"/>
  <c r="G101" i="6"/>
  <c r="G102" i="6"/>
  <c r="G103" i="6"/>
  <c r="G104" i="6"/>
  <c r="G105" i="6"/>
  <c r="G106" i="6"/>
  <c r="G107" i="6"/>
  <c r="G108" i="6"/>
  <c r="G109" i="6"/>
  <c r="G110" i="6"/>
  <c r="G111" i="6"/>
  <c r="G112" i="6"/>
  <c r="G113" i="6"/>
  <c r="G114" i="6"/>
  <c r="G115" i="6"/>
  <c r="G116" i="6"/>
  <c r="G117" i="6"/>
  <c r="G118" i="6"/>
  <c r="G119" i="6"/>
  <c r="G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94" i="6"/>
  <c r="G74" i="6"/>
  <c r="G75" i="6"/>
  <c r="G76" i="6"/>
  <c r="G77" i="6"/>
  <c r="G78" i="6"/>
  <c r="G79" i="6"/>
  <c r="G80" i="6"/>
  <c r="G81" i="6"/>
  <c r="G82" i="6"/>
  <c r="G83" i="6"/>
  <c r="G84" i="6"/>
  <c r="G85" i="6"/>
  <c r="G86" i="6"/>
  <c r="G87" i="6"/>
  <c r="G88" i="6"/>
  <c r="G89" i="6"/>
  <c r="G90" i="6"/>
  <c r="G91" i="6"/>
  <c r="G92" i="6"/>
  <c r="G93" i="6"/>
  <c r="F72" i="6"/>
  <c r="H72" i="6" s="1"/>
  <c r="F73" i="6"/>
  <c r="H73" i="6" s="1"/>
  <c r="F74" i="6"/>
  <c r="F75" i="6"/>
  <c r="F76" i="6"/>
  <c r="F77" i="6"/>
  <c r="F78" i="6"/>
  <c r="F79" i="6"/>
  <c r="F80" i="6"/>
  <c r="F81" i="6"/>
  <c r="F82" i="6"/>
  <c r="F83" i="6"/>
  <c r="F84" i="6"/>
  <c r="F85" i="6"/>
  <c r="F86" i="6"/>
  <c r="F87" i="6"/>
  <c r="F88" i="6"/>
  <c r="F89" i="6"/>
  <c r="F90" i="6"/>
  <c r="F91" i="6"/>
  <c r="F92" i="6"/>
  <c r="F93" i="6"/>
  <c r="E72" i="6"/>
  <c r="E73" i="6"/>
  <c r="E74" i="6"/>
  <c r="E75" i="6"/>
  <c r="E76" i="6"/>
  <c r="E77" i="6"/>
  <c r="E78" i="6"/>
  <c r="E79" i="6"/>
  <c r="E80" i="6"/>
  <c r="E81" i="6"/>
  <c r="E82" i="6"/>
  <c r="E83" i="6"/>
  <c r="E84" i="6"/>
  <c r="E85" i="6"/>
  <c r="E86" i="6"/>
  <c r="E87" i="6"/>
  <c r="E88" i="6"/>
  <c r="E89" i="6"/>
  <c r="E90" i="6"/>
  <c r="E91" i="6"/>
  <c r="E92" i="6"/>
  <c r="E93" i="6"/>
  <c r="E68" i="6"/>
  <c r="E45" i="6"/>
  <c r="G67" i="6"/>
  <c r="F67" i="6"/>
  <c r="G66" i="6"/>
  <c r="F66" i="6"/>
  <c r="G65" i="6"/>
  <c r="F65" i="6"/>
  <c r="G64" i="6"/>
  <c r="F64" i="6"/>
  <c r="G63" i="6"/>
  <c r="F63" i="6"/>
  <c r="G62" i="6"/>
  <c r="F62" i="6"/>
  <c r="G61" i="6"/>
  <c r="F61" i="6"/>
  <c r="G60" i="6"/>
  <c r="F60" i="6"/>
  <c r="G59" i="6"/>
  <c r="F59" i="6"/>
  <c r="G58" i="6"/>
  <c r="F58" i="6"/>
  <c r="G57" i="6"/>
  <c r="F57" i="6"/>
  <c r="G56" i="6"/>
  <c r="F56" i="6"/>
  <c r="G55" i="6"/>
  <c r="F55" i="6"/>
  <c r="G54" i="6"/>
  <c r="F54" i="6"/>
  <c r="G53" i="6"/>
  <c r="F53" i="6"/>
  <c r="G52" i="6"/>
  <c r="F52" i="6"/>
  <c r="G51" i="6"/>
  <c r="F51" i="6"/>
  <c r="G50" i="6"/>
  <c r="F50" i="6"/>
  <c r="G49" i="6"/>
  <c r="F49" i="6"/>
  <c r="G48" i="6"/>
  <c r="F48" i="6"/>
  <c r="G47" i="6"/>
  <c r="F47" i="6"/>
  <c r="G46" i="6"/>
  <c r="F46" i="6"/>
  <c r="G45" i="6"/>
  <c r="F45" i="6"/>
  <c r="G44" i="6"/>
  <c r="G43" i="6"/>
  <c r="C42" i="6"/>
  <c r="E48" i="6"/>
  <c r="E49" i="6"/>
  <c r="E50" i="6"/>
  <c r="E51" i="6"/>
  <c r="E52" i="6"/>
  <c r="E53" i="6"/>
  <c r="E54" i="6"/>
  <c r="E55" i="6"/>
  <c r="E56" i="6"/>
  <c r="E57" i="6"/>
  <c r="E58" i="6"/>
  <c r="E59" i="6"/>
  <c r="E60" i="6"/>
  <c r="E61" i="6"/>
  <c r="E62" i="6"/>
  <c r="E63" i="6"/>
  <c r="E64" i="6"/>
  <c r="E65" i="6"/>
  <c r="E66" i="6"/>
  <c r="E67" i="6"/>
  <c r="E46" i="6"/>
  <c r="E47" i="6"/>
  <c r="H75" i="6" l="1"/>
  <c r="N68" i="6"/>
  <c r="K68" i="6"/>
  <c r="K69" i="6"/>
  <c r="I70" i="6"/>
  <c r="N69" i="6"/>
  <c r="H124" i="6"/>
  <c r="K124" i="6" s="1"/>
  <c r="N71" i="6"/>
  <c r="K70" i="6"/>
  <c r="I71" i="6"/>
  <c r="M120" i="9"/>
  <c r="I36" i="9" s="1"/>
  <c r="J8" i="13" s="1"/>
  <c r="K8" i="13" s="1"/>
  <c r="M68" i="9"/>
  <c r="I34" i="9" s="1"/>
  <c r="J6" i="13" s="1"/>
  <c r="K6" i="13" s="1"/>
  <c r="P120" i="9"/>
  <c r="J36" i="9" s="1"/>
  <c r="P68" i="9"/>
  <c r="J34" i="9" s="1"/>
  <c r="P94" i="9"/>
  <c r="J35" i="9" s="1"/>
  <c r="M94" i="9"/>
  <c r="I35" i="9" s="1"/>
  <c r="J7" i="13" s="1"/>
  <c r="K7" i="13" s="1"/>
  <c r="P42" i="9"/>
  <c r="J33" i="9" s="1"/>
  <c r="M42" i="9"/>
  <c r="I33" i="9" s="1"/>
  <c r="J5" i="13" s="1"/>
  <c r="K5" i="13" s="1"/>
  <c r="H74" i="6"/>
  <c r="N73" i="6"/>
  <c r="I73" i="6"/>
  <c r="K73" i="6"/>
  <c r="N72" i="6"/>
  <c r="I72" i="6"/>
  <c r="K72" i="6"/>
  <c r="H57" i="6"/>
  <c r="I57" i="6" s="1"/>
  <c r="H47" i="6"/>
  <c r="H46" i="6"/>
  <c r="H67" i="6"/>
  <c r="H44" i="6"/>
  <c r="H45" i="6"/>
  <c r="H51" i="6"/>
  <c r="H43" i="6"/>
  <c r="H50" i="6"/>
  <c r="H49" i="6"/>
  <c r="H48" i="6"/>
  <c r="H42" i="6"/>
  <c r="I75" i="6"/>
  <c r="K75" i="6"/>
  <c r="N75" i="6"/>
  <c r="H114" i="6"/>
  <c r="K114" i="6" s="1"/>
  <c r="H106" i="6"/>
  <c r="K106" i="6" s="1"/>
  <c r="H66" i="6"/>
  <c r="K66" i="6" s="1"/>
  <c r="H94" i="6"/>
  <c r="K94" i="6" s="1"/>
  <c r="H92" i="6"/>
  <c r="K92" i="6" s="1"/>
  <c r="H84" i="6"/>
  <c r="K84" i="6" s="1"/>
  <c r="H76" i="6"/>
  <c r="H91" i="6"/>
  <c r="H60" i="6"/>
  <c r="H52" i="6"/>
  <c r="H56" i="6"/>
  <c r="I56" i="6" s="1"/>
  <c r="H88" i="6"/>
  <c r="H80" i="6"/>
  <c r="H90" i="6"/>
  <c r="H82" i="6"/>
  <c r="K82" i="6" s="1"/>
  <c r="H117" i="6"/>
  <c r="H109" i="6"/>
  <c r="K109" i="6" s="1"/>
  <c r="H95" i="6"/>
  <c r="K95" i="6" s="1"/>
  <c r="H87" i="6"/>
  <c r="H111" i="6"/>
  <c r="K111" i="6" s="1"/>
  <c r="H79" i="6"/>
  <c r="H134" i="6"/>
  <c r="K134" i="6" s="1"/>
  <c r="H53" i="6"/>
  <c r="H86" i="6"/>
  <c r="H78" i="6"/>
  <c r="H85" i="6"/>
  <c r="H116" i="6"/>
  <c r="H108" i="6"/>
  <c r="H100" i="6"/>
  <c r="K100" i="6" s="1"/>
  <c r="H118" i="6"/>
  <c r="H110" i="6"/>
  <c r="H102" i="6"/>
  <c r="H119" i="6"/>
  <c r="K119" i="6" s="1"/>
  <c r="H141" i="6"/>
  <c r="H142" i="6"/>
  <c r="H126" i="6"/>
  <c r="H120" i="6"/>
  <c r="H61" i="6"/>
  <c r="H65" i="6"/>
  <c r="H83" i="6"/>
  <c r="K83" i="6" s="1"/>
  <c r="H115" i="6"/>
  <c r="H107" i="6"/>
  <c r="H99" i="6"/>
  <c r="H101" i="6"/>
  <c r="H113" i="6"/>
  <c r="H140" i="6"/>
  <c r="K140" i="6" s="1"/>
  <c r="H131" i="6"/>
  <c r="N131" i="6" s="1"/>
  <c r="H139" i="6"/>
  <c r="N139" i="6" s="1"/>
  <c r="H123" i="6"/>
  <c r="H133" i="6"/>
  <c r="H77" i="6"/>
  <c r="H97" i="6"/>
  <c r="H105" i="6"/>
  <c r="H138" i="6"/>
  <c r="H130" i="6"/>
  <c r="H122" i="6"/>
  <c r="H132" i="6"/>
  <c r="N132" i="6" s="1"/>
  <c r="H54" i="6"/>
  <c r="H62" i="6"/>
  <c r="H55" i="6"/>
  <c r="H59" i="6"/>
  <c r="H63" i="6"/>
  <c r="H112" i="6"/>
  <c r="H104" i="6"/>
  <c r="H96" i="6"/>
  <c r="H98" i="6"/>
  <c r="H103" i="6"/>
  <c r="H145" i="6"/>
  <c r="H137" i="6"/>
  <c r="H129" i="6"/>
  <c r="N129" i="6" s="1"/>
  <c r="H121" i="6"/>
  <c r="H127" i="6"/>
  <c r="H135" i="6"/>
  <c r="H143" i="6"/>
  <c r="N143" i="6" s="1"/>
  <c r="H125" i="6"/>
  <c r="H64" i="6"/>
  <c r="H58" i="6"/>
  <c r="K117" i="6"/>
  <c r="H89" i="6"/>
  <c r="H81" i="6"/>
  <c r="H93" i="6"/>
  <c r="H144" i="6"/>
  <c r="H136" i="6"/>
  <c r="N136" i="6" s="1"/>
  <c r="H128" i="6"/>
  <c r="F7" i="7"/>
  <c r="F8" i="7"/>
  <c r="F9" i="7"/>
  <c r="F16" i="7"/>
  <c r="F19" i="7"/>
  <c r="N124" i="6" l="1"/>
  <c r="I124" i="6"/>
  <c r="G19" i="7"/>
  <c r="G16" i="7"/>
  <c r="G18" i="7"/>
  <c r="G21" i="7"/>
  <c r="G17" i="7"/>
  <c r="G20" i="7"/>
  <c r="I93" i="6"/>
  <c r="N93" i="6"/>
  <c r="N81" i="6"/>
  <c r="I81" i="6"/>
  <c r="N89" i="6"/>
  <c r="I89" i="6"/>
  <c r="K132" i="6"/>
  <c r="I121" i="6"/>
  <c r="N121" i="6"/>
  <c r="I112" i="6"/>
  <c r="N112" i="6"/>
  <c r="I130" i="6"/>
  <c r="N130" i="6"/>
  <c r="I65" i="6"/>
  <c r="K65" i="6"/>
  <c r="N65" i="6"/>
  <c r="K102" i="6"/>
  <c r="I102" i="6"/>
  <c r="N102" i="6"/>
  <c r="N86" i="6"/>
  <c r="I86" i="6"/>
  <c r="I117" i="6"/>
  <c r="N117" i="6"/>
  <c r="K91" i="6"/>
  <c r="I91" i="6"/>
  <c r="N91" i="6"/>
  <c r="I51" i="6"/>
  <c r="K51" i="6"/>
  <c r="N51" i="6"/>
  <c r="I140" i="6"/>
  <c r="N140" i="6"/>
  <c r="I61" i="6"/>
  <c r="K61" i="6"/>
  <c r="N61" i="6"/>
  <c r="I110" i="6"/>
  <c r="N110" i="6"/>
  <c r="K53" i="6"/>
  <c r="N53" i="6"/>
  <c r="I53" i="6"/>
  <c r="I82" i="6"/>
  <c r="N82" i="6"/>
  <c r="I76" i="6"/>
  <c r="K76" i="6"/>
  <c r="N76" i="6"/>
  <c r="K45" i="6"/>
  <c r="I45" i="6"/>
  <c r="N45" i="6"/>
  <c r="K58" i="6"/>
  <c r="N58" i="6"/>
  <c r="N64" i="6"/>
  <c r="I64" i="6"/>
  <c r="K64" i="6"/>
  <c r="N63" i="6"/>
  <c r="I63" i="6"/>
  <c r="K63" i="6"/>
  <c r="I138" i="6"/>
  <c r="N138" i="6"/>
  <c r="K137" i="6"/>
  <c r="N137" i="6"/>
  <c r="K59" i="6"/>
  <c r="N59" i="6"/>
  <c r="N105" i="6"/>
  <c r="I105" i="6"/>
  <c r="N113" i="6"/>
  <c r="I113" i="6"/>
  <c r="I120" i="6"/>
  <c r="N120" i="6"/>
  <c r="N118" i="6"/>
  <c r="I118" i="6"/>
  <c r="I134" i="6"/>
  <c r="N134" i="6"/>
  <c r="I90" i="6"/>
  <c r="N90" i="6"/>
  <c r="I84" i="6"/>
  <c r="N84" i="6"/>
  <c r="K44" i="6"/>
  <c r="I44" i="6"/>
  <c r="N44" i="6"/>
  <c r="K128" i="6"/>
  <c r="N128" i="6"/>
  <c r="K97" i="6"/>
  <c r="N97" i="6"/>
  <c r="I97" i="6"/>
  <c r="K101" i="6"/>
  <c r="I101" i="6"/>
  <c r="N101" i="6"/>
  <c r="N126" i="6"/>
  <c r="I126" i="6"/>
  <c r="I100" i="6"/>
  <c r="N100" i="6"/>
  <c r="N79" i="6"/>
  <c r="I79" i="6"/>
  <c r="I80" i="6"/>
  <c r="N80" i="6"/>
  <c r="I92" i="6"/>
  <c r="N92" i="6"/>
  <c r="K42" i="6"/>
  <c r="N42" i="6"/>
  <c r="I42" i="6"/>
  <c r="N67" i="6"/>
  <c r="I67" i="6"/>
  <c r="K67" i="6"/>
  <c r="K135" i="6"/>
  <c r="N135" i="6"/>
  <c r="I58" i="6"/>
  <c r="K145" i="6"/>
  <c r="N145" i="6"/>
  <c r="I125" i="6"/>
  <c r="N125" i="6"/>
  <c r="I103" i="6"/>
  <c r="N103" i="6"/>
  <c r="I77" i="6"/>
  <c r="K77" i="6"/>
  <c r="N77" i="6"/>
  <c r="I99" i="6"/>
  <c r="N99" i="6"/>
  <c r="I142" i="6"/>
  <c r="N142" i="6"/>
  <c r="I108" i="6"/>
  <c r="N108" i="6"/>
  <c r="I111" i="6"/>
  <c r="N111" i="6"/>
  <c r="I88" i="6"/>
  <c r="N88" i="6"/>
  <c r="I94" i="6"/>
  <c r="N94" i="6"/>
  <c r="N48" i="6"/>
  <c r="I48" i="6"/>
  <c r="K48" i="6"/>
  <c r="I46" i="6"/>
  <c r="K46" i="6"/>
  <c r="N46" i="6"/>
  <c r="K96" i="6"/>
  <c r="I96" i="6"/>
  <c r="N96" i="6"/>
  <c r="I55" i="6"/>
  <c r="N55" i="6"/>
  <c r="K55" i="6"/>
  <c r="K144" i="6"/>
  <c r="N144" i="6"/>
  <c r="N98" i="6"/>
  <c r="I98" i="6"/>
  <c r="K126" i="6"/>
  <c r="I133" i="6"/>
  <c r="N133" i="6"/>
  <c r="I107" i="6"/>
  <c r="N107" i="6"/>
  <c r="I116" i="6"/>
  <c r="N116" i="6"/>
  <c r="N87" i="6"/>
  <c r="I87" i="6"/>
  <c r="N56" i="6"/>
  <c r="K56" i="6"/>
  <c r="I66" i="6"/>
  <c r="N66" i="6"/>
  <c r="N49" i="6"/>
  <c r="I49" i="6"/>
  <c r="K49" i="6"/>
  <c r="I47" i="6"/>
  <c r="K47" i="6"/>
  <c r="N47" i="6"/>
  <c r="I62" i="6"/>
  <c r="N62" i="6"/>
  <c r="K62" i="6"/>
  <c r="K123" i="6"/>
  <c r="I123" i="6"/>
  <c r="N123" i="6"/>
  <c r="I115" i="6"/>
  <c r="N115" i="6"/>
  <c r="I141" i="6"/>
  <c r="N141" i="6"/>
  <c r="K85" i="6"/>
  <c r="I85" i="6"/>
  <c r="N85" i="6"/>
  <c r="I95" i="6"/>
  <c r="N95" i="6"/>
  <c r="N52" i="6"/>
  <c r="K52" i="6"/>
  <c r="I52" i="6"/>
  <c r="N106" i="6"/>
  <c r="I106" i="6"/>
  <c r="N50" i="6"/>
  <c r="K50" i="6"/>
  <c r="I50" i="6"/>
  <c r="K57" i="6"/>
  <c r="N57" i="6"/>
  <c r="K127" i="6"/>
  <c r="N127" i="6"/>
  <c r="I127" i="6"/>
  <c r="K104" i="6"/>
  <c r="N104" i="6"/>
  <c r="I104" i="6"/>
  <c r="N54" i="6"/>
  <c r="I54" i="6"/>
  <c r="K54" i="6"/>
  <c r="I122" i="6"/>
  <c r="N122" i="6"/>
  <c r="I83" i="6"/>
  <c r="N83" i="6"/>
  <c r="I119" i="6"/>
  <c r="N119" i="6"/>
  <c r="K78" i="6"/>
  <c r="N78" i="6"/>
  <c r="I78" i="6"/>
  <c r="I109" i="6"/>
  <c r="N109" i="6"/>
  <c r="N60" i="6"/>
  <c r="I60" i="6"/>
  <c r="K60" i="6"/>
  <c r="N114" i="6"/>
  <c r="I114" i="6"/>
  <c r="K43" i="6"/>
  <c r="I43" i="6"/>
  <c r="N43" i="6"/>
  <c r="I74" i="6"/>
  <c r="K74" i="6"/>
  <c r="N74" i="6"/>
  <c r="K80" i="6"/>
  <c r="K90" i="6"/>
  <c r="K79" i="6"/>
  <c r="K89" i="6"/>
  <c r="K116" i="6"/>
  <c r="K125" i="6"/>
  <c r="K88" i="6"/>
  <c r="K87" i="6"/>
  <c r="K138" i="6"/>
  <c r="I59" i="6"/>
  <c r="K130" i="6"/>
  <c r="K108" i="6"/>
  <c r="K115" i="6"/>
  <c r="I136" i="6"/>
  <c r="K136" i="6"/>
  <c r="I129" i="6"/>
  <c r="I132" i="6"/>
  <c r="I131" i="6"/>
  <c r="I145" i="6"/>
  <c r="K98" i="6"/>
  <c r="K141" i="6"/>
  <c r="K113" i="6"/>
  <c r="K120" i="6"/>
  <c r="I144" i="6"/>
  <c r="K110" i="6"/>
  <c r="I137" i="6"/>
  <c r="K142" i="6"/>
  <c r="K93" i="6"/>
  <c r="K118" i="6"/>
  <c r="K107" i="6"/>
  <c r="I139" i="6"/>
  <c r="K139" i="6"/>
  <c r="I143" i="6"/>
  <c r="I135" i="6"/>
  <c r="K133" i="6"/>
  <c r="K122" i="6"/>
  <c r="K103" i="6"/>
  <c r="I128" i="6"/>
  <c r="K81" i="6"/>
  <c r="K131" i="6"/>
  <c r="K143" i="6"/>
  <c r="K105" i="6"/>
  <c r="K86" i="6"/>
  <c r="K129" i="6"/>
  <c r="K121" i="6"/>
  <c r="K99" i="6"/>
  <c r="K112" i="6"/>
  <c r="H16" i="7" l="1"/>
  <c r="I16" i="7" s="1"/>
  <c r="E10" i="7" s="1"/>
  <c r="H19" i="7"/>
  <c r="I19" i="7" s="1"/>
  <c r="E11" i="7" s="1"/>
  <c r="J37" i="9"/>
  <c r="I37" i="9"/>
  <c r="J68" i="6"/>
  <c r="O94" i="6"/>
  <c r="J42" i="6"/>
  <c r="L94" i="6"/>
  <c r="L68" i="6"/>
  <c r="O68" i="6"/>
  <c r="O42" i="6"/>
  <c r="L120" i="6"/>
  <c r="L42" i="6"/>
  <c r="O120" i="6"/>
  <c r="J94" i="6"/>
  <c r="J120" i="6"/>
  <c r="P42" i="6" l="1"/>
  <c r="I33" i="6" s="1"/>
  <c r="M42" i="6"/>
  <c r="H33" i="6" s="1"/>
  <c r="F5" i="13" s="1"/>
  <c r="G5" i="13" s="1"/>
  <c r="M68" i="6"/>
  <c r="H34" i="6" s="1"/>
  <c r="F6" i="13" s="1"/>
  <c r="G6" i="13" s="1"/>
  <c r="P68" i="6"/>
  <c r="I34" i="6" s="1"/>
  <c r="M120" i="6"/>
  <c r="H36" i="6" s="1"/>
  <c r="F8" i="13" s="1"/>
  <c r="G8" i="13" s="1"/>
  <c r="P94" i="6"/>
  <c r="I35" i="6" s="1"/>
  <c r="M94" i="6"/>
  <c r="H35" i="6" s="1"/>
  <c r="F7" i="13" s="1"/>
  <c r="G7" i="13" s="1"/>
  <c r="P120" i="6"/>
  <c r="I36" i="6" s="1"/>
  <c r="H37" i="6" l="1"/>
  <c r="I3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Y700</author>
  </authors>
  <commentList>
    <comment ref="G4" authorId="0" shapeId="0" xr:uid="{422CC28B-6D83-4BB7-A057-26737AE15005}">
      <text>
        <r>
          <rPr>
            <sz val="9"/>
            <color indexed="81"/>
            <rFont val="Orkney Light"/>
          </rPr>
          <t>Obtenido a partir de la grilla de terreno ALOS PALSAR 12.5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20" authorId="0" shapeId="0" xr:uid="{C71E2724-E0F6-4F4F-9473-69991FDA86CF}">
      <text>
        <r>
          <rPr>
            <sz val="10"/>
            <color indexed="81"/>
            <rFont val="Orkney Light"/>
          </rPr>
          <t>La cuenca de estudio presenta dos periodos de lluvias intensas en el año ubicados en la mitad de cada semestre.
Las estaciones virtuales se localizan al norte de la Orinoquía donde el periodo de lluvias intensas se localiza en la mitad de cada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Y700</author>
    <author>user</author>
  </authors>
  <commentList>
    <comment ref="G6" authorId="0" shapeId="0" xr:uid="{B39DFDA9-0D24-4AC7-A044-71DD662AABE9}">
      <text>
        <r>
          <rPr>
            <sz val="9"/>
            <color indexed="81"/>
            <rFont val="Tahoma"/>
            <family val="2"/>
          </rPr>
          <t>Obtenido a partir de la grilla de terreno ALOS PALSAR 12.5</t>
        </r>
      </text>
    </comment>
    <comment ref="H6" authorId="1" shapeId="0" xr:uid="{B8762871-AB97-4A80-A575-0A951FC63BF3}">
      <text>
        <r>
          <rPr>
            <sz val="9"/>
            <color indexed="81"/>
            <rFont val="Tahoma"/>
            <family val="2"/>
          </rPr>
          <t>Valor obtenido del análisis estadístico de la estación terrestre.</t>
        </r>
      </text>
    </comment>
    <comment ref="I6" authorId="1" shapeId="0" xr:uid="{FC405833-98BA-46CC-A2D9-4972687EDE5C}">
      <text>
        <r>
          <rPr>
            <sz val="9"/>
            <color indexed="81"/>
            <rFont val="Tahoma"/>
            <family val="2"/>
          </rPr>
          <t>Valor obtenido del análisis estadístico de la estación terrestre.</t>
        </r>
      </text>
    </comment>
    <comment ref="H33" authorId="1" shapeId="0" xr:uid="{0BD1BA0D-9C84-4ED2-892D-A031F94A5B21}">
      <text>
        <r>
          <rPr>
            <sz val="9"/>
            <color indexed="81"/>
            <rFont val="Tahoma"/>
            <family val="2"/>
          </rPr>
          <t>Valores a estimar</t>
        </r>
      </text>
    </comment>
    <comment ref="I33" authorId="1" shapeId="0" xr:uid="{9B8041A3-30BE-41E2-A98A-EC4813B76DB1}">
      <text>
        <r>
          <rPr>
            <sz val="9"/>
            <color indexed="81"/>
            <rFont val="Tahoma"/>
            <family val="2"/>
          </rPr>
          <t xml:space="preserve">Valores a estimar
</t>
        </r>
      </text>
    </comment>
    <comment ref="H34" authorId="1" shapeId="0" xr:uid="{2E1C3335-3B9F-494F-987A-59BAAE79B3B1}">
      <text>
        <r>
          <rPr>
            <sz val="9"/>
            <color indexed="81"/>
            <rFont val="Tahoma"/>
            <family val="2"/>
          </rPr>
          <t>Valores a estimar</t>
        </r>
      </text>
    </comment>
    <comment ref="I34" authorId="1" shapeId="0" xr:uid="{FA71CCE8-D74D-4E8C-A587-368BB20F84CA}">
      <text>
        <r>
          <rPr>
            <sz val="9"/>
            <color indexed="81"/>
            <rFont val="Tahoma"/>
            <family val="2"/>
          </rPr>
          <t xml:space="preserve">Valores a estimar
</t>
        </r>
      </text>
    </comment>
    <comment ref="H35" authorId="1" shapeId="0" xr:uid="{9D7360C4-EE63-42F2-9CAD-AA07855049B3}">
      <text>
        <r>
          <rPr>
            <sz val="9"/>
            <color indexed="81"/>
            <rFont val="Tahoma"/>
            <family val="2"/>
          </rPr>
          <t>Valores a estimar</t>
        </r>
      </text>
    </comment>
    <comment ref="I35" authorId="1" shapeId="0" xr:uid="{111D6C0D-66B5-408B-A253-ADC4107C7062}">
      <text>
        <r>
          <rPr>
            <sz val="9"/>
            <color indexed="81"/>
            <rFont val="Tahoma"/>
            <family val="2"/>
          </rPr>
          <t>Valores a estimar</t>
        </r>
      </text>
    </comment>
    <comment ref="H36" authorId="1" shapeId="0" xr:uid="{BC075611-8BFB-4E3E-A8C1-E2147D8E4547}">
      <text>
        <r>
          <rPr>
            <sz val="9"/>
            <color indexed="81"/>
            <rFont val="Tahoma"/>
            <family val="2"/>
          </rPr>
          <t>Valores a estimar</t>
        </r>
      </text>
    </comment>
    <comment ref="I36" authorId="1" shapeId="0" xr:uid="{E8B5E5BC-151C-404A-8025-492FF15A17D4}">
      <text>
        <r>
          <rPr>
            <sz val="9"/>
            <color indexed="81"/>
            <rFont val="Tahoma"/>
            <family val="2"/>
          </rPr>
          <t>Valores a estimar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Y700</author>
    <author>user</author>
  </authors>
  <commentList>
    <comment ref="G6" authorId="0" shapeId="0" xr:uid="{D7C18470-2273-4B76-9BC8-0314B6CEA49A}">
      <text>
        <r>
          <rPr>
            <sz val="9"/>
            <color indexed="81"/>
            <rFont val="Tahoma"/>
            <family val="2"/>
          </rPr>
          <t>Obtenido a partir de la grilla de terreno ALOS PALSAR 12.5</t>
        </r>
      </text>
    </comment>
    <comment ref="H6" authorId="1" shapeId="0" xr:uid="{00000000-0006-0000-0000-000002000000}">
      <text>
        <r>
          <rPr>
            <sz val="9"/>
            <color indexed="81"/>
            <rFont val="Tahoma"/>
            <family val="2"/>
          </rPr>
          <t>Valor obtenido del análisis estadístico de la estación terrestre.</t>
        </r>
      </text>
    </comment>
    <comment ref="I6" authorId="1" shapeId="0" xr:uid="{00000000-0006-0000-0000-000003000000}">
      <text>
        <r>
          <rPr>
            <sz val="9"/>
            <color indexed="81"/>
            <rFont val="Tahoma"/>
            <family val="2"/>
          </rPr>
          <t>Valor obtenido del análisis estadístico de la estación terrestre.</t>
        </r>
      </text>
    </comment>
    <comment ref="J6" authorId="1" shapeId="0" xr:uid="{00000000-0006-0000-0000-000004000000}">
      <text>
        <r>
          <rPr>
            <sz val="9"/>
            <color indexed="81"/>
            <rFont val="Tahoma"/>
            <family val="2"/>
          </rPr>
          <t>Este valor puede ser estimado a partir de datos NetCDF o de las grillas de valores precipitación media de HidroSIG.</t>
        </r>
      </text>
    </comment>
    <comment ref="K6" authorId="1" shapeId="0" xr:uid="{00000000-0006-0000-0000-000005000000}">
      <text>
        <r>
          <rPr>
            <sz val="9"/>
            <color indexed="81"/>
            <rFont val="Tahoma"/>
            <family val="2"/>
          </rPr>
          <t>Este valor puede ser estimado a partir de datos NetCDF o de las grillas de valores precipitación media de HidroSIG.</t>
        </r>
      </text>
    </comment>
    <comment ref="H33" authorId="1" shapeId="0" xr:uid="{00000000-0006-0000-0000-000006000000}">
      <text>
        <r>
          <rPr>
            <sz val="9"/>
            <color indexed="81"/>
            <rFont val="Tahoma"/>
            <family val="2"/>
          </rPr>
          <t>Valores a estimar</t>
        </r>
      </text>
    </comment>
    <comment ref="I33" authorId="1" shapeId="0" xr:uid="{00000000-0006-0000-0000-000007000000}">
      <text>
        <r>
          <rPr>
            <sz val="9"/>
            <color indexed="81"/>
            <rFont val="Tahoma"/>
            <family val="2"/>
          </rPr>
          <t xml:space="preserve">Valores a estimar
</t>
        </r>
      </text>
    </comment>
    <comment ref="H34" authorId="1" shapeId="0" xr:uid="{00000000-0006-0000-0000-000008000000}">
      <text>
        <r>
          <rPr>
            <sz val="9"/>
            <color indexed="81"/>
            <rFont val="Tahoma"/>
            <family val="2"/>
          </rPr>
          <t>Valores a estimar</t>
        </r>
      </text>
    </comment>
    <comment ref="I34" authorId="1" shapeId="0" xr:uid="{00000000-0006-0000-0000-000009000000}">
      <text>
        <r>
          <rPr>
            <sz val="9"/>
            <color indexed="81"/>
            <rFont val="Tahoma"/>
            <family val="2"/>
          </rPr>
          <t xml:space="preserve">Valores a estimar
</t>
        </r>
      </text>
    </comment>
    <comment ref="H35" authorId="1" shapeId="0" xr:uid="{00000000-0006-0000-0000-00000A000000}">
      <text>
        <r>
          <rPr>
            <sz val="9"/>
            <color indexed="81"/>
            <rFont val="Tahoma"/>
            <family val="2"/>
          </rPr>
          <t>Valores a estimar</t>
        </r>
      </text>
    </comment>
    <comment ref="I35" authorId="1" shapeId="0" xr:uid="{00000000-0006-0000-0000-00000B000000}">
      <text>
        <r>
          <rPr>
            <sz val="9"/>
            <color indexed="81"/>
            <rFont val="Tahoma"/>
            <family val="2"/>
          </rPr>
          <t>Valores a estimar</t>
        </r>
      </text>
    </comment>
    <comment ref="H36" authorId="1" shapeId="0" xr:uid="{00000000-0006-0000-0000-00000C000000}">
      <text>
        <r>
          <rPr>
            <sz val="9"/>
            <color indexed="81"/>
            <rFont val="Tahoma"/>
            <family val="2"/>
          </rPr>
          <t>Valores a estimar</t>
        </r>
      </text>
    </comment>
    <comment ref="I36" authorId="1" shapeId="0" xr:uid="{00000000-0006-0000-0000-00000D000000}">
      <text>
        <r>
          <rPr>
            <sz val="9"/>
            <color indexed="81"/>
            <rFont val="Tahoma"/>
            <family val="2"/>
          </rPr>
          <t>Valores a estimar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Y700</author>
    <author>user</author>
  </authors>
  <commentList>
    <comment ref="G6" authorId="0" shapeId="0" xr:uid="{3DC8EE63-89DE-469A-B725-444B3D67EEF6}">
      <text>
        <r>
          <rPr>
            <sz val="9"/>
            <color indexed="81"/>
            <rFont val="Tahoma"/>
            <family val="2"/>
          </rPr>
          <t>Obtenido a partir de la grilla de terreno ALOS PALSAR 12.5</t>
        </r>
      </text>
    </comment>
    <comment ref="H6" authorId="1" shapeId="0" xr:uid="{8AE72806-4E6A-4E26-9CF5-CBBABAD52FFF}">
      <text>
        <r>
          <rPr>
            <sz val="9"/>
            <color indexed="81"/>
            <rFont val="Tahoma"/>
            <family val="2"/>
          </rPr>
          <t>Valor obtenido del análisis estadístico de la estación terrestre.</t>
        </r>
      </text>
    </comment>
    <comment ref="I6" authorId="1" shapeId="0" xr:uid="{1BFEC581-72BC-4F6B-B282-725FCD78A894}">
      <text>
        <r>
          <rPr>
            <sz val="9"/>
            <color indexed="81"/>
            <rFont val="Tahoma"/>
            <family val="2"/>
          </rPr>
          <t>Valor obtenido del análisis estadístico de la estación terrestre.</t>
        </r>
      </text>
    </comment>
    <comment ref="J6" authorId="1" shapeId="0" xr:uid="{8E33D74C-86D2-4F96-9839-DC819E6AF32B}">
      <text>
        <r>
          <rPr>
            <sz val="9"/>
            <color indexed="81"/>
            <rFont val="Tahoma"/>
            <family val="2"/>
          </rPr>
          <t>Este valor puede ser estimado a partir de datos NetCDF o de las grillas de valores precipitación media de HidroSIG.</t>
        </r>
      </text>
    </comment>
    <comment ref="K6" authorId="1" shapeId="0" xr:uid="{A7C7D2CC-89C3-41AE-A0CE-8F989CE4D2BB}">
      <text>
        <r>
          <rPr>
            <sz val="9"/>
            <color indexed="81"/>
            <rFont val="Tahoma"/>
            <family val="2"/>
          </rPr>
          <t>Este valor puede ser estimado a partir de datos NetCDF o de las grillas de valores precipitación media de HidroSIG.</t>
        </r>
      </text>
    </comment>
    <comment ref="H33" authorId="1" shapeId="0" xr:uid="{2F62D8CB-DC62-405A-9975-44AA19289433}">
      <text>
        <r>
          <rPr>
            <sz val="9"/>
            <color indexed="81"/>
            <rFont val="Tahoma"/>
            <family val="2"/>
          </rPr>
          <t>Valores a estimar</t>
        </r>
      </text>
    </comment>
    <comment ref="I33" authorId="1" shapeId="0" xr:uid="{0B326493-AA23-4ECE-80DF-7118CE50348A}">
      <text>
        <r>
          <rPr>
            <sz val="9"/>
            <color indexed="81"/>
            <rFont val="Tahoma"/>
            <family val="2"/>
          </rPr>
          <t xml:space="preserve">Valores a estimar
</t>
        </r>
      </text>
    </comment>
    <comment ref="H34" authorId="1" shapeId="0" xr:uid="{87E59809-9112-459B-A0CA-A846D8E47B12}">
      <text>
        <r>
          <rPr>
            <sz val="9"/>
            <color indexed="81"/>
            <rFont val="Tahoma"/>
            <family val="2"/>
          </rPr>
          <t>Valores a estimar</t>
        </r>
      </text>
    </comment>
    <comment ref="I34" authorId="1" shapeId="0" xr:uid="{DC58BDC7-5F25-482C-8816-0BDA3A05581E}">
      <text>
        <r>
          <rPr>
            <sz val="9"/>
            <color indexed="81"/>
            <rFont val="Tahoma"/>
            <family val="2"/>
          </rPr>
          <t xml:space="preserve">Valores a estimar
</t>
        </r>
      </text>
    </comment>
    <comment ref="H35" authorId="1" shapeId="0" xr:uid="{C72E73BD-5EA2-43B7-8EAD-DBF3E67262AA}">
      <text>
        <r>
          <rPr>
            <sz val="9"/>
            <color indexed="81"/>
            <rFont val="Tahoma"/>
            <family val="2"/>
          </rPr>
          <t>Valores a estimar</t>
        </r>
      </text>
    </comment>
    <comment ref="I35" authorId="1" shapeId="0" xr:uid="{862F7E41-9803-4393-9317-E536542504D2}">
      <text>
        <r>
          <rPr>
            <sz val="9"/>
            <color indexed="81"/>
            <rFont val="Tahoma"/>
            <family val="2"/>
          </rPr>
          <t xml:space="preserve">Valores a estimar
</t>
        </r>
      </text>
    </comment>
    <comment ref="H36" authorId="1" shapeId="0" xr:uid="{D859EAFD-411C-47A7-BD66-5AD9D8752335}">
      <text>
        <r>
          <rPr>
            <sz val="9"/>
            <color indexed="81"/>
            <rFont val="Tahoma"/>
            <family val="2"/>
          </rPr>
          <t>Valores a estimar</t>
        </r>
      </text>
    </comment>
    <comment ref="I36" authorId="1" shapeId="0" xr:uid="{BCCDE12D-4DED-4B66-91A0-91ADA960A87B}">
      <text>
        <r>
          <rPr>
            <sz val="9"/>
            <color indexed="81"/>
            <rFont val="Tahoma"/>
            <family val="2"/>
          </rPr>
          <t xml:space="preserve">Valores a estimar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Y700</author>
    <author>user</author>
  </authors>
  <commentList>
    <comment ref="G6" authorId="0" shapeId="0" xr:uid="{82575CB0-16F9-42A2-A99C-7E29255F0A8F}">
      <text>
        <r>
          <rPr>
            <sz val="9"/>
            <color indexed="81"/>
            <rFont val="Tahoma"/>
            <family val="2"/>
          </rPr>
          <t>Obtenido a partir de la grilla de terreno ALOS PALSAR 12.5</t>
        </r>
      </text>
    </comment>
    <comment ref="I6" authorId="1" shapeId="0" xr:uid="{00000000-0006-0000-0200-000002000000}">
      <text>
        <r>
          <rPr>
            <sz val="9"/>
            <color indexed="81"/>
            <rFont val="Tahoma"/>
            <family val="2"/>
          </rPr>
          <t>Valor obtenido del análisis estadístico de la estación terrestre.</t>
        </r>
      </text>
    </comment>
    <comment ref="J6" authorId="1" shapeId="0" xr:uid="{00000000-0006-0000-0200-000003000000}">
      <text>
        <r>
          <rPr>
            <sz val="9"/>
            <color indexed="81"/>
            <rFont val="Tahoma"/>
            <family val="2"/>
          </rPr>
          <t>Valor obtenido del análisis estadístico de la estación terrestre.</t>
        </r>
      </text>
    </comment>
    <comment ref="K6" authorId="1" shapeId="0" xr:uid="{00000000-0006-0000-0200-000004000000}">
      <text>
        <r>
          <rPr>
            <sz val="9"/>
            <color indexed="81"/>
            <rFont val="Tahoma"/>
            <family val="2"/>
          </rPr>
          <t>Este valor puede ser estimado a partir de datos NetCDF o de las grillas de valores precipitación media de HidroSIG.</t>
        </r>
      </text>
    </comment>
    <comment ref="L6" authorId="1" shapeId="0" xr:uid="{00000000-0006-0000-0200-000005000000}">
      <text>
        <r>
          <rPr>
            <sz val="9"/>
            <color indexed="81"/>
            <rFont val="Tahoma"/>
            <family val="2"/>
          </rPr>
          <t>Este valor puede ser estimado a partir de datos NetCDF o de las grillas de valores precipitación media de HidroSIG.</t>
        </r>
      </text>
    </comment>
    <comment ref="I33" authorId="1" shapeId="0" xr:uid="{00000000-0006-0000-0200-000006000000}">
      <text>
        <r>
          <rPr>
            <sz val="9"/>
            <color indexed="81"/>
            <rFont val="Tahoma"/>
            <family val="2"/>
          </rPr>
          <t>Valores a estimar</t>
        </r>
      </text>
    </comment>
    <comment ref="J33" authorId="1" shapeId="0" xr:uid="{00000000-0006-0000-0200-000007000000}">
      <text>
        <r>
          <rPr>
            <sz val="9"/>
            <color indexed="81"/>
            <rFont val="Tahoma"/>
            <family val="2"/>
          </rPr>
          <t xml:space="preserve">Valores a estimar
</t>
        </r>
      </text>
    </comment>
    <comment ref="I34" authorId="1" shapeId="0" xr:uid="{00000000-0006-0000-0200-000008000000}">
      <text>
        <r>
          <rPr>
            <sz val="9"/>
            <color indexed="81"/>
            <rFont val="Tahoma"/>
            <family val="2"/>
          </rPr>
          <t>Valores a estimar</t>
        </r>
      </text>
    </comment>
    <comment ref="J34" authorId="1" shapeId="0" xr:uid="{00000000-0006-0000-0200-000009000000}">
      <text>
        <r>
          <rPr>
            <sz val="9"/>
            <color indexed="81"/>
            <rFont val="Tahoma"/>
            <family val="2"/>
          </rPr>
          <t xml:space="preserve">Valores a estimar
</t>
        </r>
      </text>
    </comment>
    <comment ref="I35" authorId="1" shapeId="0" xr:uid="{00000000-0006-0000-0200-00000A000000}">
      <text>
        <r>
          <rPr>
            <sz val="9"/>
            <color indexed="81"/>
            <rFont val="Tahoma"/>
            <family val="2"/>
          </rPr>
          <t>Valores a estimar</t>
        </r>
      </text>
    </comment>
    <comment ref="J35" authorId="1" shapeId="0" xr:uid="{00000000-0006-0000-0200-00000B000000}">
      <text>
        <r>
          <rPr>
            <sz val="9"/>
            <color indexed="81"/>
            <rFont val="Tahoma"/>
            <family val="2"/>
          </rPr>
          <t xml:space="preserve">Valores a estimar
</t>
        </r>
      </text>
    </comment>
    <comment ref="I36" authorId="1" shapeId="0" xr:uid="{00000000-0006-0000-0200-00000C000000}">
      <text>
        <r>
          <rPr>
            <sz val="9"/>
            <color indexed="81"/>
            <rFont val="Tahoma"/>
            <family val="2"/>
          </rPr>
          <t>Valores a estimar</t>
        </r>
      </text>
    </comment>
    <comment ref="J36" authorId="1" shapeId="0" xr:uid="{00000000-0006-0000-0200-00000D000000}">
      <text>
        <r>
          <rPr>
            <sz val="9"/>
            <color indexed="81"/>
            <rFont val="Tahoma"/>
            <family val="2"/>
          </rPr>
          <t xml:space="preserve">Valores a estimar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6" authorId="0" shapeId="0" xr:uid="{00000000-0006-0000-0100-000001000000}">
      <text>
        <r>
          <rPr>
            <sz val="9"/>
            <color indexed="81"/>
            <rFont val="Tahoma"/>
            <family val="2"/>
          </rPr>
          <t>Este valor puede ser estimado a partir de datos NetCDF o de las grillas de valores precipitación media de HidroSIG.</t>
        </r>
      </text>
    </comment>
    <comment ref="E6" authorId="0" shapeId="0" xr:uid="{00000000-0006-0000-0100-000002000000}">
      <text>
        <r>
          <rPr>
            <sz val="9"/>
            <color indexed="81"/>
            <rFont val="Tahoma"/>
            <family val="2"/>
          </rPr>
          <t>Valor obtenido del análisis estadístico de la estación terrestre.</t>
        </r>
      </text>
    </comment>
  </commentList>
</comments>
</file>

<file path=xl/sharedStrings.xml><?xml version="1.0" encoding="utf-8"?>
<sst xmlns="http://schemas.openxmlformats.org/spreadsheetml/2006/main" count="382" uniqueCount="138">
  <si>
    <t>Virtual 1</t>
  </si>
  <si>
    <t>Virtual 2</t>
  </si>
  <si>
    <t>Virtual 3</t>
  </si>
  <si>
    <t>Virtual 4</t>
  </si>
  <si>
    <t>JAGUA LA [25020230]</t>
  </si>
  <si>
    <t>CANAL EL [25020240]</t>
  </si>
  <si>
    <t>CURUMANI [25020250]</t>
  </si>
  <si>
    <t>RINCONHONDO [25020260]</t>
  </si>
  <si>
    <t>LOMA LA [25020280]</t>
  </si>
  <si>
    <t>POPONTE [25020690]</t>
  </si>
  <si>
    <t>PRIMAVERA LA [25020920]</t>
  </si>
  <si>
    <t>CHIMICHAGUA [25021240]</t>
  </si>
  <si>
    <t>YUCAL EL [25021650]</t>
  </si>
  <si>
    <t>CHIRIGUANA [25025250]</t>
  </si>
  <si>
    <t>VILLA MARLENE [28010070]</t>
  </si>
  <si>
    <t>PLAYAS LAS HACIENDA [28020080]</t>
  </si>
  <si>
    <t>ESPERANZA LA HACIENDA [28020150]</t>
  </si>
  <si>
    <t>LLANOS LOS [28020230]</t>
  </si>
  <si>
    <t>BOGOTANA LA [28020310]</t>
  </si>
  <si>
    <t>SAN GABRIEL [28020420]</t>
  </si>
  <si>
    <t>SANTA TERESA HACIENDA [28020440]</t>
  </si>
  <si>
    <t>CODAZZI DC [28020460]</t>
  </si>
  <si>
    <t>RETORNO EL [28020600]</t>
  </si>
  <si>
    <t>MOTILONIA CODAZZI [28025070]</t>
  </si>
  <si>
    <t>SOCOMBA [28025080]</t>
  </si>
  <si>
    <t>CENTENARIO HACIENDA [28025090]</t>
  </si>
  <si>
    <t>VILLA ROSA [28035010]</t>
  </si>
  <si>
    <t>GUAYMARAL [28035040]</t>
  </si>
  <si>
    <t>MOLINO EL [28040310]</t>
  </si>
  <si>
    <t>PASO EL   [28040350]</t>
  </si>
  <si>
    <t>Latitud y longitud en grados decimales proyectados en sistema WGS 1984.</t>
  </si>
  <si>
    <t>P3</t>
  </si>
  <si>
    <t>P2</t>
  </si>
  <si>
    <t>P1</t>
  </si>
  <si>
    <t>PV2</t>
  </si>
  <si>
    <t>PV1</t>
  </si>
  <si>
    <t>&lt;&lt; Datos virtuales a estimar</t>
  </si>
  <si>
    <t>Virtual</t>
  </si>
  <si>
    <t>Real</t>
  </si>
  <si>
    <t>R</t>
  </si>
  <si>
    <t>PMax24H,mm</t>
  </si>
  <si>
    <t>PMed,mm</t>
  </si>
  <si>
    <t>PMax24h, mm</t>
  </si>
  <si>
    <t>PMaxDesvStd, mm</t>
  </si>
  <si>
    <t>R, PMax24h</t>
  </si>
  <si>
    <t>R, PMaxDesvStd</t>
  </si>
  <si>
    <t>Potencia de tensión, n:</t>
  </si>
  <si>
    <t>n = 0, exluye la distancia de la ponderación</t>
  </si>
  <si>
    <t>Pmed CKCM, mm</t>
  </si>
  <si>
    <t>Pmed KDE, mm</t>
  </si>
  <si>
    <t>n = 0, exluye la distancia de la ponderación. Valores recomendados entre 0.5 y 5, generalmente se usa 2 para disminuir la desviación estándar estimada.</t>
  </si>
  <si>
    <t>Zonal Real &gt;&gt;</t>
  </si>
  <si>
    <t>Zonal  Virtual &gt;&gt;</t>
  </si>
  <si>
    <t>No requerida</t>
  </si>
  <si>
    <t>(Máximos obtenidos del análisis realizado previamente y almacenado en el archivo ..\HIDG\Tablas\PMax24h_v0.xls)</t>
  </si>
  <si>
    <t>Altitud en estaciones reales y virtuales</t>
  </si>
  <si>
    <t>Estaciones virtuales se localizan dentro de la cuenca de estudio</t>
  </si>
  <si>
    <t>Método de cálculo</t>
  </si>
  <si>
    <t>Estaciones virtuales se localizan fuera de la cuenca de estudio</t>
  </si>
  <si>
    <t>El centro geográfico de la precipitación máxima ocurre dentro del área espacial de las estaciones reales</t>
  </si>
  <si>
    <t>Precipitación total en estaciones reales y virtuales tiene desviación estándar menor al 10% de la media de los valores</t>
  </si>
  <si>
    <t>Precipitación total en estaciones reales y virtuales tiene alta desviación estándar</t>
  </si>
  <si>
    <t>Altitud en estaciones reales y virtuales tiene baja desviación estándar menor al 10% de la media de los valores</t>
  </si>
  <si>
    <t>El centro geográfico de la precipitación máxima ocurre fuera del área espacial de las estaciones reales</t>
  </si>
  <si>
    <t>Similitud</t>
  </si>
  <si>
    <t>Régimen hidrológico de la cuenca de estudio es similar al de la cuenca donde se ubican las estaciones virtuales</t>
  </si>
  <si>
    <t>Régimen hidrológico de la cuenca de estudio es diferente al de la cuenca donde se ubican las estaciones virtuales</t>
  </si>
  <si>
    <t>Precipitación máxima media anual en estaciones reales</t>
  </si>
  <si>
    <t>Precipitación total media anual en estaciones reales y virtuales</t>
  </si>
  <si>
    <t>Distancia entre estaciones reales y virtuales (Latitud y Longitud)</t>
  </si>
  <si>
    <r>
      <t>∑ 1/d</t>
    </r>
    <r>
      <rPr>
        <vertAlign val="superscript"/>
        <sz val="10"/>
        <color theme="1"/>
        <rFont val="Segoe UI Light"/>
        <family val="2"/>
      </rPr>
      <t>n</t>
    </r>
  </si>
  <si>
    <r>
      <t>PMax24h / d</t>
    </r>
    <r>
      <rPr>
        <vertAlign val="superscript"/>
        <sz val="10"/>
        <color theme="1"/>
        <rFont val="Segoe UI Light"/>
        <family val="2"/>
      </rPr>
      <t>n</t>
    </r>
  </si>
  <si>
    <r>
      <t>PMaxDesvStd / d</t>
    </r>
    <r>
      <rPr>
        <vertAlign val="superscript"/>
        <sz val="10"/>
        <color theme="1"/>
        <rFont val="Segoe UI Light"/>
        <family val="2"/>
      </rPr>
      <t>n</t>
    </r>
  </si>
  <si>
    <r>
      <t>R / d</t>
    </r>
    <r>
      <rPr>
        <vertAlign val="superscript"/>
        <sz val="10"/>
        <color theme="1"/>
        <rFont val="Segoe UI Light"/>
        <family val="2"/>
      </rPr>
      <t>n</t>
    </r>
    <r>
      <rPr>
        <sz val="10"/>
        <color theme="1"/>
        <rFont val="Segoe UI Light"/>
        <family val="2"/>
      </rPr>
      <t>, PMax24h</t>
    </r>
  </si>
  <si>
    <r>
      <t>R / d</t>
    </r>
    <r>
      <rPr>
        <vertAlign val="superscript"/>
        <sz val="10"/>
        <color theme="1"/>
        <rFont val="Segoe UI Light"/>
        <family val="2"/>
      </rPr>
      <t>n</t>
    </r>
    <r>
      <rPr>
        <sz val="10"/>
        <color theme="1"/>
        <rFont val="Segoe UI Light"/>
        <family val="2"/>
      </rPr>
      <t>, PMaxDesvStd</t>
    </r>
  </si>
  <si>
    <r>
      <t>∑ R/d</t>
    </r>
    <r>
      <rPr>
        <vertAlign val="superscript"/>
        <sz val="10"/>
        <color theme="1"/>
        <rFont val="Segoe UI Light"/>
        <family val="2"/>
      </rPr>
      <t>n</t>
    </r>
    <r>
      <rPr>
        <sz val="10"/>
        <color theme="1"/>
        <rFont val="Segoe UI Light"/>
        <family val="2"/>
      </rPr>
      <t>, PMax24h</t>
    </r>
  </si>
  <si>
    <r>
      <t>∑ R/d</t>
    </r>
    <r>
      <rPr>
        <vertAlign val="superscript"/>
        <sz val="10"/>
        <color theme="1"/>
        <rFont val="Segoe UI Light"/>
        <family val="2"/>
      </rPr>
      <t>n</t>
    </r>
    <r>
      <rPr>
        <sz val="10"/>
        <color theme="1"/>
        <rFont val="Segoe UI Light"/>
        <family val="2"/>
      </rPr>
      <t>, PMaxDesvStd</t>
    </r>
  </si>
  <si>
    <r>
      <t>∑  1/d</t>
    </r>
    <r>
      <rPr>
        <vertAlign val="superscript"/>
        <sz val="10"/>
        <color theme="1"/>
        <rFont val="Segoe UI Light"/>
        <family val="2"/>
      </rPr>
      <t>n</t>
    </r>
  </si>
  <si>
    <r>
      <t>R / d</t>
    </r>
    <r>
      <rPr>
        <vertAlign val="superscript"/>
        <sz val="10"/>
        <color theme="1"/>
        <rFont val="Segoe UI Light"/>
        <family val="2"/>
      </rPr>
      <t>n</t>
    </r>
  </si>
  <si>
    <r>
      <t>∑  R/d</t>
    </r>
    <r>
      <rPr>
        <vertAlign val="superscript"/>
        <sz val="10"/>
        <color theme="1"/>
        <rFont val="Segoe UI Light"/>
        <family val="2"/>
      </rPr>
      <t>n</t>
    </r>
  </si>
  <si>
    <t>Estaciones virtuales</t>
  </si>
  <si>
    <t>Tipo</t>
  </si>
  <si>
    <t>IdEstacion</t>
  </si>
  <si>
    <t>Nombre</t>
  </si>
  <si>
    <t>Altitud, m</t>
  </si>
  <si>
    <t>Latitud, °</t>
  </si>
  <si>
    <t>Longitud, °</t>
  </si>
  <si>
    <t>Estación virtual</t>
  </si>
  <si>
    <t>Virtual1</t>
  </si>
  <si>
    <t>Virtual2</t>
  </si>
  <si>
    <t>Virtual3</t>
  </si>
  <si>
    <t>Virtual4</t>
  </si>
  <si>
    <t>Estación real</t>
  </si>
  <si>
    <t>Contenido creado por:</t>
  </si>
  <si>
    <t>https://github.com/rcfdtools</t>
  </si>
  <si>
    <t>Licencia, cláusulas y condiciones de uso en:</t>
  </si>
  <si>
    <t>https://github.com/rcfdtools/R.HydroTools/wiki/License</t>
  </si>
  <si>
    <t>Password: 1234</t>
  </si>
  <si>
    <t>Métodos para extensión espacial de datos de precipitación</t>
  </si>
  <si>
    <t>Función</t>
  </si>
  <si>
    <t>Requerimiento</t>
  </si>
  <si>
    <t>Aplicabilidad</t>
  </si>
  <si>
    <t>Requerimientos y aplicabilidad vs. Método según el tipo de datos disponibles</t>
  </si>
  <si>
    <t>Método 1: estimación de la precipitación máxima en estaciones virtuales a partir del valor inverso de la distancia</t>
  </si>
  <si>
    <r>
      <t>∑ PMax24h / d</t>
    </r>
    <r>
      <rPr>
        <vertAlign val="superscript"/>
        <sz val="10"/>
        <color theme="1"/>
        <rFont val="Segoe UI Light"/>
        <family val="2"/>
      </rPr>
      <t>n</t>
    </r>
  </si>
  <si>
    <r>
      <t>∑ PMaxDesvStd / d</t>
    </r>
    <r>
      <rPr>
        <vertAlign val="superscript"/>
        <sz val="10"/>
        <color theme="1"/>
        <rFont val="Segoe UI Light"/>
        <family val="2"/>
      </rPr>
      <t>n</t>
    </r>
  </si>
  <si>
    <t>Método 2: estimación de la precipitación máxima en estaciones virtuales a partir de la relación entre la precipitación máxima, la precipitación media y el valor inverso de la distancia</t>
  </si>
  <si>
    <r>
      <t>∑  R/d</t>
    </r>
    <r>
      <rPr>
        <vertAlign val="superscript"/>
        <sz val="10"/>
        <color theme="1"/>
        <rFont val="Segoe UI Light"/>
        <family val="2"/>
      </rPr>
      <t>n</t>
    </r>
    <r>
      <rPr>
        <sz val="10"/>
        <color theme="1"/>
        <rFont val="Segoe UI Light"/>
        <family val="2"/>
      </rPr>
      <t>, PMax24h</t>
    </r>
  </si>
  <si>
    <r>
      <t>∑  R/d</t>
    </r>
    <r>
      <rPr>
        <vertAlign val="superscript"/>
        <sz val="10"/>
        <color theme="1"/>
        <rFont val="Segoe UI Light"/>
        <family val="2"/>
      </rPr>
      <t>n</t>
    </r>
    <r>
      <rPr>
        <sz val="10"/>
        <color theme="1"/>
        <rFont val="Segoe UI Light"/>
        <family val="2"/>
      </rPr>
      <t>, PMaxDesvStd</t>
    </r>
  </si>
  <si>
    <t>Método 3: estimación de la precipitación máxima en estaciones virtuales a partir de la relación entre la precipitación máxima, la precipitación media, la altitud y el valor inverso de la distancia</t>
  </si>
  <si>
    <t>Método 4: estimación de la precipitación máxima en estaciones virtuales a partir de la relación entre la precipitación máxima, la precipitación media, el logaritmo de la altitud y el valor inverso de la distancia</t>
  </si>
  <si>
    <t>r.cfdtools@gmail.com &amp; GEAR</t>
  </si>
  <si>
    <t>A partir de la relación entre la precipitación máxima, la precipitación media y el valor inverso de la distancia. (método propuesto por GEAR, 2019)</t>
  </si>
  <si>
    <t>A. Estaciones</t>
  </si>
  <si>
    <t>IdEstación</t>
  </si>
  <si>
    <t>Estación virtual a completar</t>
  </si>
  <si>
    <t>Estación testigo</t>
  </si>
  <si>
    <t>d, distancia °</t>
  </si>
  <si>
    <r>
      <t>1/d</t>
    </r>
    <r>
      <rPr>
        <vertAlign val="superscript"/>
        <sz val="10"/>
        <color theme="1"/>
        <rFont val="Segoe UI Light"/>
        <family val="2"/>
      </rPr>
      <t>n</t>
    </r>
    <r>
      <rPr>
        <sz val="10"/>
        <color theme="1"/>
        <rFont val="Segoe UI Light"/>
        <family val="2"/>
      </rPr>
      <t>, inverso de la distancia</t>
    </r>
  </si>
  <si>
    <t>Relación PMax24h</t>
  </si>
  <si>
    <t>Relación PMaxDesvStd</t>
  </si>
  <si>
    <t>B. Matriz de distancias y relaciones</t>
  </si>
  <si>
    <t>1/dn, inverso de la distancia</t>
  </si>
  <si>
    <t>Log10 (altitud)</t>
  </si>
  <si>
    <t>Comparación de resultados de los métodos propuestos</t>
  </si>
  <si>
    <t>Estación</t>
  </si>
  <si>
    <t>Medio zonal estaciones reales, mm</t>
  </si>
  <si>
    <t>Método 1</t>
  </si>
  <si>
    <t>Método 2</t>
  </si>
  <si>
    <t>Método 3</t>
  </si>
  <si>
    <t>Método 4</t>
  </si>
  <si>
    <t>Clase</t>
  </si>
  <si>
    <t>Código</t>
  </si>
  <si>
    <t>Función de estimación</t>
  </si>
  <si>
    <t>d, distancia, m</t>
  </si>
  <si>
    <t>Relación</t>
  </si>
  <si>
    <t>Método 2: ejemplo básico de estimación de precipitación máxima en estaciones virtuales.</t>
  </si>
  <si>
    <t>v.20211129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</si>
</sst>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000"/>
    <numFmt numFmtId="166" formatCode="0.0%"/>
  </numFmts>
  <fonts count="17">
    <font>
      <sz val="11"/>
      <color theme="1"/>
      <name val="Calibri"/>
      <family val="2"/>
      <scheme val="minor"/>
    </font>
    <font>
      <sz val="9"/>
      <color indexed="81"/>
      <name val="Tahoma"/>
      <family val="2"/>
    </font>
    <font>
      <sz val="11"/>
      <color theme="1"/>
      <name val="Calibri"/>
      <family val="2"/>
      <scheme val="minor"/>
    </font>
    <font>
      <sz val="10"/>
      <color indexed="81"/>
      <name val="Orkney Light"/>
    </font>
    <font>
      <sz val="9"/>
      <color indexed="81"/>
      <name val="Orkney Light"/>
    </font>
    <font>
      <sz val="8"/>
      <color theme="1"/>
      <name val="Segoe UI Light"/>
      <family val="2"/>
    </font>
    <font>
      <sz val="10"/>
      <color theme="1"/>
      <name val="Segoe UI Light"/>
      <family val="2"/>
    </font>
    <font>
      <sz val="4"/>
      <color theme="1"/>
      <name val="Segoe UI Light"/>
      <family val="2"/>
    </font>
    <font>
      <sz val="10"/>
      <color theme="1" tint="0.499984740745262"/>
      <name val="Segoe UI Light"/>
      <family val="2"/>
    </font>
    <font>
      <sz val="4"/>
      <color theme="1" tint="0.499984740745262"/>
      <name val="Segoe UI Light"/>
      <family val="2"/>
    </font>
    <font>
      <vertAlign val="superscript"/>
      <sz val="10"/>
      <color theme="1"/>
      <name val="Segoe UI Light"/>
      <family val="2"/>
    </font>
    <font>
      <sz val="11"/>
      <color theme="1"/>
      <name val="Segoe UI Light"/>
      <family val="2"/>
    </font>
    <font>
      <u/>
      <sz val="11"/>
      <color theme="10"/>
      <name val="Calibri"/>
      <family val="2"/>
      <scheme val="minor"/>
    </font>
    <font>
      <sz val="11"/>
      <color rgb="FF0070C0"/>
      <name val="Segoe UI Light"/>
      <family val="2"/>
    </font>
    <font>
      <sz val="10"/>
      <color rgb="FF0070C0"/>
      <name val="Segoe UI Light"/>
      <family val="2"/>
    </font>
    <font>
      <sz val="8"/>
      <name val="Segoe UI Light"/>
      <family val="2"/>
    </font>
    <font>
      <sz val="10"/>
      <name val="Segoe UI Light"/>
      <family val="2"/>
    </font>
  </fonts>
  <fills count="5">
    <fill>
      <patternFill patternType="none"/>
    </fill>
    <fill>
      <patternFill patternType="gray125"/>
    </fill>
    <fill>
      <patternFill patternType="solid">
        <fgColor theme="0" tint="-4.9989318521683403E-2"/>
        <bgColor indexed="64"/>
      </patternFill>
    </fill>
    <fill>
      <patternFill patternType="solid">
        <fgColor theme="0" tint="-4.9989318521683403E-2"/>
        <bgColor theme="0" tint="-0.14993743705557422"/>
      </patternFill>
    </fill>
    <fill>
      <patternFill patternType="solid">
        <fgColor theme="0" tint="-4.9989318521683403E-2"/>
        <bgColor theme="0" tint="-4.9989318521683403E-2"/>
      </patternFill>
    </fill>
  </fills>
  <borders count="48">
    <border>
      <left/>
      <right/>
      <top/>
      <bottom/>
      <diagonal/>
    </border>
    <border>
      <left style="hair">
        <color theme="0" tint="-4.9989318521683403E-2"/>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indexed="64"/>
      </right>
      <top style="thin">
        <color indexed="64"/>
      </top>
      <bottom style="thin">
        <color indexed="64"/>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indexed="64"/>
      </right>
      <top style="thin">
        <color indexed="64"/>
      </top>
      <bottom style="thin">
        <color indexed="64"/>
      </bottom>
      <diagonal/>
    </border>
    <border>
      <left style="thin">
        <color theme="0" tint="-4.9989318521683403E-2"/>
      </left>
      <right/>
      <top style="thin">
        <color indexed="64"/>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style="thin">
        <color indexed="64"/>
      </left>
      <right style="thin">
        <color indexed="64"/>
      </right>
      <top style="thin">
        <color indexed="64"/>
      </top>
      <bottom style="thin">
        <color theme="0" tint="-4.9989318521683403E-2"/>
      </bottom>
      <diagonal/>
    </border>
    <border>
      <left style="thin">
        <color indexed="64"/>
      </left>
      <right style="thin">
        <color indexed="64"/>
      </right>
      <top style="thin">
        <color theme="0" tint="-4.9989318521683403E-2"/>
      </top>
      <bottom style="thin">
        <color theme="0" tint="-4.9989318521683403E-2"/>
      </bottom>
      <diagonal/>
    </border>
    <border>
      <left style="thin">
        <color indexed="64"/>
      </left>
      <right style="thin">
        <color indexed="64"/>
      </right>
      <top style="thin">
        <color theme="0" tint="-4.9989318521683403E-2"/>
      </top>
      <bottom style="thin">
        <color indexed="64"/>
      </bottom>
      <diagonal/>
    </border>
    <border>
      <left/>
      <right/>
      <top style="thin">
        <color indexed="64"/>
      </top>
      <bottom style="thin">
        <color theme="0" tint="-4.9989318521683403E-2"/>
      </bottom>
      <diagonal/>
    </border>
    <border>
      <left/>
      <right/>
      <top style="thin">
        <color theme="0" tint="-4.9989318521683403E-2"/>
      </top>
      <bottom style="thin">
        <color theme="0" tint="-4.9989318521683403E-2"/>
      </bottom>
      <diagonal/>
    </border>
    <border>
      <left/>
      <right/>
      <top style="thin">
        <color theme="0" tint="-4.9989318521683403E-2"/>
      </top>
      <bottom style="thin">
        <color indexed="64"/>
      </bottom>
      <diagonal/>
    </border>
    <border>
      <left/>
      <right style="thin">
        <color indexed="64"/>
      </right>
      <top style="thin">
        <color indexed="64"/>
      </top>
      <bottom style="thin">
        <color theme="0" tint="-4.9989318521683403E-2"/>
      </bottom>
      <diagonal/>
    </border>
    <border>
      <left/>
      <right style="thin">
        <color indexed="64"/>
      </right>
      <top style="thin">
        <color theme="0" tint="-4.9989318521683403E-2"/>
      </top>
      <bottom style="thin">
        <color theme="0" tint="-4.9989318521683403E-2"/>
      </bottom>
      <diagonal/>
    </border>
    <border>
      <left/>
      <right style="thin">
        <color indexed="64"/>
      </right>
      <top style="thin">
        <color theme="0" tint="-4.9989318521683403E-2"/>
      </top>
      <bottom style="thin">
        <color indexed="64"/>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indexed="64"/>
      </left>
      <right style="thin">
        <color indexed="64"/>
      </right>
      <top/>
      <bottom style="thin">
        <color theme="0" tint="-4.9989318521683403E-2"/>
      </bottom>
      <diagonal/>
    </border>
    <border>
      <left/>
      <right/>
      <top/>
      <bottom style="thin">
        <color theme="0" tint="-4.9989318521683403E-2"/>
      </bottom>
      <diagonal/>
    </border>
    <border>
      <left/>
      <right style="thin">
        <color indexed="64"/>
      </right>
      <top/>
      <bottom style="thin">
        <color theme="0" tint="-4.9989318521683403E-2"/>
      </bottom>
      <diagonal/>
    </border>
    <border>
      <left style="thin">
        <color indexed="64"/>
      </left>
      <right style="thin">
        <color theme="0" tint="-4.9989318521683403E-2"/>
      </right>
      <top/>
      <bottom/>
      <diagonal/>
    </border>
    <border>
      <left style="thin">
        <color indexed="64"/>
      </left>
      <right style="thin">
        <color indexed="64"/>
      </right>
      <top/>
      <bottom/>
      <diagonal/>
    </border>
    <border>
      <left/>
      <right style="thin">
        <color indexed="64"/>
      </right>
      <top/>
      <bottom/>
      <diagonal/>
    </border>
    <border>
      <left style="thin">
        <color theme="0" tint="-4.9989318521683403E-2"/>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4.9989318521683403E-2"/>
      </left>
      <right style="thin">
        <color indexed="64"/>
      </right>
      <top style="thin">
        <color indexed="64"/>
      </top>
      <bottom/>
      <diagonal/>
    </border>
    <border>
      <left style="thin">
        <color theme="0" tint="-4.9989318521683403E-2"/>
      </left>
      <right style="thin">
        <color indexed="64"/>
      </right>
      <top/>
      <bottom/>
      <diagonal/>
    </border>
    <border>
      <left style="thin">
        <color theme="0" tint="-4.9989318521683403E-2"/>
      </left>
      <right style="thin">
        <color indexed="64"/>
      </right>
      <top/>
      <bottom style="thin">
        <color indexed="64"/>
      </bottom>
      <diagonal/>
    </border>
    <border>
      <left style="thin">
        <color indexed="64"/>
      </left>
      <right style="thin">
        <color theme="0" tint="-4.9989318521683403E-2"/>
      </right>
      <top style="thin">
        <color indexed="64"/>
      </top>
      <bottom/>
      <diagonal/>
    </border>
    <border>
      <left style="thin">
        <color indexed="64"/>
      </left>
      <right style="thin">
        <color theme="0" tint="-4.9989318521683403E-2"/>
      </right>
      <top/>
      <bottom style="thin">
        <color indexed="64"/>
      </bottom>
      <diagonal/>
    </border>
    <border>
      <left style="thin">
        <color theme="0" tint="-4.9989318521683403E-2"/>
      </left>
      <right style="thin">
        <color theme="0" tint="-4.9989318521683403E-2"/>
      </right>
      <top style="thin">
        <color indexed="64"/>
      </top>
      <bottom style="thin">
        <color indexed="64"/>
      </bottom>
      <diagonal/>
    </border>
    <border>
      <left style="thin">
        <color theme="0" tint="-4.9989318521683403E-2"/>
      </left>
      <right style="thin">
        <color indexed="64"/>
      </right>
      <top style="thin">
        <color theme="0" tint="-4.9989318521683403E-2"/>
      </top>
      <bottom/>
      <diagonal/>
    </border>
    <border>
      <left style="thin">
        <color theme="0" tint="-4.9989318521683403E-2"/>
      </left>
      <right style="thin">
        <color indexed="64"/>
      </right>
      <top/>
      <bottom style="thin">
        <color theme="0" tint="-4.9989318521683403E-2"/>
      </bottom>
      <diagonal/>
    </border>
  </borders>
  <cellStyleXfs count="3">
    <xf numFmtId="0" fontId="0" fillId="0" borderId="0"/>
    <xf numFmtId="9" fontId="2" fillId="0" borderId="0" applyFont="0" applyFill="0" applyBorder="0" applyAlignment="0" applyProtection="0"/>
    <xf numFmtId="0" fontId="12" fillId="0" borderId="0" applyNumberFormat="0" applyFill="0" applyBorder="0" applyAlignment="0" applyProtection="0"/>
  </cellStyleXfs>
  <cellXfs count="250">
    <xf numFmtId="0" fontId="0" fillId="0" borderId="0" xfId="0"/>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6" fillId="0" borderId="1" xfId="0" applyFont="1" applyBorder="1" applyAlignment="1">
      <alignment vertical="center"/>
    </xf>
    <xf numFmtId="0" fontId="7" fillId="0" borderId="0" xfId="0" applyFont="1" applyAlignment="1">
      <alignment horizontal="center" vertical="center"/>
    </xf>
    <xf numFmtId="0" fontId="7" fillId="0" borderId="0" xfId="0" applyFont="1" applyAlignment="1">
      <alignment vertical="center"/>
    </xf>
    <xf numFmtId="0" fontId="7" fillId="0" borderId="1" xfId="0" applyFont="1" applyBorder="1" applyAlignment="1">
      <alignment vertical="center"/>
    </xf>
    <xf numFmtId="0" fontId="6" fillId="0" borderId="0" xfId="0" applyFont="1" applyBorder="1" applyAlignment="1">
      <alignment vertical="center"/>
    </xf>
    <xf numFmtId="0" fontId="6" fillId="0" borderId="0" xfId="0" applyFont="1" applyBorder="1" applyAlignment="1">
      <alignment vertical="center" wrapText="1"/>
    </xf>
    <xf numFmtId="0" fontId="5" fillId="0" borderId="0" xfId="0" applyFont="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right" vertical="center"/>
    </xf>
    <xf numFmtId="0" fontId="9" fillId="0" borderId="0" xfId="0" applyFont="1" applyAlignment="1">
      <alignment horizontal="left" vertical="center"/>
    </xf>
    <xf numFmtId="0" fontId="6" fillId="0" borderId="0" xfId="0" applyFont="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xf>
    <xf numFmtId="0" fontId="6" fillId="2"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6" fillId="2" borderId="14" xfId="0" applyFont="1" applyFill="1" applyBorder="1" applyAlignment="1">
      <alignment horizontal="center" vertical="center" wrapText="1"/>
    </xf>
    <xf numFmtId="164" fontId="6" fillId="2" borderId="15" xfId="0" applyNumberFormat="1" applyFont="1" applyFill="1" applyBorder="1" applyAlignment="1">
      <alignment horizontal="center" vertical="center"/>
    </xf>
    <xf numFmtId="0" fontId="11" fillId="0" borderId="0" xfId="0" applyFont="1" applyAlignment="1">
      <alignment horizontal="center" vertical="top" wrapText="1"/>
    </xf>
    <xf numFmtId="0" fontId="11" fillId="0" borderId="0" xfId="0" applyFont="1" applyAlignment="1">
      <alignment vertical="top"/>
    </xf>
    <xf numFmtId="0" fontId="13" fillId="0" borderId="0" xfId="2" applyFont="1" applyAlignment="1" applyProtection="1">
      <alignment horizontal="center" vertical="top" wrapText="1"/>
    </xf>
    <xf numFmtId="0" fontId="13" fillId="0" borderId="0" xfId="2" applyFont="1" applyAlignment="1" applyProtection="1">
      <alignment horizontal="center" vertical="top"/>
      <protection locked="0"/>
    </xf>
    <xf numFmtId="0" fontId="5" fillId="0" borderId="0" xfId="0" applyFont="1" applyAlignment="1">
      <alignment horizontal="center" vertical="top"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0" borderId="0" xfId="0" applyFont="1" applyAlignment="1">
      <alignment horizontal="center" vertical="top"/>
    </xf>
    <xf numFmtId="0" fontId="8" fillId="0" borderId="0" xfId="0" applyFont="1" applyAlignment="1">
      <alignment horizontal="left" vertical="top"/>
    </xf>
    <xf numFmtId="0" fontId="8" fillId="0" borderId="0" xfId="0" applyFont="1" applyAlignment="1">
      <alignment horizontal="right" vertical="top"/>
    </xf>
    <xf numFmtId="0" fontId="6" fillId="0" borderId="0" xfId="0" applyFont="1" applyAlignment="1">
      <alignment vertical="top"/>
    </xf>
    <xf numFmtId="0" fontId="6" fillId="0" borderId="1" xfId="0" applyFont="1" applyBorder="1" applyAlignment="1">
      <alignment vertical="top"/>
    </xf>
    <xf numFmtId="0" fontId="6" fillId="0" borderId="0" xfId="0" applyFont="1" applyBorder="1" applyAlignment="1">
      <alignment vertical="top"/>
    </xf>
    <xf numFmtId="0" fontId="6" fillId="0" borderId="0" xfId="0" applyFont="1" applyBorder="1" applyAlignment="1">
      <alignment vertical="top" wrapText="1"/>
    </xf>
    <xf numFmtId="0" fontId="6" fillId="0" borderId="0" xfId="0" applyFont="1" applyBorder="1" applyAlignment="1">
      <alignment horizontal="center" vertical="top" wrapText="1"/>
    </xf>
    <xf numFmtId="0" fontId="6" fillId="0" borderId="0" xfId="0" applyFont="1" applyBorder="1"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6" fillId="0" borderId="16" xfId="0" applyFont="1" applyBorder="1" applyAlignment="1">
      <alignment horizontal="left" vertical="top" wrapText="1"/>
    </xf>
    <xf numFmtId="0" fontId="6" fillId="0" borderId="17" xfId="0" applyFont="1" applyBorder="1" applyAlignment="1">
      <alignment horizontal="left" vertical="top" wrapText="1"/>
    </xf>
    <xf numFmtId="0" fontId="6" fillId="0" borderId="18" xfId="0" applyFont="1" applyBorder="1" applyAlignment="1">
      <alignment horizontal="left" vertical="top" wrapText="1"/>
    </xf>
    <xf numFmtId="0" fontId="6" fillId="0" borderId="30" xfId="0" applyFont="1" applyBorder="1" applyAlignment="1">
      <alignment horizontal="left" vertical="top" wrapText="1"/>
    </xf>
    <xf numFmtId="0" fontId="6" fillId="2" borderId="3" xfId="0" applyFont="1" applyFill="1" applyBorder="1" applyAlignment="1">
      <alignment horizontal="center" vertical="top" wrapText="1"/>
    </xf>
    <xf numFmtId="0" fontId="6" fillId="2" borderId="38" xfId="0" applyFont="1" applyFill="1" applyBorder="1" applyAlignment="1">
      <alignment horizontal="center" vertical="top" wrapText="1"/>
    </xf>
    <xf numFmtId="0" fontId="6" fillId="2" borderId="39" xfId="0" applyFont="1" applyFill="1" applyBorder="1" applyAlignment="1">
      <alignment horizontal="center" vertical="top" wrapText="1"/>
    </xf>
    <xf numFmtId="0" fontId="6" fillId="0" borderId="35" xfId="0" applyFont="1" applyFill="1" applyBorder="1" applyAlignment="1">
      <alignment horizontal="center" vertical="top" wrapText="1"/>
    </xf>
    <xf numFmtId="0" fontId="6" fillId="0" borderId="0" xfId="0" applyFont="1" applyFill="1" applyBorder="1" applyAlignment="1">
      <alignment horizontal="center" vertical="top" wrapText="1"/>
    </xf>
    <xf numFmtId="0" fontId="6" fillId="0" borderId="36" xfId="0" applyFont="1" applyFill="1" applyBorder="1" applyAlignment="1">
      <alignment horizontal="center" vertical="top" wrapText="1"/>
    </xf>
    <xf numFmtId="0" fontId="6" fillId="0" borderId="19" xfId="0" applyFont="1" applyBorder="1" applyAlignment="1">
      <alignment horizontal="center" vertical="top"/>
    </xf>
    <xf numFmtId="0" fontId="6" fillId="0" borderId="22" xfId="0" applyFont="1" applyBorder="1" applyAlignment="1">
      <alignment horizontal="center" vertical="top"/>
    </xf>
    <xf numFmtId="0" fontId="6" fillId="0" borderId="25" xfId="0" applyFont="1" applyBorder="1" applyAlignment="1">
      <alignment horizontal="center" vertical="top"/>
    </xf>
    <xf numFmtId="0" fontId="6" fillId="0" borderId="20" xfId="0" applyFont="1" applyBorder="1" applyAlignment="1">
      <alignment horizontal="center" vertical="top"/>
    </xf>
    <xf numFmtId="0" fontId="6" fillId="0" borderId="23" xfId="0" applyFont="1" applyBorder="1" applyAlignment="1">
      <alignment horizontal="center" vertical="top"/>
    </xf>
    <xf numFmtId="0" fontId="6" fillId="0" borderId="26" xfId="0" applyFont="1" applyBorder="1" applyAlignment="1">
      <alignment horizontal="center" vertical="top"/>
    </xf>
    <xf numFmtId="0" fontId="6" fillId="0" borderId="21" xfId="0" applyFont="1" applyBorder="1" applyAlignment="1">
      <alignment horizontal="center" vertical="top"/>
    </xf>
    <xf numFmtId="0" fontId="6" fillId="0" borderId="24" xfId="0" applyFont="1" applyBorder="1" applyAlignment="1">
      <alignment horizontal="center" vertical="top"/>
    </xf>
    <xf numFmtId="0" fontId="6" fillId="0" borderId="27" xfId="0" applyFont="1" applyBorder="1" applyAlignment="1">
      <alignment horizontal="center" vertical="top"/>
    </xf>
    <xf numFmtId="0" fontId="6" fillId="0" borderId="31" xfId="0" applyFont="1" applyBorder="1" applyAlignment="1">
      <alignment horizontal="center" vertical="top"/>
    </xf>
    <xf numFmtId="0" fontId="6" fillId="0" borderId="32" xfId="0" applyFont="1" applyBorder="1" applyAlignment="1">
      <alignment horizontal="center" vertical="top"/>
    </xf>
    <xf numFmtId="0" fontId="6" fillId="0" borderId="33" xfId="0" applyFont="1" applyBorder="1" applyAlignment="1">
      <alignment horizontal="center" vertical="top"/>
    </xf>
    <xf numFmtId="0" fontId="6" fillId="0" borderId="2" xfId="0" applyFont="1" applyBorder="1" applyAlignment="1">
      <alignment horizontal="center" vertical="top"/>
    </xf>
    <xf numFmtId="164" fontId="6" fillId="0" borderId="2" xfId="0" applyNumberFormat="1" applyFont="1" applyBorder="1" applyAlignment="1">
      <alignment horizontal="center" vertical="top"/>
    </xf>
    <xf numFmtId="0" fontId="6" fillId="0" borderId="4" xfId="0" applyFont="1" applyBorder="1" applyAlignment="1">
      <alignment horizontal="center" vertical="top"/>
    </xf>
    <xf numFmtId="0" fontId="6" fillId="2" borderId="14" xfId="0" applyFont="1" applyFill="1" applyBorder="1" applyAlignment="1">
      <alignment horizontal="center" vertical="top" wrapText="1"/>
    </xf>
    <xf numFmtId="164" fontId="6" fillId="2" borderId="45" xfId="0" applyNumberFormat="1" applyFont="1" applyFill="1" applyBorder="1" applyAlignment="1">
      <alignment horizontal="center" vertical="top" wrapText="1"/>
    </xf>
    <xf numFmtId="164" fontId="6" fillId="2" borderId="15" xfId="0" applyNumberFormat="1" applyFont="1" applyFill="1" applyBorder="1" applyAlignment="1">
      <alignment horizontal="center" vertical="top" wrapText="1"/>
    </xf>
    <xf numFmtId="0" fontId="6" fillId="2" borderId="7" xfId="0" applyFont="1" applyFill="1" applyBorder="1" applyAlignment="1">
      <alignment horizontal="center" vertical="top"/>
    </xf>
    <xf numFmtId="0" fontId="6" fillId="2" borderId="8" xfId="0" applyFont="1" applyFill="1" applyBorder="1" applyAlignment="1">
      <alignment horizontal="center" vertical="top"/>
    </xf>
    <xf numFmtId="164" fontId="6" fillId="0" borderId="10" xfId="0" applyNumberFormat="1" applyFont="1" applyBorder="1" applyAlignment="1">
      <alignment horizontal="center" vertical="top"/>
    </xf>
    <xf numFmtId="0" fontId="6" fillId="0" borderId="12" xfId="0" applyFont="1" applyBorder="1" applyAlignment="1">
      <alignment horizontal="center" vertical="top"/>
    </xf>
    <xf numFmtId="164" fontId="6" fillId="2" borderId="45" xfId="0" applyNumberFormat="1" applyFont="1" applyFill="1" applyBorder="1" applyAlignment="1">
      <alignment horizontal="center" vertical="top"/>
    </xf>
    <xf numFmtId="164" fontId="6" fillId="2" borderId="15" xfId="0" applyNumberFormat="1" applyFont="1" applyFill="1" applyBorder="1" applyAlignment="1">
      <alignment horizontal="center" vertical="top"/>
    </xf>
    <xf numFmtId="0" fontId="6" fillId="2" borderId="6" xfId="0" applyFont="1" applyFill="1" applyBorder="1" applyAlignment="1">
      <alignment horizontal="center" vertical="top" wrapText="1"/>
    </xf>
    <xf numFmtId="0" fontId="6" fillId="2" borderId="7"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6" xfId="0" applyFont="1" applyFill="1" applyBorder="1" applyAlignment="1">
      <alignment horizontal="left" vertical="top"/>
    </xf>
    <xf numFmtId="0" fontId="6" fillId="2" borderId="7" xfId="0" applyFont="1" applyFill="1" applyBorder="1" applyAlignment="1">
      <alignment horizontal="left" vertical="top"/>
    </xf>
    <xf numFmtId="0" fontId="6" fillId="0" borderId="7" xfId="0" applyFont="1" applyBorder="1" applyAlignment="1">
      <alignment horizontal="center" vertical="top"/>
    </xf>
    <xf numFmtId="0" fontId="14" fillId="0" borderId="0" xfId="0" applyFont="1" applyAlignment="1">
      <alignment horizontal="center" vertical="top"/>
    </xf>
    <xf numFmtId="0" fontId="14" fillId="0" borderId="2" xfId="0" applyFont="1" applyBorder="1" applyAlignment="1">
      <alignment horizontal="left" vertical="top"/>
    </xf>
    <xf numFmtId="0" fontId="14" fillId="0" borderId="2" xfId="0" applyFont="1" applyBorder="1" applyAlignment="1">
      <alignment horizontal="center" vertical="top"/>
    </xf>
    <xf numFmtId="164" fontId="14" fillId="0" borderId="2" xfId="0" applyNumberFormat="1" applyFont="1" applyBorder="1" applyAlignment="1">
      <alignment horizontal="center" vertical="top"/>
    </xf>
    <xf numFmtId="0" fontId="14" fillId="0" borderId="12" xfId="0" applyFont="1" applyBorder="1" applyAlignment="1">
      <alignment horizontal="left" vertical="top"/>
    </xf>
    <xf numFmtId="0" fontId="14" fillId="0" borderId="12" xfId="0" applyFont="1" applyBorder="1" applyAlignment="1">
      <alignment horizontal="center" vertical="top"/>
    </xf>
    <xf numFmtId="0" fontId="14" fillId="0" borderId="2" xfId="0" applyFont="1" applyBorder="1" applyAlignment="1">
      <alignment horizontal="center" vertical="center"/>
    </xf>
    <xf numFmtId="0" fontId="14" fillId="0" borderId="10" xfId="0" applyFont="1" applyBorder="1" applyAlignment="1">
      <alignment horizontal="center" vertical="center"/>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6" fillId="0" borderId="5" xfId="0" applyFont="1" applyBorder="1" applyAlignment="1">
      <alignment horizontal="center" vertical="top"/>
    </xf>
    <xf numFmtId="164" fontId="6" fillId="0" borderId="2" xfId="0" applyNumberFormat="1" applyFont="1" applyBorder="1" applyAlignment="1">
      <alignment horizontal="center" vertical="center"/>
    </xf>
    <xf numFmtId="164" fontId="6" fillId="2" borderId="45" xfId="0" applyNumberFormat="1" applyFont="1" applyFill="1" applyBorder="1" applyAlignment="1">
      <alignment horizontal="center" vertical="center" wrapText="1"/>
    </xf>
    <xf numFmtId="165" fontId="6" fillId="2" borderId="45" xfId="0" applyNumberFormat="1" applyFont="1" applyFill="1" applyBorder="1" applyAlignment="1">
      <alignment horizontal="center" vertical="center" wrapText="1"/>
    </xf>
    <xf numFmtId="165" fontId="6" fillId="2" borderId="15" xfId="0" applyNumberFormat="1" applyFont="1" applyFill="1" applyBorder="1" applyAlignment="1">
      <alignment horizontal="center" vertical="center" wrapText="1"/>
    </xf>
    <xf numFmtId="164" fontId="6" fillId="2" borderId="45" xfId="0" applyNumberFormat="1" applyFont="1" applyFill="1" applyBorder="1" applyAlignment="1">
      <alignment horizontal="center" vertical="center"/>
    </xf>
    <xf numFmtId="0" fontId="6" fillId="2" borderId="6" xfId="0" applyFont="1" applyFill="1" applyBorder="1" applyAlignment="1">
      <alignment horizontal="center" vertical="center" wrapText="1"/>
    </xf>
    <xf numFmtId="0" fontId="14" fillId="0" borderId="2" xfId="0" applyFont="1" applyBorder="1" applyAlignment="1">
      <alignment horizontal="left" vertical="center"/>
    </xf>
    <xf numFmtId="164" fontId="14" fillId="0" borderId="2" xfId="0" applyNumberFormat="1" applyFont="1" applyBorder="1" applyAlignment="1">
      <alignment horizontal="center" vertical="center"/>
    </xf>
    <xf numFmtId="0" fontId="14" fillId="0" borderId="12" xfId="0" applyFont="1" applyBorder="1" applyAlignment="1">
      <alignment horizontal="left" vertical="center"/>
    </xf>
    <xf numFmtId="164" fontId="6" fillId="0" borderId="7" xfId="0" applyNumberFormat="1" applyFont="1" applyBorder="1" applyAlignment="1">
      <alignment horizontal="center" vertical="top"/>
    </xf>
    <xf numFmtId="164" fontId="6" fillId="0" borderId="8" xfId="0" applyNumberFormat="1" applyFont="1" applyBorder="1" applyAlignment="1">
      <alignment horizontal="center" vertical="top"/>
    </xf>
    <xf numFmtId="164" fontId="6" fillId="0" borderId="12" xfId="0" applyNumberFormat="1" applyFont="1" applyBorder="1" applyAlignment="1">
      <alignment horizontal="center" vertical="top"/>
    </xf>
    <xf numFmtId="164" fontId="6" fillId="0" borderId="13" xfId="0" applyNumberFormat="1" applyFont="1" applyBorder="1" applyAlignment="1">
      <alignment horizontal="center" vertical="top"/>
    </xf>
    <xf numFmtId="164" fontId="6" fillId="0" borderId="12" xfId="0" applyNumberFormat="1" applyFont="1" applyBorder="1" applyAlignment="1">
      <alignment horizontal="center" vertical="center"/>
    </xf>
    <xf numFmtId="0" fontId="14" fillId="0" borderId="7" xfId="0" applyFont="1" applyBorder="1" applyAlignment="1">
      <alignment horizontal="center" vertical="center"/>
    </xf>
    <xf numFmtId="0" fontId="14" fillId="0" borderId="7" xfId="0" applyFont="1" applyBorder="1" applyAlignment="1">
      <alignment horizontal="left"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165" fontId="6" fillId="2" borderId="45" xfId="0" applyNumberFormat="1" applyFont="1" applyFill="1" applyBorder="1" applyAlignment="1">
      <alignment horizontal="center" vertical="top" wrapText="1"/>
    </xf>
    <xf numFmtId="165" fontId="6" fillId="2" borderId="15" xfId="0" applyNumberFormat="1" applyFont="1" applyFill="1" applyBorder="1" applyAlignment="1">
      <alignment horizontal="center" vertical="top" wrapText="1"/>
    </xf>
    <xf numFmtId="0" fontId="6" fillId="0" borderId="47" xfId="0" applyFont="1" applyBorder="1" applyAlignment="1">
      <alignment horizontal="center" vertical="top"/>
    </xf>
    <xf numFmtId="0" fontId="6" fillId="0" borderId="10" xfId="0" applyFont="1" applyBorder="1" applyAlignment="1">
      <alignment horizontal="center" vertical="top"/>
    </xf>
    <xf numFmtId="0" fontId="6" fillId="0" borderId="13" xfId="0" applyFont="1" applyBorder="1" applyAlignment="1">
      <alignment horizontal="center" vertical="top"/>
    </xf>
    <xf numFmtId="164" fontId="6" fillId="0" borderId="5" xfId="0" applyNumberFormat="1" applyFont="1" applyBorder="1" applyAlignment="1">
      <alignment horizontal="center" vertical="top"/>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4" xfId="0" applyFont="1" applyBorder="1" applyAlignment="1">
      <alignment horizontal="left" vertical="center"/>
    </xf>
    <xf numFmtId="164" fontId="14" fillId="0" borderId="4" xfId="0" applyNumberFormat="1" applyFont="1" applyBorder="1" applyAlignment="1">
      <alignment horizontal="center" vertical="center"/>
    </xf>
    <xf numFmtId="0" fontId="6" fillId="0" borderId="46" xfId="0" applyFont="1" applyBorder="1" applyAlignment="1">
      <alignment horizontal="center" vertical="center"/>
    </xf>
    <xf numFmtId="164" fontId="6" fillId="0" borderId="7" xfId="0" applyNumberFormat="1" applyFont="1" applyBorder="1" applyAlignment="1">
      <alignment horizontal="center" vertical="center"/>
    </xf>
    <xf numFmtId="0" fontId="14" fillId="0" borderId="2" xfId="0" applyFont="1" applyBorder="1" applyAlignment="1" applyProtection="1">
      <alignment horizontal="left" vertical="top"/>
      <protection locked="0"/>
    </xf>
    <xf numFmtId="0" fontId="14" fillId="0" borderId="2" xfId="0" applyFont="1" applyBorder="1" applyAlignment="1" applyProtection="1">
      <alignment horizontal="center" vertical="top"/>
      <protection locked="0"/>
    </xf>
    <xf numFmtId="164" fontId="14" fillId="0" borderId="2" xfId="0" applyNumberFormat="1" applyFont="1" applyBorder="1" applyAlignment="1" applyProtection="1">
      <alignment horizontal="center" vertical="top"/>
      <protection locked="0"/>
    </xf>
    <xf numFmtId="164" fontId="14" fillId="0" borderId="10" xfId="0" applyNumberFormat="1" applyFont="1" applyBorder="1" applyAlignment="1" applyProtection="1">
      <alignment horizontal="center" vertical="top"/>
      <protection locked="0"/>
    </xf>
    <xf numFmtId="0" fontId="14" fillId="0" borderId="4" xfId="0" applyFont="1" applyBorder="1" applyAlignment="1" applyProtection="1">
      <alignment horizontal="left" vertical="top"/>
      <protection locked="0"/>
    </xf>
    <xf numFmtId="0" fontId="14" fillId="0" borderId="4" xfId="0" applyFont="1" applyBorder="1" applyAlignment="1" applyProtection="1">
      <alignment horizontal="center" vertical="top"/>
      <protection locked="0"/>
    </xf>
    <xf numFmtId="164" fontId="14" fillId="0" borderId="4" xfId="0" applyNumberFormat="1" applyFont="1" applyBorder="1" applyAlignment="1" applyProtection="1">
      <alignment horizontal="center" vertical="top"/>
      <protection locked="0"/>
    </xf>
    <xf numFmtId="164" fontId="14" fillId="0" borderId="46" xfId="0" applyNumberFormat="1" applyFont="1" applyBorder="1" applyAlignment="1" applyProtection="1">
      <alignment horizontal="center" vertical="top"/>
      <protection locked="0"/>
    </xf>
    <xf numFmtId="0" fontId="14" fillId="0" borderId="7" xfId="0" applyFont="1" applyBorder="1" applyAlignment="1" applyProtection="1">
      <alignment horizontal="left" vertical="top"/>
      <protection locked="0"/>
    </xf>
    <xf numFmtId="0" fontId="14" fillId="0" borderId="7" xfId="0" applyFont="1" applyBorder="1" applyAlignment="1" applyProtection="1">
      <alignment horizontal="center" vertical="top"/>
      <protection locked="0"/>
    </xf>
    <xf numFmtId="0" fontId="14" fillId="0" borderId="12" xfId="0" applyFont="1" applyBorder="1" applyAlignment="1" applyProtection="1">
      <alignment horizontal="left" vertical="top"/>
      <protection locked="0"/>
    </xf>
    <xf numFmtId="0" fontId="14" fillId="0" borderId="12" xfId="0" applyFont="1" applyBorder="1" applyAlignment="1" applyProtection="1">
      <alignment horizontal="center" vertical="top"/>
      <protection locked="0"/>
    </xf>
    <xf numFmtId="0" fontId="14" fillId="0" borderId="0" xfId="0" applyFont="1" applyAlignment="1" applyProtection="1">
      <alignment horizontal="center" vertical="top"/>
      <protection locked="0"/>
    </xf>
    <xf numFmtId="0" fontId="14" fillId="0" borderId="5" xfId="0" applyFont="1" applyBorder="1" applyAlignment="1" applyProtection="1">
      <alignment horizontal="center" vertical="top"/>
      <protection locked="0"/>
    </xf>
    <xf numFmtId="0" fontId="14" fillId="0" borderId="5" xfId="0" applyFont="1" applyBorder="1" applyAlignment="1" applyProtection="1">
      <alignment horizontal="left" vertical="top"/>
      <protection locked="0"/>
    </xf>
    <xf numFmtId="164" fontId="14" fillId="0" borderId="5" xfId="0" applyNumberFormat="1" applyFont="1" applyBorder="1" applyAlignment="1" applyProtection="1">
      <alignment horizontal="center" vertical="top"/>
      <protection locked="0"/>
    </xf>
    <xf numFmtId="164" fontId="14" fillId="0" borderId="12" xfId="0" applyNumberFormat="1" applyFont="1" applyBorder="1" applyAlignment="1" applyProtection="1">
      <alignment horizontal="center" vertical="top"/>
      <protection locked="0"/>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6" xfId="0" applyFont="1" applyFill="1" applyBorder="1" applyAlignment="1">
      <alignment horizontal="left" vertical="center"/>
    </xf>
    <xf numFmtId="0" fontId="6" fillId="2" borderId="7" xfId="0" applyFont="1" applyFill="1" applyBorder="1" applyAlignment="1">
      <alignment horizontal="left" vertical="center"/>
    </xf>
    <xf numFmtId="2" fontId="6" fillId="0" borderId="2" xfId="0" applyNumberFormat="1" applyFont="1" applyBorder="1" applyAlignment="1">
      <alignment horizontal="center" vertical="center"/>
    </xf>
    <xf numFmtId="166" fontId="6" fillId="0" borderId="2" xfId="1" applyNumberFormat="1" applyFont="1" applyBorder="1" applyAlignment="1">
      <alignment horizontal="center" vertical="center"/>
    </xf>
    <xf numFmtId="0" fontId="6" fillId="2" borderId="10" xfId="0" applyFont="1" applyFill="1" applyBorder="1" applyAlignment="1">
      <alignment horizontal="center" vertical="center"/>
    </xf>
    <xf numFmtId="0" fontId="6" fillId="0" borderId="9" xfId="0" applyFont="1" applyBorder="1" applyAlignment="1">
      <alignment horizontal="center" vertical="center"/>
    </xf>
    <xf numFmtId="166" fontId="6" fillId="0" borderId="10" xfId="1" applyNumberFormat="1" applyFont="1" applyBorder="1" applyAlignment="1">
      <alignment horizontal="center" vertical="center"/>
    </xf>
    <xf numFmtId="0" fontId="6" fillId="0" borderId="11" xfId="0" applyFont="1" applyBorder="1" applyAlignment="1">
      <alignment horizontal="center" vertical="center"/>
    </xf>
    <xf numFmtId="2" fontId="6" fillId="0" borderId="12" xfId="0" applyNumberFormat="1" applyFont="1" applyBorder="1" applyAlignment="1">
      <alignment horizontal="center" vertical="center"/>
    </xf>
    <xf numFmtId="166" fontId="6" fillId="0" borderId="12" xfId="1" applyNumberFormat="1" applyFont="1" applyBorder="1" applyAlignment="1">
      <alignment horizontal="center" vertical="center"/>
    </xf>
    <xf numFmtId="166" fontId="6" fillId="0" borderId="13" xfId="1" applyNumberFormat="1" applyFont="1" applyBorder="1" applyAlignment="1">
      <alignment horizontal="center" vertical="center"/>
    </xf>
    <xf numFmtId="0" fontId="6" fillId="0" borderId="0" xfId="0" applyFont="1" applyAlignment="1">
      <alignment horizontal="center" vertical="center" wrapText="1"/>
    </xf>
    <xf numFmtId="0" fontId="6" fillId="0" borderId="2" xfId="0" applyFont="1" applyFill="1" applyBorder="1" applyAlignment="1">
      <alignment horizontal="center" vertical="center"/>
    </xf>
    <xf numFmtId="0" fontId="6" fillId="0" borderId="12" xfId="0" applyFont="1" applyFill="1" applyBorder="1" applyAlignment="1">
      <alignment horizontal="center" vertical="center"/>
    </xf>
    <xf numFmtId="164" fontId="6" fillId="0" borderId="2" xfId="0" applyNumberFormat="1" applyFont="1" applyFill="1" applyBorder="1" applyAlignment="1">
      <alignment horizontal="center" vertical="center"/>
    </xf>
    <xf numFmtId="164" fontId="6" fillId="0" borderId="12" xfId="0" applyNumberFormat="1" applyFont="1" applyFill="1" applyBorder="1" applyAlignment="1">
      <alignment horizontal="center" vertical="center"/>
    </xf>
    <xf numFmtId="164" fontId="14" fillId="0" borderId="2" xfId="0" applyNumberFormat="1" applyFont="1" applyBorder="1" applyAlignment="1" applyProtection="1">
      <alignment horizontal="center" vertical="center"/>
      <protection locked="0"/>
    </xf>
    <xf numFmtId="0" fontId="14" fillId="0" borderId="2" xfId="0" applyFont="1" applyBorder="1" applyAlignment="1" applyProtection="1">
      <alignment horizontal="center" vertical="center"/>
      <protection locked="0"/>
    </xf>
    <xf numFmtId="0" fontId="14" fillId="0" borderId="12" xfId="0" applyFont="1" applyBorder="1" applyAlignment="1" applyProtection="1">
      <alignment horizontal="center" vertical="center"/>
      <protection locked="0"/>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6" fillId="2" borderId="14" xfId="0" applyFont="1" applyFill="1" applyBorder="1" applyAlignment="1">
      <alignment horizontal="left" vertical="top" wrapText="1"/>
    </xf>
    <xf numFmtId="0" fontId="6" fillId="2" borderId="37" xfId="0" applyFont="1" applyFill="1" applyBorder="1" applyAlignment="1">
      <alignment horizontal="left" vertical="top" wrapText="1"/>
    </xf>
    <xf numFmtId="0" fontId="6" fillId="2" borderId="29" xfId="0" applyFont="1" applyFill="1" applyBorder="1" applyAlignment="1">
      <alignment horizontal="left" vertical="top" textRotation="90" wrapText="1"/>
    </xf>
    <xf numFmtId="0" fontId="6" fillId="2" borderId="9" xfId="0" applyFont="1" applyFill="1" applyBorder="1" applyAlignment="1">
      <alignment horizontal="left" vertical="top" textRotation="90" wrapText="1"/>
    </xf>
    <xf numFmtId="0" fontId="6" fillId="2" borderId="11" xfId="0" applyFont="1" applyFill="1" applyBorder="1" applyAlignment="1">
      <alignment horizontal="left" vertical="top" textRotation="90" wrapText="1"/>
    </xf>
    <xf numFmtId="0" fontId="6" fillId="2" borderId="6" xfId="0" applyFont="1" applyFill="1" applyBorder="1" applyAlignment="1">
      <alignment horizontal="left" vertical="top" textRotation="90" wrapText="1"/>
    </xf>
    <xf numFmtId="0" fontId="6" fillId="0" borderId="0" xfId="0" applyFont="1" applyAlignment="1">
      <alignment horizontal="left" vertical="top"/>
    </xf>
    <xf numFmtId="0" fontId="6" fillId="0" borderId="40"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42" xfId="0" applyFont="1" applyFill="1" applyBorder="1" applyAlignment="1">
      <alignment horizontal="left" vertical="top" wrapText="1"/>
    </xf>
    <xf numFmtId="0" fontId="6" fillId="2" borderId="43" xfId="0" applyFont="1" applyFill="1" applyBorder="1" applyAlignment="1">
      <alignment horizontal="left" vertical="top" textRotation="90" wrapText="1"/>
    </xf>
    <xf numFmtId="0" fontId="6" fillId="2" borderId="34" xfId="0" applyFont="1" applyFill="1" applyBorder="1" applyAlignment="1">
      <alignment horizontal="left" vertical="top" textRotation="90" wrapText="1"/>
    </xf>
    <xf numFmtId="0" fontId="6" fillId="2" borderId="44" xfId="0" applyFont="1" applyFill="1" applyBorder="1" applyAlignment="1">
      <alignment horizontal="left" vertical="top" textRotation="90" wrapText="1"/>
    </xf>
    <xf numFmtId="0" fontId="6" fillId="0" borderId="29" xfId="0" applyFont="1" applyBorder="1" applyAlignment="1">
      <alignment horizontal="center" vertical="top" textRotation="90"/>
    </xf>
    <xf numFmtId="0" fontId="6" fillId="0" borderId="9" xfId="0" applyFont="1" applyBorder="1" applyAlignment="1">
      <alignment horizontal="center" vertical="top" textRotation="90"/>
    </xf>
    <xf numFmtId="0" fontId="6" fillId="0" borderId="28" xfId="0" applyFont="1" applyBorder="1" applyAlignment="1">
      <alignment horizontal="center" vertical="top" textRotation="90"/>
    </xf>
    <xf numFmtId="0" fontId="6" fillId="0" borderId="5" xfId="0" applyFont="1" applyBorder="1" applyAlignment="1">
      <alignment horizontal="center" vertical="top"/>
    </xf>
    <xf numFmtId="0" fontId="6" fillId="0" borderId="2" xfId="0" applyFont="1" applyBorder="1" applyAlignment="1">
      <alignment horizontal="center" vertical="top"/>
    </xf>
    <xf numFmtId="0" fontId="6" fillId="0" borderId="4" xfId="0" applyFont="1" applyBorder="1" applyAlignment="1">
      <alignment horizontal="center" vertical="top"/>
    </xf>
    <xf numFmtId="0" fontId="6" fillId="0" borderId="7" xfId="0" applyFont="1" applyBorder="1" applyAlignment="1">
      <alignment horizontal="center" vertical="top"/>
    </xf>
    <xf numFmtId="0" fontId="6" fillId="0" borderId="12" xfId="0" applyFont="1" applyBorder="1" applyAlignment="1">
      <alignment horizontal="center" vertical="top"/>
    </xf>
    <xf numFmtId="0" fontId="6" fillId="0" borderId="8" xfId="0" applyFont="1" applyBorder="1" applyAlignment="1">
      <alignment horizontal="center" vertical="top"/>
    </xf>
    <xf numFmtId="0" fontId="6" fillId="0" borderId="10" xfId="0" applyFont="1" applyBorder="1" applyAlignment="1">
      <alignment horizontal="center" vertical="top"/>
    </xf>
    <xf numFmtId="0" fontId="6" fillId="0" borderId="13" xfId="0" applyFont="1" applyBorder="1" applyAlignment="1">
      <alignment horizontal="center" vertical="top"/>
    </xf>
    <xf numFmtId="0" fontId="6" fillId="0" borderId="6" xfId="0" applyFont="1" applyBorder="1" applyAlignment="1">
      <alignment horizontal="center" vertical="top" textRotation="90"/>
    </xf>
    <xf numFmtId="0" fontId="6" fillId="0" borderId="11" xfId="0" applyFont="1" applyBorder="1" applyAlignment="1">
      <alignment horizontal="center" vertical="top" textRotation="90"/>
    </xf>
    <xf numFmtId="0" fontId="6" fillId="0" borderId="47" xfId="0" applyFont="1" applyBorder="1" applyAlignment="1">
      <alignment horizontal="center" vertical="top"/>
    </xf>
    <xf numFmtId="0" fontId="6" fillId="0" borderId="46" xfId="0" applyFont="1" applyBorder="1" applyAlignment="1">
      <alignment horizontal="center" vertical="top"/>
    </xf>
    <xf numFmtId="0" fontId="6" fillId="0" borderId="0" xfId="0" applyFont="1" applyBorder="1" applyAlignment="1">
      <alignment horizontal="left" vertical="top" wrapText="1"/>
    </xf>
    <xf numFmtId="0" fontId="6" fillId="0" borderId="9" xfId="0" applyFont="1" applyBorder="1" applyAlignment="1">
      <alignment horizontal="left" vertical="top" wrapText="1"/>
    </xf>
    <xf numFmtId="0" fontId="6" fillId="0" borderId="28" xfId="0" applyFont="1" applyBorder="1" applyAlignment="1">
      <alignment horizontal="left" vertical="top" wrapText="1"/>
    </xf>
    <xf numFmtId="0" fontId="6" fillId="0" borderId="6" xfId="0" applyFont="1" applyBorder="1" applyAlignment="1">
      <alignment horizontal="left" vertical="top" wrapText="1"/>
    </xf>
    <xf numFmtId="0" fontId="6" fillId="0" borderId="11" xfId="0" applyFont="1" applyBorder="1" applyAlignment="1">
      <alignment horizontal="left" vertical="top" wrapText="1"/>
    </xf>
    <xf numFmtId="0" fontId="6" fillId="0" borderId="29" xfId="0" applyFont="1" applyBorder="1" applyAlignment="1">
      <alignment horizontal="left" vertical="top" wrapText="1"/>
    </xf>
    <xf numFmtId="0" fontId="6" fillId="3" borderId="5" xfId="0" applyFont="1" applyFill="1" applyBorder="1" applyAlignment="1">
      <alignment horizontal="center" vertical="top"/>
    </xf>
    <xf numFmtId="0" fontId="6" fillId="3" borderId="2" xfId="0" applyFont="1" applyFill="1" applyBorder="1" applyAlignment="1">
      <alignment horizontal="center" vertical="top"/>
    </xf>
    <xf numFmtId="0" fontId="6" fillId="3" borderId="12" xfId="0" applyFont="1" applyFill="1" applyBorder="1" applyAlignment="1">
      <alignment horizontal="center" vertical="top"/>
    </xf>
    <xf numFmtId="0" fontId="6" fillId="3" borderId="47" xfId="0" applyFont="1" applyFill="1" applyBorder="1" applyAlignment="1">
      <alignment horizontal="center" vertical="top"/>
    </xf>
    <xf numFmtId="0" fontId="6" fillId="3" borderId="10" xfId="0" applyFont="1" applyFill="1" applyBorder="1" applyAlignment="1">
      <alignment horizontal="center" vertical="top"/>
    </xf>
    <xf numFmtId="0" fontId="6" fillId="3" borderId="13" xfId="0" applyFont="1" applyFill="1" applyBorder="1" applyAlignment="1">
      <alignment horizontal="center" vertical="top"/>
    </xf>
    <xf numFmtId="0" fontId="6" fillId="3" borderId="7"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3" xfId="0" applyFont="1" applyFill="1" applyBorder="1" applyAlignment="1">
      <alignment horizontal="center" vertical="center"/>
    </xf>
    <xf numFmtId="0" fontId="6" fillId="0" borderId="9" xfId="0" applyFont="1" applyBorder="1" applyAlignment="1">
      <alignment horizontal="center" vertical="center" textRotation="90"/>
    </xf>
    <xf numFmtId="0" fontId="6" fillId="0" borderId="28" xfId="0" applyFont="1" applyBorder="1" applyAlignment="1">
      <alignment horizontal="center" vertical="center" textRotation="90"/>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textRotation="90"/>
    </xf>
    <xf numFmtId="0" fontId="6" fillId="0" borderId="11" xfId="0" applyFont="1" applyBorder="1" applyAlignment="1">
      <alignment horizontal="center" vertical="center" textRotation="90"/>
    </xf>
    <xf numFmtId="0" fontId="6" fillId="0" borderId="7" xfId="0" applyFont="1" applyBorder="1" applyAlignment="1">
      <alignment horizontal="center" vertical="center"/>
    </xf>
    <xf numFmtId="0" fontId="6" fillId="0" borderId="12" xfId="0" applyFont="1" applyBorder="1" applyAlignment="1">
      <alignment horizontal="center" vertical="center"/>
    </xf>
    <xf numFmtId="0" fontId="6" fillId="0" borderId="5" xfId="0" applyFont="1" applyBorder="1" applyAlignment="1">
      <alignment horizontal="center" vertical="center"/>
    </xf>
    <xf numFmtId="0" fontId="6" fillId="0" borderId="47" xfId="0" applyFont="1" applyBorder="1" applyAlignment="1">
      <alignment horizontal="center" vertical="center"/>
    </xf>
    <xf numFmtId="0" fontId="6" fillId="0" borderId="10" xfId="0" applyFont="1" applyBorder="1" applyAlignment="1">
      <alignment horizontal="center" vertical="center"/>
    </xf>
    <xf numFmtId="0" fontId="6" fillId="0" borderId="46" xfId="0" applyFont="1" applyBorder="1" applyAlignment="1">
      <alignment horizontal="center" vertical="center"/>
    </xf>
    <xf numFmtId="0" fontId="6" fillId="0" borderId="8" xfId="0" applyFont="1" applyBorder="1" applyAlignment="1">
      <alignment horizontal="center" vertical="center"/>
    </xf>
    <xf numFmtId="0" fontId="6" fillId="0" borderId="13" xfId="0" applyFont="1" applyBorder="1" applyAlignment="1">
      <alignment horizontal="center" vertical="center"/>
    </xf>
    <xf numFmtId="0" fontId="6" fillId="0" borderId="29" xfId="0" applyFont="1" applyBorder="1" applyAlignment="1">
      <alignment horizontal="center" vertical="center" textRotation="90"/>
    </xf>
    <xf numFmtId="0" fontId="6" fillId="4" borderId="2" xfId="0" applyFont="1" applyFill="1" applyBorder="1" applyAlignment="1">
      <alignment horizontal="center" vertical="top"/>
    </xf>
    <xf numFmtId="0" fontId="6" fillId="4" borderId="12" xfId="0" applyFont="1" applyFill="1" applyBorder="1" applyAlignment="1">
      <alignment horizontal="center" vertical="top"/>
    </xf>
    <xf numFmtId="0" fontId="6" fillId="4" borderId="10" xfId="0" applyFont="1" applyFill="1" applyBorder="1" applyAlignment="1">
      <alignment horizontal="center" vertical="top"/>
    </xf>
    <xf numFmtId="0" fontId="6" fillId="4" borderId="13" xfId="0" applyFont="1" applyFill="1" applyBorder="1" applyAlignment="1">
      <alignment horizontal="center" vertical="top"/>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7"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2" fontId="6" fillId="0" borderId="2" xfId="0" applyNumberFormat="1" applyFont="1" applyBorder="1" applyAlignment="1">
      <alignment horizontal="center" vertical="center"/>
    </xf>
    <xf numFmtId="2" fontId="6" fillId="0" borderId="12" xfId="0" applyNumberFormat="1" applyFont="1" applyBorder="1" applyAlignment="1">
      <alignment horizontal="center" vertical="center"/>
    </xf>
    <xf numFmtId="0" fontId="6" fillId="0" borderId="2"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center" vertical="center"/>
    </xf>
    <xf numFmtId="0" fontId="16" fillId="0" borderId="0" xfId="0" applyFont="1" applyAlignment="1">
      <alignment vertical="center"/>
    </xf>
    <xf numFmtId="0" fontId="16" fillId="0" borderId="1" xfId="0" applyFont="1" applyBorder="1" applyAlignment="1">
      <alignment vertical="center"/>
    </xf>
    <xf numFmtId="0" fontId="16" fillId="0" borderId="0" xfId="0" applyFont="1" applyAlignment="1">
      <alignment horizontal="right" vertical="center"/>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theme" Target="theme/theme1.xml"/><Relationship Id="rId5" Type="http://schemas.openxmlformats.org/officeDocument/2006/relationships/worksheet" Target="worksheets/sheet4.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Segoe UI Light" panose="020B0502040204020203" pitchFamily="34" charset="0"/>
                <a:ea typeface="+mn-ea"/>
                <a:cs typeface="Segoe UI Light" panose="020B0502040204020203" pitchFamily="34" charset="0"/>
              </a:defRPr>
            </a:pPr>
            <a:r>
              <a:rPr lang="en-US" sz="1000"/>
              <a:t>Localización estaciones terrestres. </a:t>
            </a:r>
            <a:r>
              <a:rPr lang="en-US" sz="1000" b="0" i="0" baseline="0">
                <a:effectLst/>
              </a:rPr>
              <a:t>Latitud y longitud en grados decimales proyectados en sistema WGS 1984.</a:t>
            </a:r>
            <a:endParaRPr lang="en-US" sz="1000">
              <a:effectLst/>
            </a:endParaRPr>
          </a:p>
        </c:rich>
      </c:tx>
      <c:layout>
        <c:manualLayout>
          <c:xMode val="edge"/>
          <c:yMode val="edge"/>
          <c:x val="0.25547483446226138"/>
          <c:y val="1.069202272966772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Segoe UI Light" panose="020B0502040204020203" pitchFamily="34" charset="0"/>
              <a:ea typeface="+mn-ea"/>
              <a:cs typeface="Segoe UI Light" panose="020B0502040204020203" pitchFamily="34" charset="0"/>
            </a:defRPr>
          </a:pPr>
          <a:endParaRPr lang="en-US"/>
        </a:p>
      </c:txPr>
    </c:title>
    <c:autoTitleDeleted val="0"/>
    <c:plotArea>
      <c:layout>
        <c:manualLayout>
          <c:layoutTarget val="inner"/>
          <c:xMode val="edge"/>
          <c:yMode val="edge"/>
          <c:x val="4.232468573479381E-2"/>
          <c:y val="9.7521534168331217E-2"/>
          <c:w val="0.93476723752780078"/>
          <c:h val="0.82280287746365621"/>
        </c:manualLayout>
      </c:layout>
      <c:scatterChart>
        <c:scatterStyle val="lineMarker"/>
        <c:varyColors val="0"/>
        <c:ser>
          <c:idx val="0"/>
          <c:order val="0"/>
          <c:tx>
            <c:v>Real</c:v>
          </c:tx>
          <c:spPr>
            <a:ln w="25400" cap="rnd">
              <a:noFill/>
              <a:round/>
            </a:ln>
            <a:effectLst/>
          </c:spPr>
          <c:marker>
            <c:symbol val="circle"/>
            <c:size val="4"/>
            <c:spPr>
              <a:solidFill>
                <a:schemeClr val="tx1"/>
              </a:solidFill>
              <a:ln w="12700">
                <a:noFill/>
              </a:ln>
              <a:effectLst/>
            </c:spPr>
          </c:marker>
          <c:xVal>
            <c:numRef>
              <c:f>Metodo1!$F$7:$F$32</c:f>
              <c:numCache>
                <c:formatCode>General</c:formatCode>
                <c:ptCount val="26"/>
                <c:pt idx="0">
                  <c:v>-73.339472220000005</c:v>
                </c:pt>
                <c:pt idx="1">
                  <c:v>-73.890416669999993</c:v>
                </c:pt>
                <c:pt idx="2">
                  <c:v>-73.541944439999995</c:v>
                </c:pt>
                <c:pt idx="3">
                  <c:v>-73.488027779999996</c:v>
                </c:pt>
                <c:pt idx="4">
                  <c:v>-73.611972219999998</c:v>
                </c:pt>
                <c:pt idx="5">
                  <c:v>-73.410944439999994</c:v>
                </c:pt>
                <c:pt idx="6">
                  <c:v>-73.416666669999998</c:v>
                </c:pt>
                <c:pt idx="7">
                  <c:v>-73.80986111</c:v>
                </c:pt>
                <c:pt idx="8">
                  <c:v>-73.876194440000006</c:v>
                </c:pt>
                <c:pt idx="9">
                  <c:v>-73.59338889</c:v>
                </c:pt>
                <c:pt idx="10">
                  <c:v>-73.467111110000005</c:v>
                </c:pt>
                <c:pt idx="11">
                  <c:v>-73.462194440000005</c:v>
                </c:pt>
                <c:pt idx="12">
                  <c:v>-73.668833329999998</c:v>
                </c:pt>
                <c:pt idx="13">
                  <c:v>-73.3</c:v>
                </c:pt>
                <c:pt idx="14">
                  <c:v>-73.150000000000006</c:v>
                </c:pt>
                <c:pt idx="15">
                  <c:v>-73.547694440000001</c:v>
                </c:pt>
                <c:pt idx="16">
                  <c:v>-73.286138890000004</c:v>
                </c:pt>
                <c:pt idx="17">
                  <c:v>-73.243388890000006</c:v>
                </c:pt>
                <c:pt idx="18">
                  <c:v>-73.357166669999998</c:v>
                </c:pt>
                <c:pt idx="19">
                  <c:v>-73.249388890000006</c:v>
                </c:pt>
                <c:pt idx="20">
                  <c:v>-73.240555560000004</c:v>
                </c:pt>
                <c:pt idx="21">
                  <c:v>-73.265472220000007</c:v>
                </c:pt>
                <c:pt idx="22">
                  <c:v>-73.547388889999993</c:v>
                </c:pt>
                <c:pt idx="23">
                  <c:v>-73.647527780000004</c:v>
                </c:pt>
                <c:pt idx="24">
                  <c:v>-73.743416670000002</c:v>
                </c:pt>
                <c:pt idx="25">
                  <c:v>-73.743694439999999</c:v>
                </c:pt>
              </c:numCache>
            </c:numRef>
          </c:xVal>
          <c:yVal>
            <c:numRef>
              <c:f>Metodo1!$E$7:$E$32</c:f>
              <c:numCache>
                <c:formatCode>General</c:formatCode>
                <c:ptCount val="26"/>
                <c:pt idx="0">
                  <c:v>9.5621666669999996</c:v>
                </c:pt>
                <c:pt idx="1">
                  <c:v>9.4104722219999992</c:v>
                </c:pt>
                <c:pt idx="2">
                  <c:v>9.1971944440000009</c:v>
                </c:pt>
                <c:pt idx="3">
                  <c:v>9.397027778</c:v>
                </c:pt>
                <c:pt idx="4">
                  <c:v>9.6065277780000002</c:v>
                </c:pt>
                <c:pt idx="5">
                  <c:v>9.4232777779999992</c:v>
                </c:pt>
                <c:pt idx="6">
                  <c:v>9.2166666670000001</c:v>
                </c:pt>
                <c:pt idx="7">
                  <c:v>9.2600833330000007</c:v>
                </c:pt>
                <c:pt idx="8">
                  <c:v>9.5573888890000003</c:v>
                </c:pt>
                <c:pt idx="9">
                  <c:v>9.3610277780000004</c:v>
                </c:pt>
                <c:pt idx="10">
                  <c:v>10.185499999999999</c:v>
                </c:pt>
                <c:pt idx="11">
                  <c:v>9.8480833329999999</c:v>
                </c:pt>
                <c:pt idx="12">
                  <c:v>10.029972219999999</c:v>
                </c:pt>
                <c:pt idx="13">
                  <c:v>9.7333333329999991</c:v>
                </c:pt>
                <c:pt idx="14">
                  <c:v>10.1</c:v>
                </c:pt>
                <c:pt idx="15">
                  <c:v>9.8446111110000007</c:v>
                </c:pt>
                <c:pt idx="16">
                  <c:v>9.9170277779999996</c:v>
                </c:pt>
                <c:pt idx="17">
                  <c:v>10.04463889</c:v>
                </c:pt>
                <c:pt idx="18">
                  <c:v>9.8547222219999995</c:v>
                </c:pt>
                <c:pt idx="19">
                  <c:v>10.001805559999999</c:v>
                </c:pt>
                <c:pt idx="20">
                  <c:v>9.6866666670000008</c:v>
                </c:pt>
                <c:pt idx="21">
                  <c:v>9.8502500000000008</c:v>
                </c:pt>
                <c:pt idx="22">
                  <c:v>10.190666670000001</c:v>
                </c:pt>
                <c:pt idx="23">
                  <c:v>9.9049166670000002</c:v>
                </c:pt>
                <c:pt idx="24">
                  <c:v>9.7760555559999993</c:v>
                </c:pt>
                <c:pt idx="25">
                  <c:v>9.6569722220000003</c:v>
                </c:pt>
              </c:numCache>
            </c:numRef>
          </c:yVal>
          <c:smooth val="0"/>
          <c:extLst>
            <c:ext xmlns:c16="http://schemas.microsoft.com/office/drawing/2014/chart" uri="{C3380CC4-5D6E-409C-BE32-E72D297353CC}">
              <c16:uniqueId val="{00000000-00D5-4D74-A85C-C47198994E27}"/>
            </c:ext>
          </c:extLst>
        </c:ser>
        <c:ser>
          <c:idx val="1"/>
          <c:order val="1"/>
          <c:tx>
            <c:v>Virtual</c:v>
          </c:tx>
          <c:spPr>
            <a:ln w="25400" cap="rnd">
              <a:noFill/>
              <a:round/>
            </a:ln>
            <a:effectLst/>
          </c:spPr>
          <c:marker>
            <c:symbol val="circle"/>
            <c:size val="5"/>
            <c:spPr>
              <a:solidFill>
                <a:schemeClr val="tx1"/>
              </a:solidFill>
              <a:ln w="50800">
                <a:solidFill>
                  <a:schemeClr val="tx1">
                    <a:alpha val="20000"/>
                  </a:schemeClr>
                </a:solidFill>
              </a:ln>
              <a:effectLst/>
            </c:spPr>
          </c:marker>
          <c:xVal>
            <c:numRef>
              <c:f>Metodo1!$F$33:$F$36</c:f>
              <c:numCache>
                <c:formatCode>General</c:formatCode>
                <c:ptCount val="4"/>
                <c:pt idx="0">
                  <c:v>-72.937769000000003</c:v>
                </c:pt>
                <c:pt idx="1">
                  <c:v>-72.944278999999995</c:v>
                </c:pt>
                <c:pt idx="2">
                  <c:v>-73.027957999999998</c:v>
                </c:pt>
                <c:pt idx="3">
                  <c:v>-73.196422999999996</c:v>
                </c:pt>
              </c:numCache>
            </c:numRef>
          </c:xVal>
          <c:yVal>
            <c:numRef>
              <c:f>Metodo1!$E$33:$E$36</c:f>
              <c:numCache>
                <c:formatCode>General</c:formatCode>
                <c:ptCount val="4"/>
                <c:pt idx="0">
                  <c:v>10.064161</c:v>
                </c:pt>
                <c:pt idx="1">
                  <c:v>9.7391120000000004</c:v>
                </c:pt>
                <c:pt idx="2">
                  <c:v>9.5500799999999995</c:v>
                </c:pt>
                <c:pt idx="3">
                  <c:v>9.3958790000000008</c:v>
                </c:pt>
              </c:numCache>
            </c:numRef>
          </c:yVal>
          <c:smooth val="0"/>
          <c:extLst>
            <c:ext xmlns:c16="http://schemas.microsoft.com/office/drawing/2014/chart" uri="{C3380CC4-5D6E-409C-BE32-E72D297353CC}">
              <c16:uniqueId val="{00000001-00D5-4D74-A85C-C47198994E27}"/>
            </c:ext>
          </c:extLst>
        </c:ser>
        <c:dLbls>
          <c:showLegendKey val="0"/>
          <c:showVal val="0"/>
          <c:showCatName val="0"/>
          <c:showSerName val="0"/>
          <c:showPercent val="0"/>
          <c:showBubbleSize val="0"/>
        </c:dLbls>
        <c:axId val="1662447695"/>
        <c:axId val="1663633711"/>
      </c:scatterChart>
      <c:valAx>
        <c:axId val="1662447695"/>
        <c:scaling>
          <c:orientation val="minMax"/>
        </c:scaling>
        <c:delete val="0"/>
        <c:axPos val="b"/>
        <c:majorGridlines>
          <c:spPr>
            <a:ln w="9525" cap="flat" cmpd="sng" algn="ctr">
              <a:solidFill>
                <a:schemeClr val="bg1">
                  <a:lumMod val="95000"/>
                </a:schemeClr>
              </a:solidFill>
              <a:round/>
            </a:ln>
            <a:effectLst/>
          </c:spPr>
        </c:majorGridlines>
        <c:title>
          <c:tx>
            <c:strRef>
              <c:f>EstacionVirtual!$F$4</c:f>
              <c:strCache>
                <c:ptCount val="1"/>
                <c:pt idx="0">
                  <c:v>Longitud,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crossAx val="1663633711"/>
        <c:crosses val="autoZero"/>
        <c:crossBetween val="midCat"/>
        <c:majorUnit val="0.25"/>
        <c:minorUnit val="0.25"/>
      </c:valAx>
      <c:valAx>
        <c:axId val="1663633711"/>
        <c:scaling>
          <c:orientation val="minMax"/>
        </c:scaling>
        <c:delete val="0"/>
        <c:axPos val="l"/>
        <c:majorGridlines>
          <c:spPr>
            <a:ln w="9525" cap="flat" cmpd="sng" algn="ctr">
              <a:solidFill>
                <a:schemeClr val="bg1">
                  <a:lumMod val="95000"/>
                </a:schemeClr>
              </a:solidFill>
              <a:round/>
            </a:ln>
            <a:effectLst/>
          </c:spPr>
        </c:majorGridlines>
        <c:title>
          <c:tx>
            <c:strRef>
              <c:f>EstacionVirtual!$E$4</c:f>
              <c:strCache>
                <c:ptCount val="1"/>
                <c:pt idx="0">
                  <c:v>Latitud, °</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low"/>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crossAx val="1662447695"/>
        <c:crosses val="autoZero"/>
        <c:crossBetween val="midCat"/>
        <c:majorUnit val="0.25"/>
        <c:minorUnit val="0.25"/>
      </c:valAx>
      <c:spPr>
        <a:noFill/>
        <a:ln w="3175">
          <a:solidFill>
            <a:schemeClr val="tx1"/>
          </a:solidFill>
        </a:ln>
        <a:effectLst/>
      </c:spPr>
    </c:plotArea>
    <c:legend>
      <c:legendPos val="t"/>
      <c:layout>
        <c:manualLayout>
          <c:xMode val="edge"/>
          <c:yMode val="edge"/>
          <c:x val="0.4071678586800882"/>
          <c:y val="4.9778328360761556E-2"/>
          <c:w val="0.17283721812394515"/>
          <c:h val="3.981154523720187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latin typeface="Segoe UI Light" panose="020B0502040204020203" pitchFamily="34" charset="0"/>
          <a:cs typeface="Segoe UI Light" panose="020B0502040204020203" pitchFamily="34" charset="0"/>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s-CO" sz="1000"/>
              <a:t>Estaciones y valores de PMax24h y DesvStd</a:t>
            </a:r>
          </a:p>
        </c:rich>
      </c:tx>
      <c:layout>
        <c:manualLayout>
          <c:xMode val="edge"/>
          <c:yMode val="edge"/>
          <c:x val="0.30269009147092657"/>
          <c:y val="1.743044078942740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manualLayout>
          <c:layoutTarget val="inner"/>
          <c:xMode val="edge"/>
          <c:yMode val="edge"/>
          <c:x val="0.1213741169084733"/>
          <c:y val="7.9766054662617172E-2"/>
          <c:w val="0.85704533752853784"/>
          <c:h val="0.71176553037691781"/>
        </c:manualLayout>
      </c:layout>
      <c:barChart>
        <c:barDir val="col"/>
        <c:grouping val="stacked"/>
        <c:varyColors val="0"/>
        <c:ser>
          <c:idx val="0"/>
          <c:order val="0"/>
          <c:tx>
            <c:strRef>
              <c:f>Metodo1!$H$6</c:f>
              <c:strCache>
                <c:ptCount val="1"/>
                <c:pt idx="0">
                  <c:v>PMax24h, mm</c:v>
                </c:pt>
              </c:strCache>
            </c:strRef>
          </c:tx>
          <c:spPr>
            <a:solidFill>
              <a:schemeClr val="bg1">
                <a:lumMod val="7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Metodo1!$C$7:$C$36</c:f>
              <c:strCache>
                <c:ptCount val="30"/>
                <c:pt idx="0">
                  <c:v>25020230</c:v>
                </c:pt>
                <c:pt idx="1">
                  <c:v>25020240</c:v>
                </c:pt>
                <c:pt idx="2">
                  <c:v>25020250</c:v>
                </c:pt>
                <c:pt idx="3">
                  <c:v>25020260</c:v>
                </c:pt>
                <c:pt idx="4">
                  <c:v>25020280</c:v>
                </c:pt>
                <c:pt idx="5">
                  <c:v>25020690</c:v>
                </c:pt>
                <c:pt idx="6">
                  <c:v>25020920</c:v>
                </c:pt>
                <c:pt idx="7">
                  <c:v>25021240</c:v>
                </c:pt>
                <c:pt idx="8">
                  <c:v>25021650</c:v>
                </c:pt>
                <c:pt idx="9">
                  <c:v>25025250</c:v>
                </c:pt>
                <c:pt idx="10">
                  <c:v>28010070</c:v>
                </c:pt>
                <c:pt idx="11">
                  <c:v>28020080</c:v>
                </c:pt>
                <c:pt idx="12">
                  <c:v>28020150</c:v>
                </c:pt>
                <c:pt idx="13">
                  <c:v>28020230</c:v>
                </c:pt>
                <c:pt idx="14">
                  <c:v>28020310</c:v>
                </c:pt>
                <c:pt idx="15">
                  <c:v>28020420</c:v>
                </c:pt>
                <c:pt idx="16">
                  <c:v>28020440</c:v>
                </c:pt>
                <c:pt idx="17">
                  <c:v>28020460</c:v>
                </c:pt>
                <c:pt idx="18">
                  <c:v>28020600</c:v>
                </c:pt>
                <c:pt idx="19">
                  <c:v>28025070</c:v>
                </c:pt>
                <c:pt idx="20">
                  <c:v>28025080</c:v>
                </c:pt>
                <c:pt idx="21">
                  <c:v>28025090</c:v>
                </c:pt>
                <c:pt idx="22">
                  <c:v>28035010</c:v>
                </c:pt>
                <c:pt idx="23">
                  <c:v>28035040</c:v>
                </c:pt>
                <c:pt idx="24">
                  <c:v>28040310</c:v>
                </c:pt>
                <c:pt idx="25">
                  <c:v>28040350</c:v>
                </c:pt>
                <c:pt idx="26">
                  <c:v>Virtual1</c:v>
                </c:pt>
                <c:pt idx="27">
                  <c:v>Virtual2</c:v>
                </c:pt>
                <c:pt idx="28">
                  <c:v>Virtual3</c:v>
                </c:pt>
                <c:pt idx="29">
                  <c:v>Virtual4</c:v>
                </c:pt>
              </c:strCache>
            </c:strRef>
          </c:cat>
          <c:val>
            <c:numRef>
              <c:f>Metodo1!$H$7:$H$36</c:f>
              <c:numCache>
                <c:formatCode>0.0</c:formatCode>
                <c:ptCount val="30"/>
                <c:pt idx="0">
                  <c:v>105.80070057447108</c:v>
                </c:pt>
                <c:pt idx="1">
                  <c:v>104.8974358974359</c:v>
                </c:pt>
                <c:pt idx="2">
                  <c:v>108.5941983941984</c:v>
                </c:pt>
                <c:pt idx="3">
                  <c:v>106.8974358974359</c:v>
                </c:pt>
                <c:pt idx="4">
                  <c:v>109.06666666666668</c:v>
                </c:pt>
                <c:pt idx="5">
                  <c:v>97.256410256410263</c:v>
                </c:pt>
                <c:pt idx="6">
                  <c:v>100.90277777777777</c:v>
                </c:pt>
                <c:pt idx="7">
                  <c:v>106.331578947368</c:v>
                </c:pt>
                <c:pt idx="8">
                  <c:v>101.80571428571427</c:v>
                </c:pt>
                <c:pt idx="9">
                  <c:v>108.04098360655738</c:v>
                </c:pt>
                <c:pt idx="10">
                  <c:v>72.694871794871787</c:v>
                </c:pt>
                <c:pt idx="11">
                  <c:v>100.62051282051281</c:v>
                </c:pt>
                <c:pt idx="12">
                  <c:v>72.206196581192515</c:v>
                </c:pt>
                <c:pt idx="13">
                  <c:v>97.69746376810906</c:v>
                </c:pt>
                <c:pt idx="14">
                  <c:v>94.458333333333329</c:v>
                </c:pt>
                <c:pt idx="15">
                  <c:v>88.779703202780127</c:v>
                </c:pt>
                <c:pt idx="16">
                  <c:v>98.448717948717942</c:v>
                </c:pt>
                <c:pt idx="17">
                  <c:v>107.43589743589743</c:v>
                </c:pt>
                <c:pt idx="18">
                  <c:v>86.552915140415124</c:v>
                </c:pt>
                <c:pt idx="19">
                  <c:v>103.25897435897437</c:v>
                </c:pt>
                <c:pt idx="20">
                  <c:v>93.996772540983599</c:v>
                </c:pt>
                <c:pt idx="21">
                  <c:v>97.551282051282058</c:v>
                </c:pt>
                <c:pt idx="22">
                  <c:v>82.971794871794856</c:v>
                </c:pt>
                <c:pt idx="23">
                  <c:v>89.517948717948713</c:v>
                </c:pt>
                <c:pt idx="24">
                  <c:v>89.97222222221589</c:v>
                </c:pt>
                <c:pt idx="25">
                  <c:v>112.25767979432577</c:v>
                </c:pt>
                <c:pt idx="26">
                  <c:v>95.909060279959988</c:v>
                </c:pt>
                <c:pt idx="27">
                  <c:v>96.5812820350462</c:v>
                </c:pt>
                <c:pt idx="28">
                  <c:v>96.555342536132756</c:v>
                </c:pt>
                <c:pt idx="29">
                  <c:v>101.23163309686055</c:v>
                </c:pt>
              </c:numCache>
            </c:numRef>
          </c:val>
          <c:extLst>
            <c:ext xmlns:c16="http://schemas.microsoft.com/office/drawing/2014/chart" uri="{C3380CC4-5D6E-409C-BE32-E72D297353CC}">
              <c16:uniqueId val="{00000000-DB45-496F-99C5-E8ED16D631F0}"/>
            </c:ext>
          </c:extLst>
        </c:ser>
        <c:ser>
          <c:idx val="1"/>
          <c:order val="1"/>
          <c:tx>
            <c:strRef>
              <c:f>Metodo1!$I$6</c:f>
              <c:strCache>
                <c:ptCount val="1"/>
                <c:pt idx="0">
                  <c:v>PMaxDesvStd, mm</c:v>
                </c:pt>
              </c:strCache>
            </c:strRef>
          </c:tx>
          <c:spPr>
            <a:solidFill>
              <a:schemeClr val="bg1">
                <a:lumMod val="8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Metodo1!$C$7:$C$36</c:f>
              <c:strCache>
                <c:ptCount val="30"/>
                <c:pt idx="0">
                  <c:v>25020230</c:v>
                </c:pt>
                <c:pt idx="1">
                  <c:v>25020240</c:v>
                </c:pt>
                <c:pt idx="2">
                  <c:v>25020250</c:v>
                </c:pt>
                <c:pt idx="3">
                  <c:v>25020260</c:v>
                </c:pt>
                <c:pt idx="4">
                  <c:v>25020280</c:v>
                </c:pt>
                <c:pt idx="5">
                  <c:v>25020690</c:v>
                </c:pt>
                <c:pt idx="6">
                  <c:v>25020920</c:v>
                </c:pt>
                <c:pt idx="7">
                  <c:v>25021240</c:v>
                </c:pt>
                <c:pt idx="8">
                  <c:v>25021650</c:v>
                </c:pt>
                <c:pt idx="9">
                  <c:v>25025250</c:v>
                </c:pt>
                <c:pt idx="10">
                  <c:v>28010070</c:v>
                </c:pt>
                <c:pt idx="11">
                  <c:v>28020080</c:v>
                </c:pt>
                <c:pt idx="12">
                  <c:v>28020150</c:v>
                </c:pt>
                <c:pt idx="13">
                  <c:v>28020230</c:v>
                </c:pt>
                <c:pt idx="14">
                  <c:v>28020310</c:v>
                </c:pt>
                <c:pt idx="15">
                  <c:v>28020420</c:v>
                </c:pt>
                <c:pt idx="16">
                  <c:v>28020440</c:v>
                </c:pt>
                <c:pt idx="17">
                  <c:v>28020460</c:v>
                </c:pt>
                <c:pt idx="18">
                  <c:v>28020600</c:v>
                </c:pt>
                <c:pt idx="19">
                  <c:v>28025070</c:v>
                </c:pt>
                <c:pt idx="20">
                  <c:v>28025080</c:v>
                </c:pt>
                <c:pt idx="21">
                  <c:v>28025090</c:v>
                </c:pt>
                <c:pt idx="22">
                  <c:v>28035010</c:v>
                </c:pt>
                <c:pt idx="23">
                  <c:v>28035040</c:v>
                </c:pt>
                <c:pt idx="24">
                  <c:v>28040310</c:v>
                </c:pt>
                <c:pt idx="25">
                  <c:v>28040350</c:v>
                </c:pt>
                <c:pt idx="26">
                  <c:v>Virtual1</c:v>
                </c:pt>
                <c:pt idx="27">
                  <c:v>Virtual2</c:v>
                </c:pt>
                <c:pt idx="28">
                  <c:v>Virtual3</c:v>
                </c:pt>
                <c:pt idx="29">
                  <c:v>Virtual4</c:v>
                </c:pt>
              </c:strCache>
            </c:strRef>
          </c:cat>
          <c:val>
            <c:numRef>
              <c:f>Metodo1!$I$7:$I$36</c:f>
              <c:numCache>
                <c:formatCode>0.0</c:formatCode>
                <c:ptCount val="30"/>
                <c:pt idx="0">
                  <c:v>38.727464920000557</c:v>
                </c:pt>
                <c:pt idx="1">
                  <c:v>27.984765471869149</c:v>
                </c:pt>
                <c:pt idx="2">
                  <c:v>27.31179373775251</c:v>
                </c:pt>
                <c:pt idx="3">
                  <c:v>31.88531659408439</c:v>
                </c:pt>
                <c:pt idx="4">
                  <c:v>36.410592251021853</c:v>
                </c:pt>
                <c:pt idx="5">
                  <c:v>27.481781475923604</c:v>
                </c:pt>
                <c:pt idx="6">
                  <c:v>48.729674909125137</c:v>
                </c:pt>
                <c:pt idx="7">
                  <c:v>22.082695992663847</c:v>
                </c:pt>
                <c:pt idx="8">
                  <c:v>28.160192417218887</c:v>
                </c:pt>
                <c:pt idx="9">
                  <c:v>39.029991809922414</c:v>
                </c:pt>
                <c:pt idx="10">
                  <c:v>38.586880431443255</c:v>
                </c:pt>
                <c:pt idx="11">
                  <c:v>43.153649473572791</c:v>
                </c:pt>
                <c:pt idx="12">
                  <c:v>35.663790757449284</c:v>
                </c:pt>
                <c:pt idx="13">
                  <c:v>39.154085619180798</c:v>
                </c:pt>
                <c:pt idx="14">
                  <c:v>32.6376405352799</c:v>
                </c:pt>
                <c:pt idx="15">
                  <c:v>32.715934241744343</c:v>
                </c:pt>
                <c:pt idx="16">
                  <c:v>23.440718865782873</c:v>
                </c:pt>
                <c:pt idx="17">
                  <c:v>28.488958961781073</c:v>
                </c:pt>
                <c:pt idx="18">
                  <c:v>28.693444861969887</c:v>
                </c:pt>
                <c:pt idx="19">
                  <c:v>27.879172738884986</c:v>
                </c:pt>
                <c:pt idx="20">
                  <c:v>27.179913243715067</c:v>
                </c:pt>
                <c:pt idx="21">
                  <c:v>20.750483466718535</c:v>
                </c:pt>
                <c:pt idx="22">
                  <c:v>26.608338114583105</c:v>
                </c:pt>
                <c:pt idx="23">
                  <c:v>24.505744458615951</c:v>
                </c:pt>
                <c:pt idx="24">
                  <c:v>28.107963834230816</c:v>
                </c:pt>
                <c:pt idx="25">
                  <c:v>74.019250985701277</c:v>
                </c:pt>
                <c:pt idx="26">
                  <c:v>31.791560810231378</c:v>
                </c:pt>
                <c:pt idx="27">
                  <c:v>28.268044010885518</c:v>
                </c:pt>
                <c:pt idx="28">
                  <c:v>30.127197027388625</c:v>
                </c:pt>
                <c:pt idx="29">
                  <c:v>33.567576932771885</c:v>
                </c:pt>
              </c:numCache>
            </c:numRef>
          </c:val>
          <c:extLst>
            <c:ext xmlns:c16="http://schemas.microsoft.com/office/drawing/2014/chart" uri="{C3380CC4-5D6E-409C-BE32-E72D297353CC}">
              <c16:uniqueId val="{00000001-DB45-496F-99C5-E8ED16D631F0}"/>
            </c:ext>
          </c:extLst>
        </c:ser>
        <c:dLbls>
          <c:showLegendKey val="0"/>
          <c:showVal val="0"/>
          <c:showCatName val="0"/>
          <c:showSerName val="0"/>
          <c:showPercent val="0"/>
          <c:showBubbleSize val="0"/>
        </c:dLbls>
        <c:gapWidth val="25"/>
        <c:overlap val="100"/>
        <c:axId val="1716406175"/>
        <c:axId val="1901761151"/>
      </c:barChart>
      <c:catAx>
        <c:axId val="1716406175"/>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Estación</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901761151"/>
        <c:crosses val="autoZero"/>
        <c:auto val="1"/>
        <c:lblAlgn val="ctr"/>
        <c:lblOffset val="100"/>
        <c:noMultiLvlLbl val="0"/>
      </c:catAx>
      <c:valAx>
        <c:axId val="190176115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PMax24h y DesvStd,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0.0" sourceLinked="1"/>
        <c:majorTickMark val="none"/>
        <c:minorTickMark val="none"/>
        <c:tickLblPos val="nextTo"/>
        <c:spPr>
          <a:noFill/>
          <a:ln w="3175">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716406175"/>
        <c:crosses val="autoZero"/>
        <c:crossBetween val="between"/>
      </c:valAx>
      <c:spPr>
        <a:noFill/>
        <a:ln>
          <a:solidFill>
            <a:schemeClr val="bg1">
              <a:lumMod val="95000"/>
            </a:schemeClr>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n-US" sz="1000"/>
              <a:t>Método 1</a:t>
            </a:r>
            <a:r>
              <a:rPr lang="en-US" sz="1000" baseline="0"/>
              <a:t> - </a:t>
            </a:r>
            <a:r>
              <a:rPr lang="en-US" sz="1000"/>
              <a:t>PMax24h vs. Altitud</a:t>
            </a:r>
          </a:p>
        </c:rich>
      </c:tx>
      <c:layout>
        <c:manualLayout>
          <c:xMode val="edge"/>
          <c:yMode val="edge"/>
          <c:x val="0.40173654867304298"/>
          <c:y val="1.345312855859084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manualLayout>
          <c:layoutTarget val="inner"/>
          <c:xMode val="edge"/>
          <c:yMode val="edge"/>
          <c:x val="0.14581126308486012"/>
          <c:y val="9.7322968193927245E-2"/>
          <c:w val="0.76794728587787631"/>
          <c:h val="0.77877916666666669"/>
        </c:manualLayout>
      </c:layout>
      <c:scatterChart>
        <c:scatterStyle val="lineMarker"/>
        <c:varyColors val="0"/>
        <c:ser>
          <c:idx val="0"/>
          <c:order val="0"/>
          <c:tx>
            <c:strRef>
              <c:f>Metodo1!$B$7</c:f>
              <c:strCache>
                <c:ptCount val="1"/>
                <c:pt idx="0">
                  <c:v>Estación real</c:v>
                </c:pt>
              </c:strCache>
            </c:strRef>
          </c:tx>
          <c:spPr>
            <a:ln w="25400" cap="rnd">
              <a:noFill/>
              <a:round/>
            </a:ln>
            <a:effectLst/>
          </c:spPr>
          <c:marker>
            <c:symbol val="circle"/>
            <c:size val="4"/>
            <c:spPr>
              <a:solidFill>
                <a:schemeClr val="tx1"/>
              </a:solidFill>
              <a:ln w="12700">
                <a:noFill/>
              </a:ln>
              <a:effectLst/>
            </c:spPr>
          </c:marker>
          <c:xVal>
            <c:numRef>
              <c:f>Metodo1!$H$7:$H$32</c:f>
              <c:numCache>
                <c:formatCode>0.0</c:formatCode>
                <c:ptCount val="26"/>
                <c:pt idx="0">
                  <c:v>105.80070057447108</c:v>
                </c:pt>
                <c:pt idx="1">
                  <c:v>104.8974358974359</c:v>
                </c:pt>
                <c:pt idx="2">
                  <c:v>108.5941983941984</c:v>
                </c:pt>
                <c:pt idx="3">
                  <c:v>106.8974358974359</c:v>
                </c:pt>
                <c:pt idx="4">
                  <c:v>109.06666666666668</c:v>
                </c:pt>
                <c:pt idx="5">
                  <c:v>97.256410256410263</c:v>
                </c:pt>
                <c:pt idx="6">
                  <c:v>100.90277777777777</c:v>
                </c:pt>
                <c:pt idx="7">
                  <c:v>106.331578947368</c:v>
                </c:pt>
                <c:pt idx="8">
                  <c:v>101.80571428571427</c:v>
                </c:pt>
                <c:pt idx="9">
                  <c:v>108.04098360655738</c:v>
                </c:pt>
                <c:pt idx="10">
                  <c:v>72.694871794871787</c:v>
                </c:pt>
                <c:pt idx="11">
                  <c:v>100.62051282051281</c:v>
                </c:pt>
                <c:pt idx="12">
                  <c:v>72.206196581192515</c:v>
                </c:pt>
                <c:pt idx="13">
                  <c:v>97.69746376810906</c:v>
                </c:pt>
                <c:pt idx="14">
                  <c:v>94.458333333333329</c:v>
                </c:pt>
                <c:pt idx="15">
                  <c:v>88.779703202780127</c:v>
                </c:pt>
                <c:pt idx="16">
                  <c:v>98.448717948717942</c:v>
                </c:pt>
                <c:pt idx="17">
                  <c:v>107.43589743589743</c:v>
                </c:pt>
                <c:pt idx="18">
                  <c:v>86.552915140415124</c:v>
                </c:pt>
                <c:pt idx="19">
                  <c:v>103.25897435897437</c:v>
                </c:pt>
                <c:pt idx="20">
                  <c:v>93.996772540983599</c:v>
                </c:pt>
                <c:pt idx="21">
                  <c:v>97.551282051282058</c:v>
                </c:pt>
                <c:pt idx="22">
                  <c:v>82.971794871794856</c:v>
                </c:pt>
                <c:pt idx="23">
                  <c:v>89.517948717948713</c:v>
                </c:pt>
                <c:pt idx="24">
                  <c:v>89.97222222221589</c:v>
                </c:pt>
                <c:pt idx="25">
                  <c:v>112.25767979432577</c:v>
                </c:pt>
              </c:numCache>
            </c:numRef>
          </c:xVal>
          <c:yVal>
            <c:numRef>
              <c:f>Metodo1!$G$7:$G$32</c:f>
              <c:numCache>
                <c:formatCode>General</c:formatCode>
                <c:ptCount val="26"/>
                <c:pt idx="0">
                  <c:v>135</c:v>
                </c:pt>
                <c:pt idx="1">
                  <c:v>55</c:v>
                </c:pt>
                <c:pt idx="2">
                  <c:v>61</c:v>
                </c:pt>
                <c:pt idx="3">
                  <c:v>64</c:v>
                </c:pt>
                <c:pt idx="4">
                  <c:v>42</c:v>
                </c:pt>
                <c:pt idx="5">
                  <c:v>91</c:v>
                </c:pt>
                <c:pt idx="6">
                  <c:v>1268</c:v>
                </c:pt>
                <c:pt idx="7">
                  <c:v>33</c:v>
                </c:pt>
                <c:pt idx="8">
                  <c:v>43</c:v>
                </c:pt>
                <c:pt idx="9">
                  <c:v>32</c:v>
                </c:pt>
                <c:pt idx="10">
                  <c:v>78</c:v>
                </c:pt>
                <c:pt idx="11">
                  <c:v>58</c:v>
                </c:pt>
                <c:pt idx="12">
                  <c:v>83</c:v>
                </c:pt>
                <c:pt idx="13">
                  <c:v>99</c:v>
                </c:pt>
                <c:pt idx="14">
                  <c:v>500</c:v>
                </c:pt>
                <c:pt idx="15">
                  <c:v>64</c:v>
                </c:pt>
                <c:pt idx="16">
                  <c:v>92</c:v>
                </c:pt>
                <c:pt idx="17">
                  <c:v>122</c:v>
                </c:pt>
                <c:pt idx="18">
                  <c:v>71</c:v>
                </c:pt>
                <c:pt idx="19">
                  <c:v>98</c:v>
                </c:pt>
                <c:pt idx="20">
                  <c:v>141</c:v>
                </c:pt>
                <c:pt idx="21">
                  <c:v>101</c:v>
                </c:pt>
                <c:pt idx="22">
                  <c:v>93</c:v>
                </c:pt>
                <c:pt idx="23">
                  <c:v>56</c:v>
                </c:pt>
                <c:pt idx="24">
                  <c:v>46</c:v>
                </c:pt>
                <c:pt idx="25">
                  <c:v>34</c:v>
                </c:pt>
              </c:numCache>
            </c:numRef>
          </c:yVal>
          <c:smooth val="0"/>
          <c:extLst>
            <c:ext xmlns:c16="http://schemas.microsoft.com/office/drawing/2014/chart" uri="{C3380CC4-5D6E-409C-BE32-E72D297353CC}">
              <c16:uniqueId val="{00000000-83B0-42A8-AEC5-934C77E77E80}"/>
            </c:ext>
          </c:extLst>
        </c:ser>
        <c:ser>
          <c:idx val="1"/>
          <c:order val="1"/>
          <c:tx>
            <c:strRef>
              <c:f>Metodo1!$B$33</c:f>
              <c:strCache>
                <c:ptCount val="1"/>
                <c:pt idx="0">
                  <c:v>Estación virtual</c:v>
                </c:pt>
              </c:strCache>
            </c:strRef>
          </c:tx>
          <c:spPr>
            <a:ln w="25400" cap="rnd">
              <a:noFill/>
              <a:round/>
            </a:ln>
            <a:effectLst/>
          </c:spPr>
          <c:marker>
            <c:symbol val="circle"/>
            <c:size val="5"/>
            <c:spPr>
              <a:solidFill>
                <a:schemeClr val="tx1"/>
              </a:solidFill>
              <a:ln w="50800">
                <a:solidFill>
                  <a:schemeClr val="tx1">
                    <a:alpha val="20000"/>
                  </a:schemeClr>
                </a:solidFill>
              </a:ln>
              <a:effectLst/>
            </c:spPr>
          </c:marker>
          <c:xVal>
            <c:numRef>
              <c:f>Metodo1!$H$33:$H$36</c:f>
              <c:numCache>
                <c:formatCode>0.0</c:formatCode>
                <c:ptCount val="4"/>
                <c:pt idx="0">
                  <c:v>95.909060279959988</c:v>
                </c:pt>
                <c:pt idx="1">
                  <c:v>96.5812820350462</c:v>
                </c:pt>
                <c:pt idx="2">
                  <c:v>96.555342536132756</c:v>
                </c:pt>
                <c:pt idx="3">
                  <c:v>101.23163309686055</c:v>
                </c:pt>
              </c:numCache>
            </c:numRef>
          </c:xVal>
          <c:yVal>
            <c:numRef>
              <c:f>Metodo1!$G$33:$G$36</c:f>
              <c:numCache>
                <c:formatCode>General</c:formatCode>
                <c:ptCount val="4"/>
                <c:pt idx="0">
                  <c:v>2871</c:v>
                </c:pt>
                <c:pt idx="1">
                  <c:v>1323</c:v>
                </c:pt>
                <c:pt idx="2">
                  <c:v>595</c:v>
                </c:pt>
                <c:pt idx="3">
                  <c:v>2467</c:v>
                </c:pt>
              </c:numCache>
            </c:numRef>
          </c:yVal>
          <c:smooth val="0"/>
          <c:extLst>
            <c:ext xmlns:c16="http://schemas.microsoft.com/office/drawing/2014/chart" uri="{C3380CC4-5D6E-409C-BE32-E72D297353CC}">
              <c16:uniqueId val="{00000001-7043-4EE7-B457-A2A96D407B18}"/>
            </c:ext>
          </c:extLst>
        </c:ser>
        <c:dLbls>
          <c:showLegendKey val="0"/>
          <c:showVal val="0"/>
          <c:showCatName val="0"/>
          <c:showSerName val="0"/>
          <c:showPercent val="0"/>
          <c:showBubbleSize val="0"/>
        </c:dLbls>
        <c:axId val="1662447695"/>
        <c:axId val="1663633711"/>
      </c:scatterChart>
      <c:valAx>
        <c:axId val="1662447695"/>
        <c:scaling>
          <c:orientation val="minMax"/>
        </c:scaling>
        <c:delete val="0"/>
        <c:axPos val="b"/>
        <c:majorGridlines>
          <c:spPr>
            <a:ln w="317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PMax24h, mm</a:t>
                </a:r>
              </a:p>
            </c:rich>
          </c:tx>
          <c:layout>
            <c:manualLayout>
              <c:xMode val="edge"/>
              <c:yMode val="edge"/>
              <c:x val="0.46498148148148155"/>
              <c:y val="0.93561840277777775"/>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0.0" sourceLinked="1"/>
        <c:majorTickMark val="none"/>
        <c:minorTickMark val="none"/>
        <c:tickLblPos val="nextTo"/>
        <c:spPr>
          <a:noFill/>
          <a:ln w="317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663633711"/>
        <c:crosses val="autoZero"/>
        <c:crossBetween val="midCat"/>
      </c:valAx>
      <c:valAx>
        <c:axId val="1663633711"/>
        <c:scaling>
          <c:orientation val="minMax"/>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Altitud, msnm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low"/>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662447695"/>
        <c:crosses val="autoZero"/>
        <c:crossBetween val="midCat"/>
      </c:valAx>
      <c:spPr>
        <a:noFill/>
        <a:ln w="3175">
          <a:solidFill>
            <a:schemeClr val="bg1">
              <a:lumMod val="95000"/>
            </a:schemeClr>
          </a:solidFill>
        </a:ln>
        <a:effectLst/>
      </c:spPr>
    </c:plotArea>
    <c:legend>
      <c:legendPos val="t"/>
      <c:layout>
        <c:manualLayout>
          <c:xMode val="edge"/>
          <c:yMode val="edge"/>
          <c:x val="0.3278675483349161"/>
          <c:y val="4.5059972182052002E-2"/>
          <c:w val="0.32556682098765433"/>
          <c:h val="4.2260416666666668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s-CO" sz="1000" b="0" i="0" u="none" strike="noStrike" baseline="0">
                <a:effectLst/>
              </a:rPr>
              <a:t>Estaciones y valores de </a:t>
            </a:r>
            <a:r>
              <a:rPr lang="es-CO" sz="1000"/>
              <a:t>PMax24h y DesvStd</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barChart>
        <c:barDir val="col"/>
        <c:grouping val="stacked"/>
        <c:varyColors val="0"/>
        <c:ser>
          <c:idx val="0"/>
          <c:order val="0"/>
          <c:tx>
            <c:strRef>
              <c:f>Metodo2!$H$6</c:f>
              <c:strCache>
                <c:ptCount val="1"/>
                <c:pt idx="0">
                  <c:v>PMax24h, mm</c:v>
                </c:pt>
              </c:strCache>
            </c:strRef>
          </c:tx>
          <c:spPr>
            <a:solidFill>
              <a:schemeClr val="bg1">
                <a:lumMod val="7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Metodo2!$C$7:$C$36</c:f>
              <c:strCache>
                <c:ptCount val="30"/>
                <c:pt idx="0">
                  <c:v>25020230</c:v>
                </c:pt>
                <c:pt idx="1">
                  <c:v>25020240</c:v>
                </c:pt>
                <c:pt idx="2">
                  <c:v>25020250</c:v>
                </c:pt>
                <c:pt idx="3">
                  <c:v>25020260</c:v>
                </c:pt>
                <c:pt idx="4">
                  <c:v>25020280</c:v>
                </c:pt>
                <c:pt idx="5">
                  <c:v>25020690</c:v>
                </c:pt>
                <c:pt idx="6">
                  <c:v>25020920</c:v>
                </c:pt>
                <c:pt idx="7">
                  <c:v>25021240</c:v>
                </c:pt>
                <c:pt idx="8">
                  <c:v>25021650</c:v>
                </c:pt>
                <c:pt idx="9">
                  <c:v>25025250</c:v>
                </c:pt>
                <c:pt idx="10">
                  <c:v>28010070</c:v>
                </c:pt>
                <c:pt idx="11">
                  <c:v>28020080</c:v>
                </c:pt>
                <c:pt idx="12">
                  <c:v>28020150</c:v>
                </c:pt>
                <c:pt idx="13">
                  <c:v>28020230</c:v>
                </c:pt>
                <c:pt idx="14">
                  <c:v>28020310</c:v>
                </c:pt>
                <c:pt idx="15">
                  <c:v>28020420</c:v>
                </c:pt>
                <c:pt idx="16">
                  <c:v>28020440</c:v>
                </c:pt>
                <c:pt idx="17">
                  <c:v>28020460</c:v>
                </c:pt>
                <c:pt idx="18">
                  <c:v>28020600</c:v>
                </c:pt>
                <c:pt idx="19">
                  <c:v>28025070</c:v>
                </c:pt>
                <c:pt idx="20">
                  <c:v>28025080</c:v>
                </c:pt>
                <c:pt idx="21">
                  <c:v>28025090</c:v>
                </c:pt>
                <c:pt idx="22">
                  <c:v>28035010</c:v>
                </c:pt>
                <c:pt idx="23">
                  <c:v>28035040</c:v>
                </c:pt>
                <c:pt idx="24">
                  <c:v>28040310</c:v>
                </c:pt>
                <c:pt idx="25">
                  <c:v>28040350</c:v>
                </c:pt>
                <c:pt idx="26">
                  <c:v>Virtual1</c:v>
                </c:pt>
                <c:pt idx="27">
                  <c:v>Virtual2</c:v>
                </c:pt>
                <c:pt idx="28">
                  <c:v>Virtual3</c:v>
                </c:pt>
                <c:pt idx="29">
                  <c:v>Virtual4</c:v>
                </c:pt>
              </c:strCache>
            </c:strRef>
          </c:cat>
          <c:val>
            <c:numRef>
              <c:f>Metodo2!$H$7:$H$36</c:f>
              <c:numCache>
                <c:formatCode>0.0</c:formatCode>
                <c:ptCount val="30"/>
                <c:pt idx="0">
                  <c:v>105.80070057447108</c:v>
                </c:pt>
                <c:pt idx="1">
                  <c:v>104.8974358974359</c:v>
                </c:pt>
                <c:pt idx="2">
                  <c:v>108.5941983941984</c:v>
                </c:pt>
                <c:pt idx="3">
                  <c:v>106.8974358974359</c:v>
                </c:pt>
                <c:pt idx="4">
                  <c:v>109.06666666666668</c:v>
                </c:pt>
                <c:pt idx="5">
                  <c:v>97.256410256410263</c:v>
                </c:pt>
                <c:pt idx="6">
                  <c:v>100.90277777777777</c:v>
                </c:pt>
                <c:pt idx="7">
                  <c:v>106.331578947368</c:v>
                </c:pt>
                <c:pt idx="8">
                  <c:v>101.80571428571427</c:v>
                </c:pt>
                <c:pt idx="9">
                  <c:v>108.04098360655738</c:v>
                </c:pt>
                <c:pt idx="10">
                  <c:v>72.694871794871787</c:v>
                </c:pt>
                <c:pt idx="11">
                  <c:v>100.62051282051281</c:v>
                </c:pt>
                <c:pt idx="12">
                  <c:v>72.206196581192515</c:v>
                </c:pt>
                <c:pt idx="13">
                  <c:v>97.69746376810906</c:v>
                </c:pt>
                <c:pt idx="14">
                  <c:v>94.458333333333329</c:v>
                </c:pt>
                <c:pt idx="15">
                  <c:v>88.779703202780127</c:v>
                </c:pt>
                <c:pt idx="16">
                  <c:v>98.448717948717942</c:v>
                </c:pt>
                <c:pt idx="17">
                  <c:v>107.43589743589743</c:v>
                </c:pt>
                <c:pt idx="18">
                  <c:v>86.552915140415124</c:v>
                </c:pt>
                <c:pt idx="19">
                  <c:v>103.25897435897437</c:v>
                </c:pt>
                <c:pt idx="20">
                  <c:v>93.996772540983599</c:v>
                </c:pt>
                <c:pt idx="21">
                  <c:v>97.551282051282058</c:v>
                </c:pt>
                <c:pt idx="22">
                  <c:v>82.971794871794856</c:v>
                </c:pt>
                <c:pt idx="23">
                  <c:v>89.517948717948713</c:v>
                </c:pt>
                <c:pt idx="24">
                  <c:v>89.97222222221589</c:v>
                </c:pt>
                <c:pt idx="25">
                  <c:v>112.25767979432577</c:v>
                </c:pt>
                <c:pt idx="26">
                  <c:v>86.66948101405265</c:v>
                </c:pt>
                <c:pt idx="27">
                  <c:v>116.88997051464337</c:v>
                </c:pt>
                <c:pt idx="28">
                  <c:v>129.63112082972492</c:v>
                </c:pt>
                <c:pt idx="29">
                  <c:v>111.13931206385369</c:v>
                </c:pt>
              </c:numCache>
            </c:numRef>
          </c:val>
          <c:extLst>
            <c:ext xmlns:c16="http://schemas.microsoft.com/office/drawing/2014/chart" uri="{C3380CC4-5D6E-409C-BE32-E72D297353CC}">
              <c16:uniqueId val="{00000000-F9EA-48EF-B6C8-29AE475CD7A6}"/>
            </c:ext>
          </c:extLst>
        </c:ser>
        <c:ser>
          <c:idx val="1"/>
          <c:order val="1"/>
          <c:tx>
            <c:strRef>
              <c:f>Metodo2!$I$6</c:f>
              <c:strCache>
                <c:ptCount val="1"/>
                <c:pt idx="0">
                  <c:v>PMaxDesvStd, mm</c:v>
                </c:pt>
              </c:strCache>
            </c:strRef>
          </c:tx>
          <c:spPr>
            <a:solidFill>
              <a:schemeClr val="bg1">
                <a:lumMod val="8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Metodo2!$C$7:$C$36</c:f>
              <c:strCache>
                <c:ptCount val="30"/>
                <c:pt idx="0">
                  <c:v>25020230</c:v>
                </c:pt>
                <c:pt idx="1">
                  <c:v>25020240</c:v>
                </c:pt>
                <c:pt idx="2">
                  <c:v>25020250</c:v>
                </c:pt>
                <c:pt idx="3">
                  <c:v>25020260</c:v>
                </c:pt>
                <c:pt idx="4">
                  <c:v>25020280</c:v>
                </c:pt>
                <c:pt idx="5">
                  <c:v>25020690</c:v>
                </c:pt>
                <c:pt idx="6">
                  <c:v>25020920</c:v>
                </c:pt>
                <c:pt idx="7">
                  <c:v>25021240</c:v>
                </c:pt>
                <c:pt idx="8">
                  <c:v>25021650</c:v>
                </c:pt>
                <c:pt idx="9">
                  <c:v>25025250</c:v>
                </c:pt>
                <c:pt idx="10">
                  <c:v>28010070</c:v>
                </c:pt>
                <c:pt idx="11">
                  <c:v>28020080</c:v>
                </c:pt>
                <c:pt idx="12">
                  <c:v>28020150</c:v>
                </c:pt>
                <c:pt idx="13">
                  <c:v>28020230</c:v>
                </c:pt>
                <c:pt idx="14">
                  <c:v>28020310</c:v>
                </c:pt>
                <c:pt idx="15">
                  <c:v>28020420</c:v>
                </c:pt>
                <c:pt idx="16">
                  <c:v>28020440</c:v>
                </c:pt>
                <c:pt idx="17">
                  <c:v>28020460</c:v>
                </c:pt>
                <c:pt idx="18">
                  <c:v>28020600</c:v>
                </c:pt>
                <c:pt idx="19">
                  <c:v>28025070</c:v>
                </c:pt>
                <c:pt idx="20">
                  <c:v>28025080</c:v>
                </c:pt>
                <c:pt idx="21">
                  <c:v>28025090</c:v>
                </c:pt>
                <c:pt idx="22">
                  <c:v>28035010</c:v>
                </c:pt>
                <c:pt idx="23">
                  <c:v>28035040</c:v>
                </c:pt>
                <c:pt idx="24">
                  <c:v>28040310</c:v>
                </c:pt>
                <c:pt idx="25">
                  <c:v>28040350</c:v>
                </c:pt>
                <c:pt idx="26">
                  <c:v>Virtual1</c:v>
                </c:pt>
                <c:pt idx="27">
                  <c:v>Virtual2</c:v>
                </c:pt>
                <c:pt idx="28">
                  <c:v>Virtual3</c:v>
                </c:pt>
                <c:pt idx="29">
                  <c:v>Virtual4</c:v>
                </c:pt>
              </c:strCache>
            </c:strRef>
          </c:cat>
          <c:val>
            <c:numRef>
              <c:f>Metodo2!$I$7:$I$36</c:f>
              <c:numCache>
                <c:formatCode>0.0</c:formatCode>
                <c:ptCount val="30"/>
                <c:pt idx="0">
                  <c:v>38.727464920000557</c:v>
                </c:pt>
                <c:pt idx="1">
                  <c:v>27.984765471869149</c:v>
                </c:pt>
                <c:pt idx="2">
                  <c:v>27.31179373775251</c:v>
                </c:pt>
                <c:pt idx="3">
                  <c:v>31.88531659408439</c:v>
                </c:pt>
                <c:pt idx="4">
                  <c:v>36.410592251021853</c:v>
                </c:pt>
                <c:pt idx="5">
                  <c:v>27.481781475923604</c:v>
                </c:pt>
                <c:pt idx="6">
                  <c:v>48.729674909125137</c:v>
                </c:pt>
                <c:pt idx="7">
                  <c:v>22.082695992663847</c:v>
                </c:pt>
                <c:pt idx="8">
                  <c:v>28.160192417218887</c:v>
                </c:pt>
                <c:pt idx="9">
                  <c:v>39.029991809922414</c:v>
                </c:pt>
                <c:pt idx="10">
                  <c:v>38.586880431443255</c:v>
                </c:pt>
                <c:pt idx="11">
                  <c:v>43.153649473572791</c:v>
                </c:pt>
                <c:pt idx="12">
                  <c:v>35.663790757449284</c:v>
                </c:pt>
                <c:pt idx="13">
                  <c:v>39.154085619180798</c:v>
                </c:pt>
                <c:pt idx="14">
                  <c:v>32.6376405352799</c:v>
                </c:pt>
                <c:pt idx="15">
                  <c:v>32.715934241744343</c:v>
                </c:pt>
                <c:pt idx="16">
                  <c:v>23.440718865782873</c:v>
                </c:pt>
                <c:pt idx="17">
                  <c:v>28.488958961781073</c:v>
                </c:pt>
                <c:pt idx="18">
                  <c:v>28.693444861969887</c:v>
                </c:pt>
                <c:pt idx="19">
                  <c:v>27.879172738884986</c:v>
                </c:pt>
                <c:pt idx="20">
                  <c:v>27.179913243715067</c:v>
                </c:pt>
                <c:pt idx="21">
                  <c:v>20.750483466718535</c:v>
                </c:pt>
                <c:pt idx="22">
                  <c:v>26.608338114583105</c:v>
                </c:pt>
                <c:pt idx="23">
                  <c:v>24.505744458615951</c:v>
                </c:pt>
                <c:pt idx="24">
                  <c:v>28.107963834230816</c:v>
                </c:pt>
                <c:pt idx="25">
                  <c:v>74.019250985701277</c:v>
                </c:pt>
                <c:pt idx="26">
                  <c:v>28.819288094487828</c:v>
                </c:pt>
                <c:pt idx="27">
                  <c:v>39.003434580310376</c:v>
                </c:pt>
                <c:pt idx="28">
                  <c:v>43.697484523627203</c:v>
                </c:pt>
                <c:pt idx="29">
                  <c:v>37.937477942524296</c:v>
                </c:pt>
              </c:numCache>
            </c:numRef>
          </c:val>
          <c:extLst>
            <c:ext xmlns:c16="http://schemas.microsoft.com/office/drawing/2014/chart" uri="{C3380CC4-5D6E-409C-BE32-E72D297353CC}">
              <c16:uniqueId val="{00000001-F9EA-48EF-B6C8-29AE475CD7A6}"/>
            </c:ext>
          </c:extLst>
        </c:ser>
        <c:dLbls>
          <c:showLegendKey val="0"/>
          <c:showVal val="0"/>
          <c:showCatName val="0"/>
          <c:showSerName val="0"/>
          <c:showPercent val="0"/>
          <c:showBubbleSize val="0"/>
        </c:dLbls>
        <c:gapWidth val="25"/>
        <c:overlap val="100"/>
        <c:axId val="1716406175"/>
        <c:axId val="1901761151"/>
      </c:barChart>
      <c:catAx>
        <c:axId val="1716406175"/>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Estación</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901761151"/>
        <c:crosses val="autoZero"/>
        <c:auto val="1"/>
        <c:lblAlgn val="ctr"/>
        <c:lblOffset val="100"/>
        <c:noMultiLvlLbl val="0"/>
      </c:catAx>
      <c:valAx>
        <c:axId val="190176115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PMax24h y DesvStd,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0.0" sourceLinked="1"/>
        <c:majorTickMark val="none"/>
        <c:minorTickMark val="none"/>
        <c:tickLblPos val="nextTo"/>
        <c:spPr>
          <a:noFill/>
          <a:ln w="3175">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716406175"/>
        <c:crosses val="autoZero"/>
        <c:crossBetween val="between"/>
      </c:valAx>
      <c:spPr>
        <a:noFill/>
        <a:ln w="3175">
          <a:solidFill>
            <a:schemeClr val="bg1">
              <a:lumMod val="95000"/>
            </a:schemeClr>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n-US" sz="1000" b="0" i="0" baseline="0">
                <a:effectLst/>
              </a:rPr>
              <a:t>Método 2 - PMax24h vs. Altitud</a:t>
            </a:r>
            <a:endParaRPr lang="en-US" sz="1000">
              <a:effectLst/>
            </a:endParaRPr>
          </a:p>
        </c:rich>
      </c:tx>
      <c:layout>
        <c:manualLayout>
          <c:xMode val="edge"/>
          <c:yMode val="edge"/>
          <c:x val="0.35977366803049354"/>
          <c:y val="6.6042241033379065E-3"/>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manualLayout>
          <c:layoutTarget val="inner"/>
          <c:xMode val="edge"/>
          <c:yMode val="edge"/>
          <c:x val="0.14581126308486012"/>
          <c:y val="0.11395984848484848"/>
          <c:w val="0.76794728587787631"/>
          <c:h val="0.75719597453029308"/>
        </c:manualLayout>
      </c:layout>
      <c:scatterChart>
        <c:scatterStyle val="lineMarker"/>
        <c:varyColors val="0"/>
        <c:ser>
          <c:idx val="2"/>
          <c:order val="0"/>
          <c:tx>
            <c:strRef>
              <c:f>Metodo2!$B$7</c:f>
              <c:strCache>
                <c:ptCount val="1"/>
                <c:pt idx="0">
                  <c:v>Estación real</c:v>
                </c:pt>
              </c:strCache>
            </c:strRef>
          </c:tx>
          <c:spPr>
            <a:ln w="25400" cap="rnd">
              <a:noFill/>
              <a:round/>
            </a:ln>
            <a:effectLst/>
          </c:spPr>
          <c:marker>
            <c:symbol val="circle"/>
            <c:size val="4"/>
            <c:spPr>
              <a:solidFill>
                <a:schemeClr val="tx1">
                  <a:alpha val="80000"/>
                </a:schemeClr>
              </a:solidFill>
              <a:ln w="12700">
                <a:noFill/>
              </a:ln>
              <a:effectLst/>
            </c:spPr>
          </c:marker>
          <c:xVal>
            <c:numRef>
              <c:f>Metodo2!$H$7:$H$32</c:f>
              <c:numCache>
                <c:formatCode>0.0</c:formatCode>
                <c:ptCount val="26"/>
                <c:pt idx="0">
                  <c:v>105.80070057447108</c:v>
                </c:pt>
                <c:pt idx="1">
                  <c:v>104.8974358974359</c:v>
                </c:pt>
                <c:pt idx="2">
                  <c:v>108.5941983941984</c:v>
                </c:pt>
                <c:pt idx="3">
                  <c:v>106.8974358974359</c:v>
                </c:pt>
                <c:pt idx="4">
                  <c:v>109.06666666666668</c:v>
                </c:pt>
                <c:pt idx="5">
                  <c:v>97.256410256410263</c:v>
                </c:pt>
                <c:pt idx="6">
                  <c:v>100.90277777777777</c:v>
                </c:pt>
                <c:pt idx="7">
                  <c:v>106.331578947368</c:v>
                </c:pt>
                <c:pt idx="8">
                  <c:v>101.80571428571427</c:v>
                </c:pt>
                <c:pt idx="9">
                  <c:v>108.04098360655738</c:v>
                </c:pt>
                <c:pt idx="10">
                  <c:v>72.694871794871787</c:v>
                </c:pt>
                <c:pt idx="11">
                  <c:v>100.62051282051281</c:v>
                </c:pt>
                <c:pt idx="12">
                  <c:v>72.206196581192515</c:v>
                </c:pt>
                <c:pt idx="13">
                  <c:v>97.69746376810906</c:v>
                </c:pt>
                <c:pt idx="14">
                  <c:v>94.458333333333329</c:v>
                </c:pt>
                <c:pt idx="15">
                  <c:v>88.779703202780127</c:v>
                </c:pt>
                <c:pt idx="16">
                  <c:v>98.448717948717942</c:v>
                </c:pt>
                <c:pt idx="17">
                  <c:v>107.43589743589743</c:v>
                </c:pt>
                <c:pt idx="18">
                  <c:v>86.552915140415124</c:v>
                </c:pt>
                <c:pt idx="19">
                  <c:v>103.25897435897437</c:v>
                </c:pt>
                <c:pt idx="20">
                  <c:v>93.996772540983599</c:v>
                </c:pt>
                <c:pt idx="21">
                  <c:v>97.551282051282058</c:v>
                </c:pt>
                <c:pt idx="22">
                  <c:v>82.971794871794856</c:v>
                </c:pt>
                <c:pt idx="23">
                  <c:v>89.517948717948713</c:v>
                </c:pt>
                <c:pt idx="24">
                  <c:v>89.97222222221589</c:v>
                </c:pt>
                <c:pt idx="25">
                  <c:v>112.25767979432577</c:v>
                </c:pt>
              </c:numCache>
            </c:numRef>
          </c:xVal>
          <c:yVal>
            <c:numRef>
              <c:f>Metodo2!$G$7:$G$32</c:f>
              <c:numCache>
                <c:formatCode>General</c:formatCode>
                <c:ptCount val="26"/>
                <c:pt idx="0">
                  <c:v>135</c:v>
                </c:pt>
                <c:pt idx="1">
                  <c:v>55</c:v>
                </c:pt>
                <c:pt idx="2">
                  <c:v>61</c:v>
                </c:pt>
                <c:pt idx="3">
                  <c:v>64</c:v>
                </c:pt>
                <c:pt idx="4">
                  <c:v>42</c:v>
                </c:pt>
                <c:pt idx="5">
                  <c:v>91</c:v>
                </c:pt>
                <c:pt idx="6">
                  <c:v>1268</c:v>
                </c:pt>
                <c:pt idx="7">
                  <c:v>33</c:v>
                </c:pt>
                <c:pt idx="8">
                  <c:v>43</c:v>
                </c:pt>
                <c:pt idx="9">
                  <c:v>32</c:v>
                </c:pt>
                <c:pt idx="10">
                  <c:v>78</c:v>
                </c:pt>
                <c:pt idx="11">
                  <c:v>58</c:v>
                </c:pt>
                <c:pt idx="12">
                  <c:v>83</c:v>
                </c:pt>
                <c:pt idx="13">
                  <c:v>99</c:v>
                </c:pt>
                <c:pt idx="14">
                  <c:v>500</c:v>
                </c:pt>
                <c:pt idx="15">
                  <c:v>64</c:v>
                </c:pt>
                <c:pt idx="16">
                  <c:v>92</c:v>
                </c:pt>
                <c:pt idx="17">
                  <c:v>122</c:v>
                </c:pt>
                <c:pt idx="18">
                  <c:v>71</c:v>
                </c:pt>
                <c:pt idx="19">
                  <c:v>98</c:v>
                </c:pt>
                <c:pt idx="20">
                  <c:v>141</c:v>
                </c:pt>
                <c:pt idx="21">
                  <c:v>101</c:v>
                </c:pt>
                <c:pt idx="22">
                  <c:v>93</c:v>
                </c:pt>
                <c:pt idx="23">
                  <c:v>56</c:v>
                </c:pt>
                <c:pt idx="24">
                  <c:v>46</c:v>
                </c:pt>
                <c:pt idx="25">
                  <c:v>34</c:v>
                </c:pt>
              </c:numCache>
            </c:numRef>
          </c:yVal>
          <c:smooth val="0"/>
          <c:extLst>
            <c:ext xmlns:c16="http://schemas.microsoft.com/office/drawing/2014/chart" uri="{C3380CC4-5D6E-409C-BE32-E72D297353CC}">
              <c16:uniqueId val="{00000001-8CDC-44A5-A407-3D6B09DEBDCF}"/>
            </c:ext>
          </c:extLst>
        </c:ser>
        <c:ser>
          <c:idx val="3"/>
          <c:order val="1"/>
          <c:tx>
            <c:strRef>
              <c:f>Metodo2!$B$33</c:f>
              <c:strCache>
                <c:ptCount val="1"/>
                <c:pt idx="0">
                  <c:v>Estación virtual</c:v>
                </c:pt>
              </c:strCache>
            </c:strRef>
          </c:tx>
          <c:spPr>
            <a:ln w="25400" cap="rnd">
              <a:noFill/>
              <a:round/>
            </a:ln>
            <a:effectLst/>
          </c:spPr>
          <c:marker>
            <c:symbol val="circle"/>
            <c:size val="5"/>
            <c:spPr>
              <a:solidFill>
                <a:schemeClr val="tx1"/>
              </a:solidFill>
              <a:ln w="50800">
                <a:solidFill>
                  <a:schemeClr val="tx1">
                    <a:alpha val="20000"/>
                  </a:schemeClr>
                </a:solidFill>
              </a:ln>
              <a:effectLst/>
            </c:spPr>
          </c:marker>
          <c:xVal>
            <c:numRef>
              <c:f>Metodo2!$H$33:$H$36</c:f>
              <c:numCache>
                <c:formatCode>0.0</c:formatCode>
                <c:ptCount val="4"/>
                <c:pt idx="0">
                  <c:v>86.66948101405265</c:v>
                </c:pt>
                <c:pt idx="1">
                  <c:v>116.88997051464337</c:v>
                </c:pt>
                <c:pt idx="2">
                  <c:v>129.63112082972492</c:v>
                </c:pt>
                <c:pt idx="3">
                  <c:v>111.13931206385369</c:v>
                </c:pt>
              </c:numCache>
            </c:numRef>
          </c:xVal>
          <c:yVal>
            <c:numRef>
              <c:f>Metodo2!$G$33:$G$36</c:f>
              <c:numCache>
                <c:formatCode>General</c:formatCode>
                <c:ptCount val="4"/>
                <c:pt idx="0">
                  <c:v>2871</c:v>
                </c:pt>
                <c:pt idx="1">
                  <c:v>1323</c:v>
                </c:pt>
                <c:pt idx="2">
                  <c:v>595</c:v>
                </c:pt>
                <c:pt idx="3">
                  <c:v>2467</c:v>
                </c:pt>
              </c:numCache>
            </c:numRef>
          </c:yVal>
          <c:smooth val="0"/>
          <c:extLst>
            <c:ext xmlns:c16="http://schemas.microsoft.com/office/drawing/2014/chart" uri="{C3380CC4-5D6E-409C-BE32-E72D297353CC}">
              <c16:uniqueId val="{00000001-E1F6-4436-A5AB-18B2BD4C89BD}"/>
            </c:ext>
          </c:extLst>
        </c:ser>
        <c:dLbls>
          <c:showLegendKey val="0"/>
          <c:showVal val="0"/>
          <c:showCatName val="0"/>
          <c:showSerName val="0"/>
          <c:showPercent val="0"/>
          <c:showBubbleSize val="0"/>
        </c:dLbls>
        <c:axId val="1662447695"/>
        <c:axId val="1663633711"/>
      </c:scatterChart>
      <c:valAx>
        <c:axId val="1662447695"/>
        <c:scaling>
          <c:orientation val="minMax"/>
        </c:scaling>
        <c:delete val="0"/>
        <c:axPos val="b"/>
        <c:majorGridlines>
          <c:spPr>
            <a:ln w="317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sz="1000" b="0" i="0" baseline="0">
                    <a:effectLst/>
                  </a:rPr>
                  <a:t>PMax24h, mm</a:t>
                </a:r>
                <a:endParaRPr lang="en-US" sz="1000">
                  <a:effectLst/>
                </a:endParaRPr>
              </a:p>
            </c:rich>
          </c:tx>
          <c:layout>
            <c:manualLayout>
              <c:xMode val="edge"/>
              <c:yMode val="edge"/>
              <c:x val="0.47672517923864965"/>
              <c:y val="0.9414608983485484"/>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0.0" sourceLinked="1"/>
        <c:majorTickMark val="none"/>
        <c:minorTickMark val="none"/>
        <c:tickLblPos val="nextTo"/>
        <c:spPr>
          <a:noFill/>
          <a:ln w="317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663633711"/>
        <c:crosses val="autoZero"/>
        <c:crossBetween val="midCat"/>
      </c:valAx>
      <c:valAx>
        <c:axId val="1663633711"/>
        <c:scaling>
          <c:orientation val="minMax"/>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Altitud, msnm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low"/>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662447695"/>
        <c:crosses val="autoZero"/>
        <c:crossBetween val="midCat"/>
      </c:valAx>
      <c:spPr>
        <a:noFill/>
        <a:ln w="3175">
          <a:solidFill>
            <a:schemeClr val="bg1">
              <a:lumMod val="95000"/>
            </a:schemeClr>
          </a:solidFill>
        </a:ln>
        <a:effectLst/>
      </c:spPr>
    </c:plotArea>
    <c:legend>
      <c:legendPos val="t"/>
      <c:layout>
        <c:manualLayout>
          <c:xMode val="edge"/>
          <c:yMode val="edge"/>
          <c:x val="0.30085326010192809"/>
          <c:y val="4.7038369502005101E-2"/>
          <c:w val="0.32566255974943253"/>
          <c:h val="4.288968126281937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s-CO" sz="1000" b="0" i="0" u="none" strike="noStrike" baseline="0">
                <a:effectLst/>
              </a:rPr>
              <a:t>Estaciones y valores de </a:t>
            </a:r>
            <a:r>
              <a:rPr lang="es-CO" sz="1000"/>
              <a:t>PMax24h y DesvStd</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barChart>
        <c:barDir val="col"/>
        <c:grouping val="stacked"/>
        <c:varyColors val="0"/>
        <c:ser>
          <c:idx val="0"/>
          <c:order val="0"/>
          <c:tx>
            <c:strRef>
              <c:f>Metodo3!$H$6</c:f>
              <c:strCache>
                <c:ptCount val="1"/>
                <c:pt idx="0">
                  <c:v>PMax24h, mm</c:v>
                </c:pt>
              </c:strCache>
            </c:strRef>
          </c:tx>
          <c:spPr>
            <a:solidFill>
              <a:schemeClr val="bg1">
                <a:lumMod val="6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Metodo3!$C$7:$C$36</c:f>
              <c:strCache>
                <c:ptCount val="30"/>
                <c:pt idx="0">
                  <c:v>25020230</c:v>
                </c:pt>
                <c:pt idx="1">
                  <c:v>25020240</c:v>
                </c:pt>
                <c:pt idx="2">
                  <c:v>25020250</c:v>
                </c:pt>
                <c:pt idx="3">
                  <c:v>25020260</c:v>
                </c:pt>
                <c:pt idx="4">
                  <c:v>25020280</c:v>
                </c:pt>
                <c:pt idx="5">
                  <c:v>25020690</c:v>
                </c:pt>
                <c:pt idx="6">
                  <c:v>25020920</c:v>
                </c:pt>
                <c:pt idx="7">
                  <c:v>25021240</c:v>
                </c:pt>
                <c:pt idx="8">
                  <c:v>25021650</c:v>
                </c:pt>
                <c:pt idx="9">
                  <c:v>25025250</c:v>
                </c:pt>
                <c:pt idx="10">
                  <c:v>28010070</c:v>
                </c:pt>
                <c:pt idx="11">
                  <c:v>28020080</c:v>
                </c:pt>
                <c:pt idx="12">
                  <c:v>28020150</c:v>
                </c:pt>
                <c:pt idx="13">
                  <c:v>28020230</c:v>
                </c:pt>
                <c:pt idx="14">
                  <c:v>28020310</c:v>
                </c:pt>
                <c:pt idx="15">
                  <c:v>28020420</c:v>
                </c:pt>
                <c:pt idx="16">
                  <c:v>28020440</c:v>
                </c:pt>
                <c:pt idx="17">
                  <c:v>28020460</c:v>
                </c:pt>
                <c:pt idx="18">
                  <c:v>28020600</c:v>
                </c:pt>
                <c:pt idx="19">
                  <c:v>28025070</c:v>
                </c:pt>
                <c:pt idx="20">
                  <c:v>28025080</c:v>
                </c:pt>
                <c:pt idx="21">
                  <c:v>28025090</c:v>
                </c:pt>
                <c:pt idx="22">
                  <c:v>28035010</c:v>
                </c:pt>
                <c:pt idx="23">
                  <c:v>28035040</c:v>
                </c:pt>
                <c:pt idx="24">
                  <c:v>28040310</c:v>
                </c:pt>
                <c:pt idx="25">
                  <c:v>28040350</c:v>
                </c:pt>
                <c:pt idx="26">
                  <c:v>Virtual1</c:v>
                </c:pt>
                <c:pt idx="27">
                  <c:v>Virtual2</c:v>
                </c:pt>
                <c:pt idx="28">
                  <c:v>Virtual3</c:v>
                </c:pt>
                <c:pt idx="29">
                  <c:v>Virtual4</c:v>
                </c:pt>
              </c:strCache>
            </c:strRef>
          </c:cat>
          <c:val>
            <c:numRef>
              <c:f>Metodo3!$H$7:$H$36</c:f>
              <c:numCache>
                <c:formatCode>0.0</c:formatCode>
                <c:ptCount val="30"/>
                <c:pt idx="0">
                  <c:v>105.80070057447108</c:v>
                </c:pt>
                <c:pt idx="1">
                  <c:v>104.8974358974359</c:v>
                </c:pt>
                <c:pt idx="2">
                  <c:v>108.5941983941984</c:v>
                </c:pt>
                <c:pt idx="3">
                  <c:v>106.8974358974359</c:v>
                </c:pt>
                <c:pt idx="4">
                  <c:v>109.06666666666668</c:v>
                </c:pt>
                <c:pt idx="5">
                  <c:v>97.256410256410263</c:v>
                </c:pt>
                <c:pt idx="6">
                  <c:v>100.90277777777777</c:v>
                </c:pt>
                <c:pt idx="7">
                  <c:v>106.331578947368</c:v>
                </c:pt>
                <c:pt idx="8">
                  <c:v>101.80571428571427</c:v>
                </c:pt>
                <c:pt idx="9">
                  <c:v>108.04098360655738</c:v>
                </c:pt>
                <c:pt idx="10">
                  <c:v>72.694871794871787</c:v>
                </c:pt>
                <c:pt idx="11">
                  <c:v>100.62051282051281</c:v>
                </c:pt>
                <c:pt idx="12">
                  <c:v>72.206196581192515</c:v>
                </c:pt>
                <c:pt idx="13">
                  <c:v>97.69746376810906</c:v>
                </c:pt>
                <c:pt idx="14">
                  <c:v>94.458333333333329</c:v>
                </c:pt>
                <c:pt idx="15">
                  <c:v>88.779703202780127</c:v>
                </c:pt>
                <c:pt idx="16">
                  <c:v>98.448717948717942</c:v>
                </c:pt>
                <c:pt idx="17">
                  <c:v>107.43589743589743</c:v>
                </c:pt>
                <c:pt idx="18">
                  <c:v>86.552915140415124</c:v>
                </c:pt>
                <c:pt idx="19">
                  <c:v>103.25897435897437</c:v>
                </c:pt>
                <c:pt idx="20">
                  <c:v>93.996772540983599</c:v>
                </c:pt>
                <c:pt idx="21">
                  <c:v>97.551282051282058</c:v>
                </c:pt>
                <c:pt idx="22">
                  <c:v>82.971794871794856</c:v>
                </c:pt>
                <c:pt idx="23">
                  <c:v>89.517948717948713</c:v>
                </c:pt>
                <c:pt idx="24">
                  <c:v>89.97222222221589</c:v>
                </c:pt>
                <c:pt idx="25">
                  <c:v>112.25767979432577</c:v>
                </c:pt>
                <c:pt idx="26">
                  <c:v>4.5526918107520231</c:v>
                </c:pt>
                <c:pt idx="27">
                  <c:v>12.335298229800181</c:v>
                </c:pt>
                <c:pt idx="28">
                  <c:v>31.446100469573292</c:v>
                </c:pt>
                <c:pt idx="29">
                  <c:v>7.4434258917445391</c:v>
                </c:pt>
              </c:numCache>
            </c:numRef>
          </c:val>
          <c:extLst>
            <c:ext xmlns:c16="http://schemas.microsoft.com/office/drawing/2014/chart" uri="{C3380CC4-5D6E-409C-BE32-E72D297353CC}">
              <c16:uniqueId val="{00000000-17C5-4E39-9D21-C8B22C4E6A69}"/>
            </c:ext>
          </c:extLst>
        </c:ser>
        <c:ser>
          <c:idx val="1"/>
          <c:order val="1"/>
          <c:tx>
            <c:strRef>
              <c:f>Metodo3!$I$6</c:f>
              <c:strCache>
                <c:ptCount val="1"/>
                <c:pt idx="0">
                  <c:v>PMaxDesvStd, mm</c:v>
                </c:pt>
              </c:strCache>
            </c:strRef>
          </c:tx>
          <c:spPr>
            <a:solidFill>
              <a:schemeClr val="bg1">
                <a:lumMod val="8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Metodo3!$C$7:$C$36</c:f>
              <c:strCache>
                <c:ptCount val="30"/>
                <c:pt idx="0">
                  <c:v>25020230</c:v>
                </c:pt>
                <c:pt idx="1">
                  <c:v>25020240</c:v>
                </c:pt>
                <c:pt idx="2">
                  <c:v>25020250</c:v>
                </c:pt>
                <c:pt idx="3">
                  <c:v>25020260</c:v>
                </c:pt>
                <c:pt idx="4">
                  <c:v>25020280</c:v>
                </c:pt>
                <c:pt idx="5">
                  <c:v>25020690</c:v>
                </c:pt>
                <c:pt idx="6">
                  <c:v>25020920</c:v>
                </c:pt>
                <c:pt idx="7">
                  <c:v>25021240</c:v>
                </c:pt>
                <c:pt idx="8">
                  <c:v>25021650</c:v>
                </c:pt>
                <c:pt idx="9">
                  <c:v>25025250</c:v>
                </c:pt>
                <c:pt idx="10">
                  <c:v>28010070</c:v>
                </c:pt>
                <c:pt idx="11">
                  <c:v>28020080</c:v>
                </c:pt>
                <c:pt idx="12">
                  <c:v>28020150</c:v>
                </c:pt>
                <c:pt idx="13">
                  <c:v>28020230</c:v>
                </c:pt>
                <c:pt idx="14">
                  <c:v>28020310</c:v>
                </c:pt>
                <c:pt idx="15">
                  <c:v>28020420</c:v>
                </c:pt>
                <c:pt idx="16">
                  <c:v>28020440</c:v>
                </c:pt>
                <c:pt idx="17">
                  <c:v>28020460</c:v>
                </c:pt>
                <c:pt idx="18">
                  <c:v>28020600</c:v>
                </c:pt>
                <c:pt idx="19">
                  <c:v>28025070</c:v>
                </c:pt>
                <c:pt idx="20">
                  <c:v>28025080</c:v>
                </c:pt>
                <c:pt idx="21">
                  <c:v>28025090</c:v>
                </c:pt>
                <c:pt idx="22">
                  <c:v>28035010</c:v>
                </c:pt>
                <c:pt idx="23">
                  <c:v>28035040</c:v>
                </c:pt>
                <c:pt idx="24">
                  <c:v>28040310</c:v>
                </c:pt>
                <c:pt idx="25">
                  <c:v>28040350</c:v>
                </c:pt>
                <c:pt idx="26">
                  <c:v>Virtual1</c:v>
                </c:pt>
                <c:pt idx="27">
                  <c:v>Virtual2</c:v>
                </c:pt>
                <c:pt idx="28">
                  <c:v>Virtual3</c:v>
                </c:pt>
                <c:pt idx="29">
                  <c:v>Virtual4</c:v>
                </c:pt>
              </c:strCache>
            </c:strRef>
          </c:cat>
          <c:val>
            <c:numRef>
              <c:f>Metodo3!$I$7:$I$36</c:f>
              <c:numCache>
                <c:formatCode>0.0</c:formatCode>
                <c:ptCount val="30"/>
                <c:pt idx="0">
                  <c:v>38.727464920000557</c:v>
                </c:pt>
                <c:pt idx="1">
                  <c:v>27.984765471869149</c:v>
                </c:pt>
                <c:pt idx="2">
                  <c:v>27.31179373775251</c:v>
                </c:pt>
                <c:pt idx="3">
                  <c:v>31.88531659408439</c:v>
                </c:pt>
                <c:pt idx="4">
                  <c:v>36.410592251021853</c:v>
                </c:pt>
                <c:pt idx="5">
                  <c:v>27.481781475923604</c:v>
                </c:pt>
                <c:pt idx="6">
                  <c:v>48.729674909125137</c:v>
                </c:pt>
                <c:pt idx="7">
                  <c:v>22.082695992663847</c:v>
                </c:pt>
                <c:pt idx="8">
                  <c:v>28.160192417218887</c:v>
                </c:pt>
                <c:pt idx="9">
                  <c:v>39.029991809922414</c:v>
                </c:pt>
                <c:pt idx="10">
                  <c:v>38.586880431443255</c:v>
                </c:pt>
                <c:pt idx="11">
                  <c:v>43.153649473572791</c:v>
                </c:pt>
                <c:pt idx="12">
                  <c:v>35.663790757449284</c:v>
                </c:pt>
                <c:pt idx="13">
                  <c:v>39.154085619180798</c:v>
                </c:pt>
                <c:pt idx="14">
                  <c:v>32.6376405352799</c:v>
                </c:pt>
                <c:pt idx="15">
                  <c:v>32.715934241744343</c:v>
                </c:pt>
                <c:pt idx="16">
                  <c:v>23.440718865782873</c:v>
                </c:pt>
                <c:pt idx="17">
                  <c:v>28.488958961781073</c:v>
                </c:pt>
                <c:pt idx="18">
                  <c:v>28.693444861969887</c:v>
                </c:pt>
                <c:pt idx="19">
                  <c:v>27.879172738884986</c:v>
                </c:pt>
                <c:pt idx="20">
                  <c:v>27.179913243715067</c:v>
                </c:pt>
                <c:pt idx="21">
                  <c:v>20.750483466718535</c:v>
                </c:pt>
                <c:pt idx="22">
                  <c:v>26.608338114583105</c:v>
                </c:pt>
                <c:pt idx="23">
                  <c:v>24.505744458615951</c:v>
                </c:pt>
                <c:pt idx="24">
                  <c:v>28.107963834230816</c:v>
                </c:pt>
                <c:pt idx="25">
                  <c:v>74.019250985701277</c:v>
                </c:pt>
                <c:pt idx="26">
                  <c:v>1.623301653733622</c:v>
                </c:pt>
                <c:pt idx="27">
                  <c:v>4.5294797014946981</c:v>
                </c:pt>
                <c:pt idx="28">
                  <c:v>11.941183022778809</c:v>
                </c:pt>
                <c:pt idx="29">
                  <c:v>2.9910663115899658</c:v>
                </c:pt>
              </c:numCache>
            </c:numRef>
          </c:val>
          <c:extLst>
            <c:ext xmlns:c16="http://schemas.microsoft.com/office/drawing/2014/chart" uri="{C3380CC4-5D6E-409C-BE32-E72D297353CC}">
              <c16:uniqueId val="{00000001-17C5-4E39-9D21-C8B22C4E6A69}"/>
            </c:ext>
          </c:extLst>
        </c:ser>
        <c:dLbls>
          <c:showLegendKey val="0"/>
          <c:showVal val="0"/>
          <c:showCatName val="0"/>
          <c:showSerName val="0"/>
          <c:showPercent val="0"/>
          <c:showBubbleSize val="0"/>
        </c:dLbls>
        <c:gapWidth val="25"/>
        <c:overlap val="100"/>
        <c:axId val="1716406175"/>
        <c:axId val="1901761151"/>
      </c:barChart>
      <c:catAx>
        <c:axId val="1716406175"/>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Estación</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901761151"/>
        <c:crosses val="autoZero"/>
        <c:auto val="1"/>
        <c:lblAlgn val="ctr"/>
        <c:lblOffset val="100"/>
        <c:noMultiLvlLbl val="0"/>
      </c:catAx>
      <c:valAx>
        <c:axId val="1901761151"/>
        <c:scaling>
          <c:orientation val="minMax"/>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PMax24h y DesvStd,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0.0" sourceLinked="1"/>
        <c:majorTickMark val="none"/>
        <c:minorTickMark val="none"/>
        <c:tickLblPos val="nextTo"/>
        <c:spPr>
          <a:noFill/>
          <a:ln w="3175">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716406175"/>
        <c:crosses val="autoZero"/>
        <c:crossBetween val="between"/>
      </c:valAx>
      <c:spPr>
        <a:noFill/>
        <a:ln w="3175">
          <a:solidFill>
            <a:schemeClr val="bg1">
              <a:lumMod val="95000"/>
            </a:schemeClr>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n-US" sz="1000" b="0" i="0" u="none" strike="noStrike" baseline="0">
                <a:effectLst/>
              </a:rPr>
              <a:t>Método 3 - PMax24h vs. Altitud</a:t>
            </a:r>
            <a:endParaRPr lang="en-US" sz="1000"/>
          </a:p>
        </c:rich>
      </c:tx>
      <c:layout>
        <c:manualLayout>
          <c:xMode val="edge"/>
          <c:yMode val="edge"/>
          <c:x val="0.36629174518808338"/>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manualLayout>
          <c:layoutTarget val="inner"/>
          <c:xMode val="edge"/>
          <c:yMode val="edge"/>
          <c:x val="0.14581126308486012"/>
          <c:y val="9.0007001803335859E-2"/>
          <c:w val="0.79740247049340762"/>
          <c:h val="0.7879268280956756"/>
        </c:manualLayout>
      </c:layout>
      <c:scatterChart>
        <c:scatterStyle val="lineMarker"/>
        <c:varyColors val="0"/>
        <c:ser>
          <c:idx val="0"/>
          <c:order val="0"/>
          <c:tx>
            <c:strRef>
              <c:f>Metodo3!$B$7</c:f>
              <c:strCache>
                <c:ptCount val="1"/>
                <c:pt idx="0">
                  <c:v>Estación real</c:v>
                </c:pt>
              </c:strCache>
            </c:strRef>
          </c:tx>
          <c:spPr>
            <a:ln w="25400" cap="rnd">
              <a:noFill/>
              <a:round/>
            </a:ln>
            <a:effectLst/>
          </c:spPr>
          <c:marker>
            <c:symbol val="circle"/>
            <c:size val="4"/>
            <c:spPr>
              <a:solidFill>
                <a:schemeClr val="tx1"/>
              </a:solidFill>
              <a:ln w="12700">
                <a:noFill/>
              </a:ln>
              <a:effectLst/>
            </c:spPr>
          </c:marker>
          <c:xVal>
            <c:numRef>
              <c:f>Metodo3!$H$7:$H$32</c:f>
              <c:numCache>
                <c:formatCode>0.0</c:formatCode>
                <c:ptCount val="26"/>
                <c:pt idx="0">
                  <c:v>105.80070057447108</c:v>
                </c:pt>
                <c:pt idx="1">
                  <c:v>104.8974358974359</c:v>
                </c:pt>
                <c:pt idx="2">
                  <c:v>108.5941983941984</c:v>
                </c:pt>
                <c:pt idx="3">
                  <c:v>106.8974358974359</c:v>
                </c:pt>
                <c:pt idx="4">
                  <c:v>109.06666666666668</c:v>
                </c:pt>
                <c:pt idx="5">
                  <c:v>97.256410256410263</c:v>
                </c:pt>
                <c:pt idx="6">
                  <c:v>100.90277777777777</c:v>
                </c:pt>
                <c:pt idx="7">
                  <c:v>106.331578947368</c:v>
                </c:pt>
                <c:pt idx="8">
                  <c:v>101.80571428571427</c:v>
                </c:pt>
                <c:pt idx="9">
                  <c:v>108.04098360655738</c:v>
                </c:pt>
                <c:pt idx="10">
                  <c:v>72.694871794871787</c:v>
                </c:pt>
                <c:pt idx="11">
                  <c:v>100.62051282051281</c:v>
                </c:pt>
                <c:pt idx="12">
                  <c:v>72.206196581192515</c:v>
                </c:pt>
                <c:pt idx="13">
                  <c:v>97.69746376810906</c:v>
                </c:pt>
                <c:pt idx="14">
                  <c:v>94.458333333333329</c:v>
                </c:pt>
                <c:pt idx="15">
                  <c:v>88.779703202780127</c:v>
                </c:pt>
                <c:pt idx="16">
                  <c:v>98.448717948717942</c:v>
                </c:pt>
                <c:pt idx="17">
                  <c:v>107.43589743589743</c:v>
                </c:pt>
                <c:pt idx="18">
                  <c:v>86.552915140415124</c:v>
                </c:pt>
                <c:pt idx="19">
                  <c:v>103.25897435897437</c:v>
                </c:pt>
                <c:pt idx="20">
                  <c:v>93.996772540983599</c:v>
                </c:pt>
                <c:pt idx="21">
                  <c:v>97.551282051282058</c:v>
                </c:pt>
                <c:pt idx="22">
                  <c:v>82.971794871794856</c:v>
                </c:pt>
                <c:pt idx="23">
                  <c:v>89.517948717948713</c:v>
                </c:pt>
                <c:pt idx="24">
                  <c:v>89.97222222221589</c:v>
                </c:pt>
                <c:pt idx="25">
                  <c:v>112.25767979432577</c:v>
                </c:pt>
              </c:numCache>
            </c:numRef>
          </c:xVal>
          <c:yVal>
            <c:numRef>
              <c:f>Metodo3!$G$7:$G$32</c:f>
              <c:numCache>
                <c:formatCode>General</c:formatCode>
                <c:ptCount val="26"/>
                <c:pt idx="0">
                  <c:v>135</c:v>
                </c:pt>
                <c:pt idx="1">
                  <c:v>55</c:v>
                </c:pt>
                <c:pt idx="2">
                  <c:v>61</c:v>
                </c:pt>
                <c:pt idx="3">
                  <c:v>64</c:v>
                </c:pt>
                <c:pt idx="4">
                  <c:v>42</c:v>
                </c:pt>
                <c:pt idx="5">
                  <c:v>91</c:v>
                </c:pt>
                <c:pt idx="6">
                  <c:v>1268</c:v>
                </c:pt>
                <c:pt idx="7">
                  <c:v>33</c:v>
                </c:pt>
                <c:pt idx="8">
                  <c:v>43</c:v>
                </c:pt>
                <c:pt idx="9">
                  <c:v>32</c:v>
                </c:pt>
                <c:pt idx="10">
                  <c:v>78</c:v>
                </c:pt>
                <c:pt idx="11">
                  <c:v>58</c:v>
                </c:pt>
                <c:pt idx="12">
                  <c:v>83</c:v>
                </c:pt>
                <c:pt idx="13">
                  <c:v>99</c:v>
                </c:pt>
                <c:pt idx="14">
                  <c:v>500</c:v>
                </c:pt>
                <c:pt idx="15">
                  <c:v>64</c:v>
                </c:pt>
                <c:pt idx="16">
                  <c:v>92</c:v>
                </c:pt>
                <c:pt idx="17">
                  <c:v>122</c:v>
                </c:pt>
                <c:pt idx="18">
                  <c:v>71</c:v>
                </c:pt>
                <c:pt idx="19">
                  <c:v>98</c:v>
                </c:pt>
                <c:pt idx="20">
                  <c:v>141</c:v>
                </c:pt>
                <c:pt idx="21">
                  <c:v>101</c:v>
                </c:pt>
                <c:pt idx="22">
                  <c:v>93</c:v>
                </c:pt>
                <c:pt idx="23">
                  <c:v>56</c:v>
                </c:pt>
                <c:pt idx="24">
                  <c:v>46</c:v>
                </c:pt>
                <c:pt idx="25">
                  <c:v>34</c:v>
                </c:pt>
              </c:numCache>
            </c:numRef>
          </c:yVal>
          <c:smooth val="0"/>
          <c:extLst>
            <c:ext xmlns:c16="http://schemas.microsoft.com/office/drawing/2014/chart" uri="{C3380CC4-5D6E-409C-BE32-E72D297353CC}">
              <c16:uniqueId val="{00000000-90B1-4499-AFF3-2C23F42DF399}"/>
            </c:ext>
          </c:extLst>
        </c:ser>
        <c:ser>
          <c:idx val="1"/>
          <c:order val="1"/>
          <c:tx>
            <c:strRef>
              <c:f>Metodo3!$B$33</c:f>
              <c:strCache>
                <c:ptCount val="1"/>
                <c:pt idx="0">
                  <c:v>Estación virtual</c:v>
                </c:pt>
              </c:strCache>
            </c:strRef>
          </c:tx>
          <c:spPr>
            <a:ln w="25400" cap="rnd">
              <a:noFill/>
              <a:round/>
            </a:ln>
            <a:effectLst/>
          </c:spPr>
          <c:marker>
            <c:symbol val="circle"/>
            <c:size val="5"/>
            <c:spPr>
              <a:solidFill>
                <a:schemeClr val="tx1"/>
              </a:solidFill>
              <a:ln w="50800">
                <a:solidFill>
                  <a:schemeClr val="tx1">
                    <a:alpha val="20000"/>
                  </a:schemeClr>
                </a:solidFill>
              </a:ln>
              <a:effectLst/>
            </c:spPr>
          </c:marker>
          <c:xVal>
            <c:numRef>
              <c:f>Metodo3!$H$33:$H$36</c:f>
              <c:numCache>
                <c:formatCode>0.0</c:formatCode>
                <c:ptCount val="4"/>
                <c:pt idx="0">
                  <c:v>4.5526918107520231</c:v>
                </c:pt>
                <c:pt idx="1">
                  <c:v>12.335298229800181</c:v>
                </c:pt>
                <c:pt idx="2">
                  <c:v>31.446100469573292</c:v>
                </c:pt>
                <c:pt idx="3">
                  <c:v>7.4434258917445391</c:v>
                </c:pt>
              </c:numCache>
            </c:numRef>
          </c:xVal>
          <c:yVal>
            <c:numRef>
              <c:f>Metodo3!$G$33:$G$36</c:f>
              <c:numCache>
                <c:formatCode>General</c:formatCode>
                <c:ptCount val="4"/>
                <c:pt idx="0">
                  <c:v>2871</c:v>
                </c:pt>
                <c:pt idx="1">
                  <c:v>1323</c:v>
                </c:pt>
                <c:pt idx="2">
                  <c:v>595</c:v>
                </c:pt>
                <c:pt idx="3">
                  <c:v>2467</c:v>
                </c:pt>
              </c:numCache>
            </c:numRef>
          </c:yVal>
          <c:smooth val="0"/>
          <c:extLst>
            <c:ext xmlns:c16="http://schemas.microsoft.com/office/drawing/2014/chart" uri="{C3380CC4-5D6E-409C-BE32-E72D297353CC}">
              <c16:uniqueId val="{00000001-89F8-4EC9-8AED-9902D5A0BBED}"/>
            </c:ext>
          </c:extLst>
        </c:ser>
        <c:dLbls>
          <c:showLegendKey val="0"/>
          <c:showVal val="0"/>
          <c:showCatName val="0"/>
          <c:showSerName val="0"/>
          <c:showPercent val="0"/>
          <c:showBubbleSize val="0"/>
        </c:dLbls>
        <c:axId val="1662447695"/>
        <c:axId val="1663633711"/>
      </c:scatterChart>
      <c:valAx>
        <c:axId val="1662447695"/>
        <c:scaling>
          <c:orientation val="minMax"/>
        </c:scaling>
        <c:delete val="0"/>
        <c:axPos val="b"/>
        <c:majorGridlines>
          <c:spPr>
            <a:ln w="317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sz="1000" b="0" i="0" u="none" strike="noStrike" baseline="0">
                    <a:effectLst/>
                  </a:rPr>
                  <a:t>PMax24h, mm</a:t>
                </a:r>
                <a:endParaRPr lang="es-CO"/>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0.0" sourceLinked="1"/>
        <c:majorTickMark val="none"/>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663633711"/>
        <c:crosses val="autoZero"/>
        <c:crossBetween val="midCat"/>
      </c:valAx>
      <c:valAx>
        <c:axId val="1663633711"/>
        <c:scaling>
          <c:orientation val="minMax"/>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Altitud, msnm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low"/>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662447695"/>
        <c:crosses val="autoZero"/>
        <c:crossBetween val="midCat"/>
      </c:valAx>
      <c:spPr>
        <a:noFill/>
        <a:ln w="3175">
          <a:solidFill>
            <a:schemeClr val="bg1">
              <a:lumMod val="95000"/>
            </a:schemeClr>
          </a:solidFill>
        </a:ln>
        <a:effectLst/>
      </c:spPr>
    </c:plotArea>
    <c:legend>
      <c:legendPos val="t"/>
      <c:layout>
        <c:manualLayout>
          <c:xMode val="edge"/>
          <c:yMode val="edge"/>
          <c:x val="0.33561133985280528"/>
          <c:y val="3.3970546971086313E-2"/>
          <c:w val="0.32486585272333679"/>
          <c:h val="4.3263821868651589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s-CO" sz="1000" b="0" i="0" u="none" strike="noStrike" baseline="0">
                <a:effectLst/>
              </a:rPr>
              <a:t>Estaciones y valores de</a:t>
            </a:r>
            <a:r>
              <a:rPr lang="es-CO" sz="1000"/>
              <a:t> PMax24h y DesvStd</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barChart>
        <c:barDir val="col"/>
        <c:grouping val="stacked"/>
        <c:varyColors val="0"/>
        <c:ser>
          <c:idx val="0"/>
          <c:order val="0"/>
          <c:tx>
            <c:strRef>
              <c:f>Metodo4!$I$6</c:f>
              <c:strCache>
                <c:ptCount val="1"/>
                <c:pt idx="0">
                  <c:v>PMax24h, mm</c:v>
                </c:pt>
              </c:strCache>
            </c:strRef>
          </c:tx>
          <c:spPr>
            <a:solidFill>
              <a:schemeClr val="bg1">
                <a:lumMod val="6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Metodo4!$C$7:$C$36</c:f>
              <c:strCache>
                <c:ptCount val="30"/>
                <c:pt idx="0">
                  <c:v>25020230</c:v>
                </c:pt>
                <c:pt idx="1">
                  <c:v>25020240</c:v>
                </c:pt>
                <c:pt idx="2">
                  <c:v>25020250</c:v>
                </c:pt>
                <c:pt idx="3">
                  <c:v>25020260</c:v>
                </c:pt>
                <c:pt idx="4">
                  <c:v>25020280</c:v>
                </c:pt>
                <c:pt idx="5">
                  <c:v>25020690</c:v>
                </c:pt>
                <c:pt idx="6">
                  <c:v>25020920</c:v>
                </c:pt>
                <c:pt idx="7">
                  <c:v>25021240</c:v>
                </c:pt>
                <c:pt idx="8">
                  <c:v>25021650</c:v>
                </c:pt>
                <c:pt idx="9">
                  <c:v>25025250</c:v>
                </c:pt>
                <c:pt idx="10">
                  <c:v>28010070</c:v>
                </c:pt>
                <c:pt idx="11">
                  <c:v>28020080</c:v>
                </c:pt>
                <c:pt idx="12">
                  <c:v>28020150</c:v>
                </c:pt>
                <c:pt idx="13">
                  <c:v>28020230</c:v>
                </c:pt>
                <c:pt idx="14">
                  <c:v>28020310</c:v>
                </c:pt>
                <c:pt idx="15">
                  <c:v>28020420</c:v>
                </c:pt>
                <c:pt idx="16">
                  <c:v>28020440</c:v>
                </c:pt>
                <c:pt idx="17">
                  <c:v>28020460</c:v>
                </c:pt>
                <c:pt idx="18">
                  <c:v>28020600</c:v>
                </c:pt>
                <c:pt idx="19">
                  <c:v>28025070</c:v>
                </c:pt>
                <c:pt idx="20">
                  <c:v>28025080</c:v>
                </c:pt>
                <c:pt idx="21">
                  <c:v>28025090</c:v>
                </c:pt>
                <c:pt idx="22">
                  <c:v>28035010</c:v>
                </c:pt>
                <c:pt idx="23">
                  <c:v>28035040</c:v>
                </c:pt>
                <c:pt idx="24">
                  <c:v>28040310</c:v>
                </c:pt>
                <c:pt idx="25">
                  <c:v>28040350</c:v>
                </c:pt>
                <c:pt idx="26">
                  <c:v>Virtual1</c:v>
                </c:pt>
                <c:pt idx="27">
                  <c:v>Virtual2</c:v>
                </c:pt>
                <c:pt idx="28">
                  <c:v>Virtual3</c:v>
                </c:pt>
                <c:pt idx="29">
                  <c:v>Virtual4</c:v>
                </c:pt>
              </c:strCache>
            </c:strRef>
          </c:cat>
          <c:val>
            <c:numRef>
              <c:f>Metodo4!$I$7:$I$36</c:f>
              <c:numCache>
                <c:formatCode>0.0</c:formatCode>
                <c:ptCount val="30"/>
                <c:pt idx="0">
                  <c:v>105.80070057447108</c:v>
                </c:pt>
                <c:pt idx="1">
                  <c:v>104.8974358974359</c:v>
                </c:pt>
                <c:pt idx="2">
                  <c:v>108.5941983941984</c:v>
                </c:pt>
                <c:pt idx="3">
                  <c:v>106.8974358974359</c:v>
                </c:pt>
                <c:pt idx="4">
                  <c:v>109.06666666666668</c:v>
                </c:pt>
                <c:pt idx="5">
                  <c:v>97.256410256410263</c:v>
                </c:pt>
                <c:pt idx="6">
                  <c:v>100.90277777777777</c:v>
                </c:pt>
                <c:pt idx="7">
                  <c:v>106.331578947368</c:v>
                </c:pt>
                <c:pt idx="8">
                  <c:v>101.80571428571427</c:v>
                </c:pt>
                <c:pt idx="9">
                  <c:v>108.04098360655738</c:v>
                </c:pt>
                <c:pt idx="10">
                  <c:v>72.694871794871787</c:v>
                </c:pt>
                <c:pt idx="11">
                  <c:v>100.62051282051281</c:v>
                </c:pt>
                <c:pt idx="12">
                  <c:v>72.206196581192515</c:v>
                </c:pt>
                <c:pt idx="13">
                  <c:v>97.69746376810906</c:v>
                </c:pt>
                <c:pt idx="14">
                  <c:v>94.458333333333329</c:v>
                </c:pt>
                <c:pt idx="15">
                  <c:v>88.779703202780127</c:v>
                </c:pt>
                <c:pt idx="16">
                  <c:v>98.448717948717942</c:v>
                </c:pt>
                <c:pt idx="17">
                  <c:v>107.43589743589743</c:v>
                </c:pt>
                <c:pt idx="18">
                  <c:v>86.552915140415124</c:v>
                </c:pt>
                <c:pt idx="19">
                  <c:v>103.25897435897437</c:v>
                </c:pt>
                <c:pt idx="20">
                  <c:v>93.996772540983599</c:v>
                </c:pt>
                <c:pt idx="21">
                  <c:v>97.551282051282058</c:v>
                </c:pt>
                <c:pt idx="22">
                  <c:v>82.971794871794856</c:v>
                </c:pt>
                <c:pt idx="23">
                  <c:v>89.517948717948713</c:v>
                </c:pt>
                <c:pt idx="24">
                  <c:v>89.97222222221589</c:v>
                </c:pt>
                <c:pt idx="25">
                  <c:v>112.25767979432577</c:v>
                </c:pt>
                <c:pt idx="26">
                  <c:v>50.044692292322523</c:v>
                </c:pt>
                <c:pt idx="27">
                  <c:v>73.557816926049767</c:v>
                </c:pt>
                <c:pt idx="28">
                  <c:v>91.527559874698298</c:v>
                </c:pt>
                <c:pt idx="29">
                  <c:v>64.328260492856671</c:v>
                </c:pt>
              </c:numCache>
            </c:numRef>
          </c:val>
          <c:extLst>
            <c:ext xmlns:c16="http://schemas.microsoft.com/office/drawing/2014/chart" uri="{C3380CC4-5D6E-409C-BE32-E72D297353CC}">
              <c16:uniqueId val="{00000000-0EF3-488E-8E84-1FEC94EC56DA}"/>
            </c:ext>
          </c:extLst>
        </c:ser>
        <c:ser>
          <c:idx val="1"/>
          <c:order val="1"/>
          <c:tx>
            <c:strRef>
              <c:f>Metodo4!$J$6</c:f>
              <c:strCache>
                <c:ptCount val="1"/>
                <c:pt idx="0">
                  <c:v>PMaxDesvStd, mm</c:v>
                </c:pt>
              </c:strCache>
            </c:strRef>
          </c:tx>
          <c:spPr>
            <a:solidFill>
              <a:schemeClr val="bg1">
                <a:lumMod val="8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Metodo4!$C$7:$C$36</c:f>
              <c:strCache>
                <c:ptCount val="30"/>
                <c:pt idx="0">
                  <c:v>25020230</c:v>
                </c:pt>
                <c:pt idx="1">
                  <c:v>25020240</c:v>
                </c:pt>
                <c:pt idx="2">
                  <c:v>25020250</c:v>
                </c:pt>
                <c:pt idx="3">
                  <c:v>25020260</c:v>
                </c:pt>
                <c:pt idx="4">
                  <c:v>25020280</c:v>
                </c:pt>
                <c:pt idx="5">
                  <c:v>25020690</c:v>
                </c:pt>
                <c:pt idx="6">
                  <c:v>25020920</c:v>
                </c:pt>
                <c:pt idx="7">
                  <c:v>25021240</c:v>
                </c:pt>
                <c:pt idx="8">
                  <c:v>25021650</c:v>
                </c:pt>
                <c:pt idx="9">
                  <c:v>25025250</c:v>
                </c:pt>
                <c:pt idx="10">
                  <c:v>28010070</c:v>
                </c:pt>
                <c:pt idx="11">
                  <c:v>28020080</c:v>
                </c:pt>
                <c:pt idx="12">
                  <c:v>28020150</c:v>
                </c:pt>
                <c:pt idx="13">
                  <c:v>28020230</c:v>
                </c:pt>
                <c:pt idx="14">
                  <c:v>28020310</c:v>
                </c:pt>
                <c:pt idx="15">
                  <c:v>28020420</c:v>
                </c:pt>
                <c:pt idx="16">
                  <c:v>28020440</c:v>
                </c:pt>
                <c:pt idx="17">
                  <c:v>28020460</c:v>
                </c:pt>
                <c:pt idx="18">
                  <c:v>28020600</c:v>
                </c:pt>
                <c:pt idx="19">
                  <c:v>28025070</c:v>
                </c:pt>
                <c:pt idx="20">
                  <c:v>28025080</c:v>
                </c:pt>
                <c:pt idx="21">
                  <c:v>28025090</c:v>
                </c:pt>
                <c:pt idx="22">
                  <c:v>28035010</c:v>
                </c:pt>
                <c:pt idx="23">
                  <c:v>28035040</c:v>
                </c:pt>
                <c:pt idx="24">
                  <c:v>28040310</c:v>
                </c:pt>
                <c:pt idx="25">
                  <c:v>28040350</c:v>
                </c:pt>
                <c:pt idx="26">
                  <c:v>Virtual1</c:v>
                </c:pt>
                <c:pt idx="27">
                  <c:v>Virtual2</c:v>
                </c:pt>
                <c:pt idx="28">
                  <c:v>Virtual3</c:v>
                </c:pt>
                <c:pt idx="29">
                  <c:v>Virtual4</c:v>
                </c:pt>
              </c:strCache>
            </c:strRef>
          </c:cat>
          <c:val>
            <c:numRef>
              <c:f>Metodo4!$J$7:$J$36</c:f>
              <c:numCache>
                <c:formatCode>0.0</c:formatCode>
                <c:ptCount val="30"/>
                <c:pt idx="0">
                  <c:v>38.727464920000557</c:v>
                </c:pt>
                <c:pt idx="1">
                  <c:v>27.984765471869149</c:v>
                </c:pt>
                <c:pt idx="2">
                  <c:v>27.31179373775251</c:v>
                </c:pt>
                <c:pt idx="3">
                  <c:v>31.88531659408439</c:v>
                </c:pt>
                <c:pt idx="4">
                  <c:v>36.410592251021853</c:v>
                </c:pt>
                <c:pt idx="5">
                  <c:v>27.481781475923604</c:v>
                </c:pt>
                <c:pt idx="6">
                  <c:v>48.729674909125137</c:v>
                </c:pt>
                <c:pt idx="7">
                  <c:v>22.082695992663847</c:v>
                </c:pt>
                <c:pt idx="8">
                  <c:v>28.160192417218887</c:v>
                </c:pt>
                <c:pt idx="9">
                  <c:v>39.029991809922414</c:v>
                </c:pt>
                <c:pt idx="10">
                  <c:v>38.586880431443255</c:v>
                </c:pt>
                <c:pt idx="11">
                  <c:v>43.153649473572791</c:v>
                </c:pt>
                <c:pt idx="12">
                  <c:v>35.663790757449284</c:v>
                </c:pt>
                <c:pt idx="13">
                  <c:v>39.154085619180798</c:v>
                </c:pt>
                <c:pt idx="14">
                  <c:v>32.6376405352799</c:v>
                </c:pt>
                <c:pt idx="15">
                  <c:v>32.715934241744343</c:v>
                </c:pt>
                <c:pt idx="16">
                  <c:v>23.440718865782873</c:v>
                </c:pt>
                <c:pt idx="17">
                  <c:v>28.488958961781073</c:v>
                </c:pt>
                <c:pt idx="18">
                  <c:v>28.693444861969887</c:v>
                </c:pt>
                <c:pt idx="19">
                  <c:v>27.879172738884986</c:v>
                </c:pt>
                <c:pt idx="20">
                  <c:v>27.179913243715067</c:v>
                </c:pt>
                <c:pt idx="21">
                  <c:v>20.750483466718535</c:v>
                </c:pt>
                <c:pt idx="22">
                  <c:v>26.608338114583105</c:v>
                </c:pt>
                <c:pt idx="23">
                  <c:v>24.505744458615951</c:v>
                </c:pt>
                <c:pt idx="24">
                  <c:v>28.107963834230816</c:v>
                </c:pt>
                <c:pt idx="25">
                  <c:v>74.019250985701277</c:v>
                </c:pt>
                <c:pt idx="26">
                  <c:v>16.637085278501196</c:v>
                </c:pt>
                <c:pt idx="27">
                  <c:v>24.573586122052308</c:v>
                </c:pt>
                <c:pt idx="28">
                  <c:v>30.972405665954764</c:v>
                </c:pt>
                <c:pt idx="29">
                  <c:v>22.193266316092949</c:v>
                </c:pt>
              </c:numCache>
            </c:numRef>
          </c:val>
          <c:extLst>
            <c:ext xmlns:c16="http://schemas.microsoft.com/office/drawing/2014/chart" uri="{C3380CC4-5D6E-409C-BE32-E72D297353CC}">
              <c16:uniqueId val="{00000001-0EF3-488E-8E84-1FEC94EC56DA}"/>
            </c:ext>
          </c:extLst>
        </c:ser>
        <c:dLbls>
          <c:showLegendKey val="0"/>
          <c:showVal val="0"/>
          <c:showCatName val="0"/>
          <c:showSerName val="0"/>
          <c:showPercent val="0"/>
          <c:showBubbleSize val="0"/>
        </c:dLbls>
        <c:gapWidth val="25"/>
        <c:overlap val="100"/>
        <c:axId val="1716406175"/>
        <c:axId val="1901761151"/>
      </c:barChart>
      <c:catAx>
        <c:axId val="1716406175"/>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Estación</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901761151"/>
        <c:crosses val="autoZero"/>
        <c:auto val="1"/>
        <c:lblAlgn val="ctr"/>
        <c:lblOffset val="100"/>
        <c:noMultiLvlLbl val="0"/>
      </c:catAx>
      <c:valAx>
        <c:axId val="1901761151"/>
        <c:scaling>
          <c:orientation val="minMax"/>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PMax24h y DesvStd,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0.0" sourceLinked="1"/>
        <c:majorTickMark val="none"/>
        <c:minorTickMark val="none"/>
        <c:tickLblPos val="nextTo"/>
        <c:spPr>
          <a:noFill/>
          <a:ln w="3175">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716406175"/>
        <c:crosses val="autoZero"/>
        <c:crossBetween val="between"/>
      </c:valAx>
      <c:spPr>
        <a:noFill/>
        <a:ln w="3175">
          <a:solidFill>
            <a:schemeClr val="bg1">
              <a:lumMod val="95000"/>
            </a:schemeClr>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n-US" sz="1000" b="0" i="0" u="none" strike="noStrike" baseline="0">
                <a:effectLst/>
              </a:rPr>
              <a:t>Método 4 - PMax24h vs. Altitud</a:t>
            </a:r>
            <a:endParaRPr lang="en-US" sz="1000"/>
          </a:p>
        </c:rich>
      </c:tx>
      <c:layout>
        <c:manualLayout>
          <c:xMode val="edge"/>
          <c:yMode val="edge"/>
          <c:x val="0.36766419753086421"/>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manualLayout>
          <c:layoutTarget val="inner"/>
          <c:xMode val="edge"/>
          <c:yMode val="edge"/>
          <c:x val="0.10467747199291272"/>
          <c:y val="8.2894940597541267E-2"/>
          <c:w val="0.84433864777544232"/>
          <c:h val="0.80459741783087935"/>
        </c:manualLayout>
      </c:layout>
      <c:scatterChart>
        <c:scatterStyle val="lineMarker"/>
        <c:varyColors val="0"/>
        <c:ser>
          <c:idx val="0"/>
          <c:order val="0"/>
          <c:tx>
            <c:strRef>
              <c:f>Metodo4!$B$7</c:f>
              <c:strCache>
                <c:ptCount val="1"/>
                <c:pt idx="0">
                  <c:v>Estación real</c:v>
                </c:pt>
              </c:strCache>
            </c:strRef>
          </c:tx>
          <c:spPr>
            <a:ln w="25400" cap="rnd">
              <a:noFill/>
              <a:round/>
            </a:ln>
            <a:effectLst/>
          </c:spPr>
          <c:marker>
            <c:symbol val="circle"/>
            <c:size val="4"/>
            <c:spPr>
              <a:solidFill>
                <a:schemeClr val="tx1"/>
              </a:solidFill>
              <a:ln w="12700">
                <a:noFill/>
              </a:ln>
              <a:effectLst/>
            </c:spPr>
          </c:marker>
          <c:xVal>
            <c:numRef>
              <c:f>Metodo4!$I$7:$I$32</c:f>
              <c:numCache>
                <c:formatCode>0.0</c:formatCode>
                <c:ptCount val="26"/>
                <c:pt idx="0">
                  <c:v>105.80070057447108</c:v>
                </c:pt>
                <c:pt idx="1">
                  <c:v>104.8974358974359</c:v>
                </c:pt>
                <c:pt idx="2">
                  <c:v>108.5941983941984</c:v>
                </c:pt>
                <c:pt idx="3">
                  <c:v>106.8974358974359</c:v>
                </c:pt>
                <c:pt idx="4">
                  <c:v>109.06666666666668</c:v>
                </c:pt>
                <c:pt idx="5">
                  <c:v>97.256410256410263</c:v>
                </c:pt>
                <c:pt idx="6">
                  <c:v>100.90277777777777</c:v>
                </c:pt>
                <c:pt idx="7">
                  <c:v>106.331578947368</c:v>
                </c:pt>
                <c:pt idx="8">
                  <c:v>101.80571428571427</c:v>
                </c:pt>
                <c:pt idx="9">
                  <c:v>108.04098360655738</c:v>
                </c:pt>
                <c:pt idx="10">
                  <c:v>72.694871794871787</c:v>
                </c:pt>
                <c:pt idx="11">
                  <c:v>100.62051282051281</c:v>
                </c:pt>
                <c:pt idx="12">
                  <c:v>72.206196581192515</c:v>
                </c:pt>
                <c:pt idx="13">
                  <c:v>97.69746376810906</c:v>
                </c:pt>
                <c:pt idx="14">
                  <c:v>94.458333333333329</c:v>
                </c:pt>
                <c:pt idx="15">
                  <c:v>88.779703202780127</c:v>
                </c:pt>
                <c:pt idx="16">
                  <c:v>98.448717948717942</c:v>
                </c:pt>
                <c:pt idx="17">
                  <c:v>107.43589743589743</c:v>
                </c:pt>
                <c:pt idx="18">
                  <c:v>86.552915140415124</c:v>
                </c:pt>
                <c:pt idx="19">
                  <c:v>103.25897435897437</c:v>
                </c:pt>
                <c:pt idx="20">
                  <c:v>93.996772540983599</c:v>
                </c:pt>
                <c:pt idx="21">
                  <c:v>97.551282051282058</c:v>
                </c:pt>
                <c:pt idx="22">
                  <c:v>82.971794871794856</c:v>
                </c:pt>
                <c:pt idx="23">
                  <c:v>89.517948717948713</c:v>
                </c:pt>
                <c:pt idx="24">
                  <c:v>89.97222222221589</c:v>
                </c:pt>
                <c:pt idx="25">
                  <c:v>112.25767979432577</c:v>
                </c:pt>
              </c:numCache>
            </c:numRef>
          </c:xVal>
          <c:yVal>
            <c:numRef>
              <c:f>Metodo4!$G$7:$G$32</c:f>
              <c:numCache>
                <c:formatCode>General</c:formatCode>
                <c:ptCount val="26"/>
                <c:pt idx="0">
                  <c:v>135</c:v>
                </c:pt>
                <c:pt idx="1">
                  <c:v>55</c:v>
                </c:pt>
                <c:pt idx="2">
                  <c:v>61</c:v>
                </c:pt>
                <c:pt idx="3">
                  <c:v>64</c:v>
                </c:pt>
                <c:pt idx="4">
                  <c:v>42</c:v>
                </c:pt>
                <c:pt idx="5">
                  <c:v>91</c:v>
                </c:pt>
                <c:pt idx="6">
                  <c:v>1268</c:v>
                </c:pt>
                <c:pt idx="7">
                  <c:v>33</c:v>
                </c:pt>
                <c:pt idx="8">
                  <c:v>43</c:v>
                </c:pt>
                <c:pt idx="9">
                  <c:v>32</c:v>
                </c:pt>
                <c:pt idx="10">
                  <c:v>78</c:v>
                </c:pt>
                <c:pt idx="11">
                  <c:v>58</c:v>
                </c:pt>
                <c:pt idx="12">
                  <c:v>83</c:v>
                </c:pt>
                <c:pt idx="13">
                  <c:v>99</c:v>
                </c:pt>
                <c:pt idx="14">
                  <c:v>500</c:v>
                </c:pt>
                <c:pt idx="15">
                  <c:v>64</c:v>
                </c:pt>
                <c:pt idx="16">
                  <c:v>92</c:v>
                </c:pt>
                <c:pt idx="17">
                  <c:v>122</c:v>
                </c:pt>
                <c:pt idx="18">
                  <c:v>71</c:v>
                </c:pt>
                <c:pt idx="19">
                  <c:v>98</c:v>
                </c:pt>
                <c:pt idx="20">
                  <c:v>141</c:v>
                </c:pt>
                <c:pt idx="21">
                  <c:v>101</c:v>
                </c:pt>
                <c:pt idx="22">
                  <c:v>93</c:v>
                </c:pt>
                <c:pt idx="23">
                  <c:v>56</c:v>
                </c:pt>
                <c:pt idx="24">
                  <c:v>46</c:v>
                </c:pt>
                <c:pt idx="25">
                  <c:v>34</c:v>
                </c:pt>
              </c:numCache>
            </c:numRef>
          </c:yVal>
          <c:smooth val="0"/>
          <c:extLst>
            <c:ext xmlns:c16="http://schemas.microsoft.com/office/drawing/2014/chart" uri="{C3380CC4-5D6E-409C-BE32-E72D297353CC}">
              <c16:uniqueId val="{00000000-0775-4EBB-A571-46C55D5734E0}"/>
            </c:ext>
          </c:extLst>
        </c:ser>
        <c:ser>
          <c:idx val="1"/>
          <c:order val="1"/>
          <c:tx>
            <c:strRef>
              <c:f>Metodo4!$B$33</c:f>
              <c:strCache>
                <c:ptCount val="1"/>
                <c:pt idx="0">
                  <c:v>Estación virtual</c:v>
                </c:pt>
              </c:strCache>
            </c:strRef>
          </c:tx>
          <c:spPr>
            <a:ln w="25400" cap="rnd">
              <a:noFill/>
              <a:round/>
            </a:ln>
            <a:effectLst/>
          </c:spPr>
          <c:marker>
            <c:symbol val="circle"/>
            <c:size val="5"/>
            <c:spPr>
              <a:solidFill>
                <a:schemeClr val="tx1"/>
              </a:solidFill>
              <a:ln w="50800">
                <a:solidFill>
                  <a:schemeClr val="tx1">
                    <a:alpha val="20000"/>
                  </a:schemeClr>
                </a:solidFill>
              </a:ln>
              <a:effectLst/>
            </c:spPr>
          </c:marker>
          <c:xVal>
            <c:numRef>
              <c:f>Metodo4!$I$33:$I$36</c:f>
              <c:numCache>
                <c:formatCode>0.0</c:formatCode>
                <c:ptCount val="4"/>
                <c:pt idx="0">
                  <c:v>50.044692292322523</c:v>
                </c:pt>
                <c:pt idx="1">
                  <c:v>73.557816926049767</c:v>
                </c:pt>
                <c:pt idx="2">
                  <c:v>91.527559874698298</c:v>
                </c:pt>
                <c:pt idx="3">
                  <c:v>64.328260492856671</c:v>
                </c:pt>
              </c:numCache>
            </c:numRef>
          </c:xVal>
          <c:yVal>
            <c:numRef>
              <c:f>Metodo4!$G$33:$G$36</c:f>
              <c:numCache>
                <c:formatCode>General</c:formatCode>
                <c:ptCount val="4"/>
                <c:pt idx="0">
                  <c:v>2871</c:v>
                </c:pt>
                <c:pt idx="1">
                  <c:v>1323</c:v>
                </c:pt>
                <c:pt idx="2">
                  <c:v>595</c:v>
                </c:pt>
                <c:pt idx="3">
                  <c:v>2467</c:v>
                </c:pt>
              </c:numCache>
            </c:numRef>
          </c:yVal>
          <c:smooth val="0"/>
          <c:extLst>
            <c:ext xmlns:c16="http://schemas.microsoft.com/office/drawing/2014/chart" uri="{C3380CC4-5D6E-409C-BE32-E72D297353CC}">
              <c16:uniqueId val="{00000001-DA7A-4EFD-A429-62A414FC8F6B}"/>
            </c:ext>
          </c:extLst>
        </c:ser>
        <c:dLbls>
          <c:showLegendKey val="0"/>
          <c:showVal val="0"/>
          <c:showCatName val="0"/>
          <c:showSerName val="0"/>
          <c:showPercent val="0"/>
          <c:showBubbleSize val="0"/>
        </c:dLbls>
        <c:axId val="1662447695"/>
        <c:axId val="1663633711"/>
      </c:scatterChart>
      <c:valAx>
        <c:axId val="1662447695"/>
        <c:scaling>
          <c:orientation val="minMax"/>
        </c:scaling>
        <c:delete val="0"/>
        <c:axPos val="b"/>
        <c:majorGridlines>
          <c:spPr>
            <a:ln w="317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sz="1000" b="0" i="0" u="none" strike="noStrike" baseline="0">
                    <a:effectLst/>
                  </a:rPr>
                  <a:t>PMax24h, mm</a:t>
                </a:r>
                <a:endParaRPr lang="es-CO"/>
              </a:p>
            </c:rich>
          </c:tx>
          <c:layout>
            <c:manualLayout>
              <c:xMode val="edge"/>
              <c:yMode val="edge"/>
              <c:x val="0.4744305580318447"/>
              <c:y val="0.95916441990193579"/>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0.0" sourceLinked="1"/>
        <c:majorTickMark val="none"/>
        <c:minorTickMark val="none"/>
        <c:tickLblPos val="nextTo"/>
        <c:spPr>
          <a:noFill/>
          <a:ln w="317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663633711"/>
        <c:crosses val="autoZero"/>
        <c:crossBetween val="midCat"/>
      </c:valAx>
      <c:valAx>
        <c:axId val="1663633711"/>
        <c:scaling>
          <c:orientation val="minMax"/>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Log10(altitud), msnm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low"/>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662447695"/>
        <c:crosses val="autoZero"/>
        <c:crossBetween val="midCat"/>
      </c:valAx>
      <c:spPr>
        <a:noFill/>
        <a:ln w="3175">
          <a:solidFill>
            <a:schemeClr val="bg1">
              <a:lumMod val="95000"/>
            </a:schemeClr>
          </a:solidFill>
        </a:ln>
        <a:effectLst/>
      </c:spPr>
    </c:plotArea>
    <c:legend>
      <c:legendPos val="t"/>
      <c:layout>
        <c:manualLayout>
          <c:xMode val="edge"/>
          <c:yMode val="edge"/>
          <c:x val="0.33329675925925928"/>
          <c:y val="3.5915996715319795E-2"/>
          <c:w val="0.32556682098765433"/>
          <c:h val="4.3519591056725829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Comparacion!$B$5</c:f>
              <c:strCache>
                <c:ptCount val="1"/>
                <c:pt idx="0">
                  <c:v>Virtual1</c:v>
                </c:pt>
              </c:strCache>
            </c:strRef>
          </c:tx>
          <c:spPr>
            <a:solidFill>
              <a:schemeClr val="bg1">
                <a:lumMod val="8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(Comparacion!$D$3,Comparacion!$F$3,Comparacion!$H$3,Comparacion!$J$3)</c:f>
              <c:strCache>
                <c:ptCount val="4"/>
                <c:pt idx="0">
                  <c:v>Método 1</c:v>
                </c:pt>
                <c:pt idx="1">
                  <c:v>Método 2</c:v>
                </c:pt>
                <c:pt idx="2">
                  <c:v>Método 3</c:v>
                </c:pt>
                <c:pt idx="3">
                  <c:v>Método 4</c:v>
                </c:pt>
              </c:strCache>
            </c:strRef>
          </c:cat>
          <c:val>
            <c:numRef>
              <c:f>(Comparacion!$D$5,Comparacion!$F$5,Comparacion!$H$5,Comparacion!$J$5)</c:f>
              <c:numCache>
                <c:formatCode>0.00</c:formatCode>
                <c:ptCount val="4"/>
                <c:pt idx="0">
                  <c:v>95.909060279959988</c:v>
                </c:pt>
                <c:pt idx="1">
                  <c:v>86.66948101405265</c:v>
                </c:pt>
                <c:pt idx="2">
                  <c:v>4.5526918107520231</c:v>
                </c:pt>
                <c:pt idx="3">
                  <c:v>50.044692292322523</c:v>
                </c:pt>
              </c:numCache>
            </c:numRef>
          </c:val>
          <c:extLst>
            <c:ext xmlns:c16="http://schemas.microsoft.com/office/drawing/2014/chart" uri="{C3380CC4-5D6E-409C-BE32-E72D297353CC}">
              <c16:uniqueId val="{00000000-45C9-4487-B002-821B5C61C6F5}"/>
            </c:ext>
          </c:extLst>
        </c:ser>
        <c:ser>
          <c:idx val="1"/>
          <c:order val="1"/>
          <c:tx>
            <c:strRef>
              <c:f>Comparacion!$B$6</c:f>
              <c:strCache>
                <c:ptCount val="1"/>
                <c:pt idx="0">
                  <c:v>Virtual2</c:v>
                </c:pt>
              </c:strCache>
            </c:strRef>
          </c:tx>
          <c:spPr>
            <a:solidFill>
              <a:schemeClr val="bg1">
                <a:lumMod val="6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(Comparacion!$D$3,Comparacion!$F$3,Comparacion!$H$3,Comparacion!$J$3)</c:f>
              <c:strCache>
                <c:ptCount val="4"/>
                <c:pt idx="0">
                  <c:v>Método 1</c:v>
                </c:pt>
                <c:pt idx="1">
                  <c:v>Método 2</c:v>
                </c:pt>
                <c:pt idx="2">
                  <c:v>Método 3</c:v>
                </c:pt>
                <c:pt idx="3">
                  <c:v>Método 4</c:v>
                </c:pt>
              </c:strCache>
            </c:strRef>
          </c:cat>
          <c:val>
            <c:numRef>
              <c:f>(Comparacion!$D$6,Comparacion!$F$6,Comparacion!$H$6,Comparacion!$J$6)</c:f>
              <c:numCache>
                <c:formatCode>0.00</c:formatCode>
                <c:ptCount val="4"/>
                <c:pt idx="0">
                  <c:v>96.5812820350462</c:v>
                </c:pt>
                <c:pt idx="1">
                  <c:v>116.88997051464337</c:v>
                </c:pt>
                <c:pt idx="2">
                  <c:v>12.335298229800181</c:v>
                </c:pt>
                <c:pt idx="3">
                  <c:v>73.557816926049767</c:v>
                </c:pt>
              </c:numCache>
            </c:numRef>
          </c:val>
          <c:extLst>
            <c:ext xmlns:c16="http://schemas.microsoft.com/office/drawing/2014/chart" uri="{C3380CC4-5D6E-409C-BE32-E72D297353CC}">
              <c16:uniqueId val="{00000001-45C9-4487-B002-821B5C61C6F5}"/>
            </c:ext>
          </c:extLst>
        </c:ser>
        <c:ser>
          <c:idx val="2"/>
          <c:order val="2"/>
          <c:tx>
            <c:strRef>
              <c:f>Comparacion!$B$7</c:f>
              <c:strCache>
                <c:ptCount val="1"/>
                <c:pt idx="0">
                  <c:v>Virtual3</c:v>
                </c:pt>
              </c:strCache>
            </c:strRef>
          </c:tx>
          <c:spPr>
            <a:solidFill>
              <a:schemeClr val="tx1">
                <a:lumMod val="50000"/>
                <a:lumOff val="50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(Comparacion!$D$3,Comparacion!$F$3,Comparacion!$H$3,Comparacion!$J$3)</c:f>
              <c:strCache>
                <c:ptCount val="4"/>
                <c:pt idx="0">
                  <c:v>Método 1</c:v>
                </c:pt>
                <c:pt idx="1">
                  <c:v>Método 2</c:v>
                </c:pt>
                <c:pt idx="2">
                  <c:v>Método 3</c:v>
                </c:pt>
                <c:pt idx="3">
                  <c:v>Método 4</c:v>
                </c:pt>
              </c:strCache>
            </c:strRef>
          </c:cat>
          <c:val>
            <c:numRef>
              <c:f>(Comparacion!$D$7,Comparacion!$F$7,Comparacion!$H$7,Comparacion!$J$7)</c:f>
              <c:numCache>
                <c:formatCode>0.00</c:formatCode>
                <c:ptCount val="4"/>
                <c:pt idx="0">
                  <c:v>96.555342536132756</c:v>
                </c:pt>
                <c:pt idx="1">
                  <c:v>129.63112082972492</c:v>
                </c:pt>
                <c:pt idx="2">
                  <c:v>31.446100469573292</c:v>
                </c:pt>
                <c:pt idx="3">
                  <c:v>91.527559874698298</c:v>
                </c:pt>
              </c:numCache>
            </c:numRef>
          </c:val>
          <c:extLst>
            <c:ext xmlns:c16="http://schemas.microsoft.com/office/drawing/2014/chart" uri="{C3380CC4-5D6E-409C-BE32-E72D297353CC}">
              <c16:uniqueId val="{00000002-45C9-4487-B002-821B5C61C6F5}"/>
            </c:ext>
          </c:extLst>
        </c:ser>
        <c:ser>
          <c:idx val="3"/>
          <c:order val="3"/>
          <c:tx>
            <c:strRef>
              <c:f>Comparacion!$B$8</c:f>
              <c:strCache>
                <c:ptCount val="1"/>
                <c:pt idx="0">
                  <c:v>Virtual4</c:v>
                </c:pt>
              </c:strCache>
            </c:strRef>
          </c:tx>
          <c:spPr>
            <a:solidFill>
              <a:schemeClr val="tx1">
                <a:lumMod val="65000"/>
                <a:lumOff val="35000"/>
              </a:schemeClr>
            </a:solidFill>
            <a:ln>
              <a:noFill/>
            </a:ln>
            <a:effectLst/>
          </c:spPr>
          <c:invertIfNegative val="0"/>
          <c:dLbls>
            <c:spPr>
              <a:noFill/>
              <a:ln>
                <a:noFill/>
              </a:ln>
              <a:effectLst/>
            </c:spPr>
            <c:txPr>
              <a:bodyPr rot="-5400000" spcFirstLastPara="1" vertOverflow="ellipsis" wrap="square" anchor="ctr" anchorCtr="1"/>
              <a:lstStyle/>
              <a:p>
                <a:pPr>
                  <a:defRPr sz="1000" b="0"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(Comparacion!$D$3,Comparacion!$F$3,Comparacion!$H$3,Comparacion!$J$3)</c:f>
              <c:strCache>
                <c:ptCount val="4"/>
                <c:pt idx="0">
                  <c:v>Método 1</c:v>
                </c:pt>
                <c:pt idx="1">
                  <c:v>Método 2</c:v>
                </c:pt>
                <c:pt idx="2">
                  <c:v>Método 3</c:v>
                </c:pt>
                <c:pt idx="3">
                  <c:v>Método 4</c:v>
                </c:pt>
              </c:strCache>
            </c:strRef>
          </c:cat>
          <c:val>
            <c:numRef>
              <c:f>(Comparacion!$D$8,Comparacion!$F$8,Comparacion!$H$8,Comparacion!$J$8)</c:f>
              <c:numCache>
                <c:formatCode>0.00</c:formatCode>
                <c:ptCount val="4"/>
                <c:pt idx="0">
                  <c:v>101.23163309686055</c:v>
                </c:pt>
                <c:pt idx="1">
                  <c:v>111.13931206385369</c:v>
                </c:pt>
                <c:pt idx="2">
                  <c:v>7.4434258917445391</c:v>
                </c:pt>
                <c:pt idx="3">
                  <c:v>64.328260492856671</c:v>
                </c:pt>
              </c:numCache>
            </c:numRef>
          </c:val>
          <c:extLst>
            <c:ext xmlns:c16="http://schemas.microsoft.com/office/drawing/2014/chart" uri="{C3380CC4-5D6E-409C-BE32-E72D297353CC}">
              <c16:uniqueId val="{00000003-45C9-4487-B002-821B5C61C6F5}"/>
            </c:ext>
          </c:extLst>
        </c:ser>
        <c:dLbls>
          <c:showLegendKey val="0"/>
          <c:showVal val="0"/>
          <c:showCatName val="0"/>
          <c:showSerName val="0"/>
          <c:showPercent val="0"/>
          <c:showBubbleSize val="0"/>
        </c:dLbls>
        <c:gapWidth val="250"/>
        <c:axId val="1600561536"/>
        <c:axId val="1292556688"/>
      </c:barChart>
      <c:lineChart>
        <c:grouping val="standard"/>
        <c:varyColors val="0"/>
        <c:ser>
          <c:idx val="4"/>
          <c:order val="4"/>
          <c:tx>
            <c:strRef>
              <c:f>Comparacion!$C$3</c:f>
              <c:strCache>
                <c:ptCount val="1"/>
                <c:pt idx="0">
                  <c:v>Medio zonal estaciones reales, mm</c:v>
                </c:pt>
              </c:strCache>
            </c:strRef>
          </c:tx>
          <c:spPr>
            <a:ln w="6350" cap="rnd">
              <a:solidFill>
                <a:schemeClr val="tx1"/>
              </a:solidFill>
              <a:prstDash val="dash"/>
              <a:round/>
            </a:ln>
            <a:effectLst/>
          </c:spPr>
          <c:marker>
            <c:symbol val="none"/>
          </c:marker>
          <c:val>
            <c:numRef>
              <c:f>(Comparacion!$C$5,Comparacion!$C$5,Comparacion!$C$5,Comparacion!$C$5)</c:f>
              <c:numCache>
                <c:formatCode>0.00</c:formatCode>
                <c:ptCount val="4"/>
                <c:pt idx="0">
                  <c:v>97.615968803361213</c:v>
                </c:pt>
                <c:pt idx="1">
                  <c:v>97.615968803361213</c:v>
                </c:pt>
                <c:pt idx="2">
                  <c:v>97.615968803361213</c:v>
                </c:pt>
                <c:pt idx="3">
                  <c:v>97.615968803361213</c:v>
                </c:pt>
              </c:numCache>
            </c:numRef>
          </c:val>
          <c:smooth val="0"/>
          <c:extLst>
            <c:ext xmlns:c16="http://schemas.microsoft.com/office/drawing/2014/chart" uri="{C3380CC4-5D6E-409C-BE32-E72D297353CC}">
              <c16:uniqueId val="{00000004-45C9-4487-B002-821B5C61C6F5}"/>
            </c:ext>
          </c:extLst>
        </c:ser>
        <c:dLbls>
          <c:showLegendKey val="0"/>
          <c:showVal val="0"/>
          <c:showCatName val="0"/>
          <c:showSerName val="0"/>
          <c:showPercent val="0"/>
          <c:showBubbleSize val="0"/>
        </c:dLbls>
        <c:marker val="1"/>
        <c:smooth val="0"/>
        <c:axId val="1600561536"/>
        <c:axId val="1292556688"/>
      </c:lineChart>
      <c:catAx>
        <c:axId val="16005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crossAx val="1292556688"/>
        <c:crosses val="autoZero"/>
        <c:auto val="1"/>
        <c:lblAlgn val="ctr"/>
        <c:lblOffset val="100"/>
        <c:noMultiLvlLbl val="0"/>
      </c:catAx>
      <c:valAx>
        <c:axId val="129255668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r>
                  <a:rPr lang="es-CO"/>
                  <a:t>PMax24h,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crossAx val="1600561536"/>
        <c:crosses val="autoZero"/>
        <c:crossBetween val="between"/>
      </c:valAx>
      <c:spPr>
        <a:noFill/>
        <a:ln>
          <a:solidFill>
            <a:schemeClr val="bg1">
              <a:lumMod val="95000"/>
            </a:schemeClr>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prstDash val="sysDot"/>
      <a:round/>
    </a:ln>
    <a:effectLst/>
  </c:spPr>
  <c:txPr>
    <a:bodyPr/>
    <a:lstStyle/>
    <a:p>
      <a:pPr>
        <a:defRPr sz="1000">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s-CO" sz="1000" b="0" i="0" u="none" strike="noStrike" baseline="0">
                <a:effectLst/>
              </a:rPr>
              <a:t>Estaciones y valores de </a:t>
            </a:r>
            <a:r>
              <a:rPr lang="es-CO" sz="1000"/>
              <a:t>PMax24h</a:t>
            </a:r>
          </a:p>
        </c:rich>
      </c:tx>
      <c:layout>
        <c:manualLayout>
          <c:xMode val="edge"/>
          <c:yMode val="edge"/>
          <c:x val="0.24353055555555556"/>
          <c:y val="1.937772419163903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barChart>
        <c:barDir val="col"/>
        <c:grouping val="stacked"/>
        <c:varyColors val="0"/>
        <c:ser>
          <c:idx val="0"/>
          <c:order val="0"/>
          <c:tx>
            <c:strRef>
              <c:f>Metodo2EjemploBasico!$B$2</c:f>
              <c:strCache>
                <c:ptCount val="1"/>
                <c:pt idx="0">
                  <c:v>Método 2: ejemplo básico de estimación de precipitación máxima en estaciones virtuales.</c:v>
                </c:pt>
              </c:strCache>
            </c:strRef>
          </c:tx>
          <c:spPr>
            <a:solidFill>
              <a:schemeClr val="bg1">
                <a:lumMod val="65000"/>
                <a:alpha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Metodo2EjemploBasico!$C$7:$C$11</c:f>
              <c:strCache>
                <c:ptCount val="5"/>
                <c:pt idx="0">
                  <c:v>P1</c:v>
                </c:pt>
                <c:pt idx="1">
                  <c:v>P2</c:v>
                </c:pt>
                <c:pt idx="2">
                  <c:v>P3</c:v>
                </c:pt>
                <c:pt idx="3">
                  <c:v>PV1</c:v>
                </c:pt>
                <c:pt idx="4">
                  <c:v>PV2</c:v>
                </c:pt>
              </c:strCache>
            </c:strRef>
          </c:cat>
          <c:val>
            <c:numRef>
              <c:f>Metodo2EjemploBasico!$E$7:$E$11</c:f>
              <c:numCache>
                <c:formatCode>0.0</c:formatCode>
                <c:ptCount val="5"/>
                <c:pt idx="0">
                  <c:v>89</c:v>
                </c:pt>
                <c:pt idx="1">
                  <c:v>78</c:v>
                </c:pt>
                <c:pt idx="2">
                  <c:v>96</c:v>
                </c:pt>
                <c:pt idx="3">
                  <c:v>84.637511737089184</c:v>
                </c:pt>
                <c:pt idx="4">
                  <c:v>63.773152612011607</c:v>
                </c:pt>
              </c:numCache>
            </c:numRef>
          </c:val>
          <c:extLst>
            <c:ext xmlns:c16="http://schemas.microsoft.com/office/drawing/2014/chart" uri="{C3380CC4-5D6E-409C-BE32-E72D297353CC}">
              <c16:uniqueId val="{00000000-809B-427F-9F20-CA303761C703}"/>
            </c:ext>
          </c:extLst>
        </c:ser>
        <c:dLbls>
          <c:showLegendKey val="0"/>
          <c:showVal val="0"/>
          <c:showCatName val="0"/>
          <c:showSerName val="0"/>
          <c:showPercent val="0"/>
          <c:showBubbleSize val="0"/>
        </c:dLbls>
        <c:gapWidth val="25"/>
        <c:overlap val="100"/>
        <c:axId val="1716406175"/>
        <c:axId val="1901761151"/>
      </c:barChart>
      <c:catAx>
        <c:axId val="1716406175"/>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Estación</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General" sourceLinked="1"/>
        <c:majorTickMark val="none"/>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901761151"/>
        <c:crosses val="autoZero"/>
        <c:auto val="1"/>
        <c:lblAlgn val="ctr"/>
        <c:lblOffset val="100"/>
        <c:noMultiLvlLbl val="0"/>
      </c:catAx>
      <c:valAx>
        <c:axId val="1901761151"/>
        <c:scaling>
          <c:orientation val="minMax"/>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PMax24h,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numFmt formatCode="0.0" sourceLinked="1"/>
        <c:majorTickMark val="none"/>
        <c:minorTickMark val="none"/>
        <c:tickLblPos val="nextTo"/>
        <c:spPr>
          <a:noFill/>
          <a:ln w="3175">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crossAx val="1716406175"/>
        <c:crosses val="autoZero"/>
        <c:crossBetween val="between"/>
      </c:valAx>
      <c:spPr>
        <a:noFill/>
        <a:ln w="3175">
          <a:solidFill>
            <a:schemeClr val="bg1">
              <a:lumMod val="9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D428B0E-7BC3-44EB-BA78-8A312C200EBA}">
  <sheetPr/>
  <sheetViews>
    <sheetView zoomScale="114" workbookViewId="0" zoomToFit="1"/>
  </sheetViews>
  <sheetProtection algorithmName="SHA-512" hashValue="7oWKWZcneCEWg+eEVxV5WEjBF/QzBrLnYQc1YtPij18SxgjhG9OY/vsPp49Iqn6fgLprJf7wPM91ihnNWXMMMQ==" saltValue="wifnJ8FtS2uq05eAAClZgg==" spinCount="100000" content="1" objects="1"/>
  <pageMargins left="0.25" right="0.25" top="0.75" bottom="0.75" header="0.3" footer="0.3"/>
  <pageSetup paperSize="5"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7</xdr:col>
      <xdr:colOff>156409</xdr:colOff>
      <xdr:row>1</xdr:row>
      <xdr:rowOff>66261</xdr:rowOff>
    </xdr:from>
    <xdr:to>
      <xdr:col>12</xdr:col>
      <xdr:colOff>989124</xdr:colOff>
      <xdr:row>30</xdr:row>
      <xdr:rowOff>119853</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139766" y="238539"/>
          <a:ext cx="6040819" cy="52202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12232105" cy="6291513"/>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238125</xdr:colOff>
          <xdr:row>3</xdr:row>
          <xdr:rowOff>82826</xdr:rowOff>
        </xdr:from>
        <xdr:to>
          <xdr:col>3</xdr:col>
          <xdr:colOff>1266825</xdr:colOff>
          <xdr:row>5</xdr:row>
          <xdr:rowOff>115392</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00000000-0008-0000-0200-0000013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295275</xdr:colOff>
          <xdr:row>3</xdr:row>
          <xdr:rowOff>131648</xdr:rowOff>
        </xdr:from>
        <xdr:to>
          <xdr:col>4</xdr:col>
          <xdr:colOff>1238250</xdr:colOff>
          <xdr:row>5</xdr:row>
          <xdr:rowOff>97258</xdr:rowOff>
        </xdr:to>
        <xdr:sp macro="" textlink="">
          <xdr:nvSpPr>
            <xdr:cNvPr id="12290" name="Object 2" hidden="1">
              <a:extLst>
                <a:ext uri="{63B3BB69-23CF-44E3-9099-C40C66FF867C}">
                  <a14:compatExt spid="_x0000_s12290"/>
                </a:ext>
                <a:ext uri="{FF2B5EF4-FFF2-40B4-BE49-F238E27FC236}">
                  <a16:creationId xmlns:a16="http://schemas.microsoft.com/office/drawing/2014/main" id="{00000000-0008-0000-0200-0000023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1343025</xdr:colOff>
          <xdr:row>3</xdr:row>
          <xdr:rowOff>276225</xdr:rowOff>
        </xdr:from>
        <xdr:to>
          <xdr:col>4</xdr:col>
          <xdr:colOff>1876425</xdr:colOff>
          <xdr:row>4</xdr:row>
          <xdr:rowOff>142875</xdr:rowOff>
        </xdr:to>
        <xdr:sp macro="" textlink="">
          <xdr:nvSpPr>
            <xdr:cNvPr id="12291" name="Object 3" hidden="1">
              <a:extLst>
                <a:ext uri="{63B3BB69-23CF-44E3-9099-C40C66FF867C}">
                  <a14:compatExt spid="_x0000_s12291"/>
                </a:ext>
                <a:ext uri="{FF2B5EF4-FFF2-40B4-BE49-F238E27FC236}">
                  <a16:creationId xmlns:a16="http://schemas.microsoft.com/office/drawing/2014/main" id="{00000000-0008-0000-0200-0000033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3</xdr:row>
          <xdr:rowOff>82826</xdr:rowOff>
        </xdr:from>
        <xdr:to>
          <xdr:col>5</xdr:col>
          <xdr:colOff>1304925</xdr:colOff>
          <xdr:row>5</xdr:row>
          <xdr:rowOff>115392</xdr:rowOff>
        </xdr:to>
        <xdr:sp macro="" textlink="">
          <xdr:nvSpPr>
            <xdr:cNvPr id="12292" name="Object 4" hidden="1">
              <a:extLst>
                <a:ext uri="{63B3BB69-23CF-44E3-9099-C40C66FF867C}">
                  <a14:compatExt spid="_x0000_s12292"/>
                </a:ext>
                <a:ext uri="{FF2B5EF4-FFF2-40B4-BE49-F238E27FC236}">
                  <a16:creationId xmlns:a16="http://schemas.microsoft.com/office/drawing/2014/main" id="{00000000-0008-0000-0200-0000043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1495425</xdr:colOff>
          <xdr:row>3</xdr:row>
          <xdr:rowOff>190500</xdr:rowOff>
        </xdr:from>
        <xdr:to>
          <xdr:col>5</xdr:col>
          <xdr:colOff>2190750</xdr:colOff>
          <xdr:row>4</xdr:row>
          <xdr:rowOff>171450</xdr:rowOff>
        </xdr:to>
        <xdr:sp macro="" textlink="">
          <xdr:nvSpPr>
            <xdr:cNvPr id="12293" name="Object 5" hidden="1">
              <a:extLst>
                <a:ext uri="{63B3BB69-23CF-44E3-9099-C40C66FF867C}">
                  <a14:compatExt spid="_x0000_s12293"/>
                </a:ext>
                <a:ext uri="{FF2B5EF4-FFF2-40B4-BE49-F238E27FC236}">
                  <a16:creationId xmlns:a16="http://schemas.microsoft.com/office/drawing/2014/main" id="{00000000-0008-0000-0200-0000053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57150</xdr:colOff>
          <xdr:row>3</xdr:row>
          <xdr:rowOff>111761</xdr:rowOff>
        </xdr:from>
        <xdr:to>
          <xdr:col>6</xdr:col>
          <xdr:colOff>1362075</xdr:colOff>
          <xdr:row>5</xdr:row>
          <xdr:rowOff>124240</xdr:rowOff>
        </xdr:to>
        <xdr:sp macro="" textlink="">
          <xdr:nvSpPr>
            <xdr:cNvPr id="12294" name="Object 6" hidden="1">
              <a:extLst>
                <a:ext uri="{63B3BB69-23CF-44E3-9099-C40C66FF867C}">
                  <a14:compatExt spid="_x0000_s12294"/>
                </a:ext>
                <a:ext uri="{FF2B5EF4-FFF2-40B4-BE49-F238E27FC236}">
                  <a16:creationId xmlns:a16="http://schemas.microsoft.com/office/drawing/2014/main" id="{00000000-0008-0000-0200-0000063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1419225</xdr:colOff>
          <xdr:row>3</xdr:row>
          <xdr:rowOff>277051</xdr:rowOff>
        </xdr:from>
        <xdr:to>
          <xdr:col>6</xdr:col>
          <xdr:colOff>2314575</xdr:colOff>
          <xdr:row>5</xdr:row>
          <xdr:rowOff>101181</xdr:rowOff>
        </xdr:to>
        <xdr:sp macro="" textlink="">
          <xdr:nvSpPr>
            <xdr:cNvPr id="12295" name="Object 7" hidden="1">
              <a:extLst>
                <a:ext uri="{63B3BB69-23CF-44E3-9099-C40C66FF867C}">
                  <a14:compatExt spid="_x0000_s12295"/>
                </a:ext>
                <a:ext uri="{FF2B5EF4-FFF2-40B4-BE49-F238E27FC236}">
                  <a16:creationId xmlns:a16="http://schemas.microsoft.com/office/drawing/2014/main" id="{00000000-0008-0000-0200-0000073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9</xdr:col>
      <xdr:colOff>380837</xdr:colOff>
      <xdr:row>5</xdr:row>
      <xdr:rowOff>29252</xdr:rowOff>
    </xdr:from>
    <xdr:to>
      <xdr:col>15</xdr:col>
      <xdr:colOff>153995</xdr:colOff>
      <xdr:row>36</xdr:row>
      <xdr:rowOff>144240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897420</xdr:colOff>
      <xdr:row>1</xdr:row>
      <xdr:rowOff>0</xdr:rowOff>
    </xdr:from>
    <xdr:to>
      <xdr:col>8</xdr:col>
      <xdr:colOff>974449</xdr:colOff>
      <xdr:row>5</xdr:row>
      <xdr:rowOff>55212</xdr:rowOff>
    </xdr:to>
    <xdr:sp macro="" textlink="">
      <xdr:nvSpPr>
        <xdr:cNvPr id="7169" name="Object 1" hidden="1">
          <a:extLst>
            <a:ext uri="{63B3BB69-23CF-44E3-9099-C40C66FF867C}">
              <a14:compatExt xmlns:a14="http://schemas.microsoft.com/office/drawing/2010/main" spid="_x0000_s7169"/>
            </a:ext>
            <a:ext uri="{FF2B5EF4-FFF2-40B4-BE49-F238E27FC236}">
              <a16:creationId xmlns:a16="http://schemas.microsoft.com/office/drawing/2014/main" id="{00000000-0008-0000-0300-0000011C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15</xdr:col>
      <xdr:colOff>592111</xdr:colOff>
      <xdr:row>5</xdr:row>
      <xdr:rowOff>11298</xdr:rowOff>
    </xdr:from>
    <xdr:to>
      <xdr:col>23</xdr:col>
      <xdr:colOff>619958</xdr:colOff>
      <xdr:row>36</xdr:row>
      <xdr:rowOff>122559</xdr:rowOff>
    </xdr:to>
    <xdr:graphicFrame macro="">
      <xdr:nvGraphicFramePr>
        <xdr:cNvPr id="7" name="Gráfico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114300</xdr:colOff>
          <xdr:row>0</xdr:row>
          <xdr:rowOff>0</xdr:rowOff>
        </xdr:from>
        <xdr:to>
          <xdr:col>9</xdr:col>
          <xdr:colOff>19050</xdr:colOff>
          <xdr:row>3</xdr:row>
          <xdr:rowOff>133350</xdr:rowOff>
        </xdr:to>
        <xdr:sp macro="" textlink="">
          <xdr:nvSpPr>
            <xdr:cNvPr id="7184" name="Object 16" hidden="1">
              <a:extLst>
                <a:ext uri="{63B3BB69-23CF-44E3-9099-C40C66FF867C}">
                  <a14:compatExt spid="_x0000_s7184"/>
                </a:ext>
                <a:ext uri="{FF2B5EF4-FFF2-40B4-BE49-F238E27FC236}">
                  <a16:creationId xmlns:a16="http://schemas.microsoft.com/office/drawing/2014/main" id="{00000000-0008-0000-0300-0000101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13</xdr:col>
      <xdr:colOff>511029</xdr:colOff>
      <xdr:row>4</xdr:row>
      <xdr:rowOff>138472</xdr:rowOff>
    </xdr:from>
    <xdr:to>
      <xdr:col>22</xdr:col>
      <xdr:colOff>216684</xdr:colOff>
      <xdr:row>36</xdr:row>
      <xdr:rowOff>71243</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38100</xdr:colOff>
          <xdr:row>0</xdr:row>
          <xdr:rowOff>0</xdr:rowOff>
        </xdr:from>
        <xdr:to>
          <xdr:col>11</xdr:col>
          <xdr:colOff>1095375</xdr:colOff>
          <xdr:row>3</xdr:row>
          <xdr:rowOff>133350</xdr:rowOff>
        </xdr:to>
        <xdr:sp macro="" textlink="">
          <xdr:nvSpPr>
            <xdr:cNvPr id="3085" name="Object 13" hidden="1">
              <a:extLst>
                <a:ext uri="{63B3BB69-23CF-44E3-9099-C40C66FF867C}">
                  <a14:compatExt spid="_x0000_s3085"/>
                </a:ext>
                <a:ext uri="{FF2B5EF4-FFF2-40B4-BE49-F238E27FC236}">
                  <a16:creationId xmlns:a16="http://schemas.microsoft.com/office/drawing/2014/main" id="{00000000-0008-0000-0400-00000D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276225</xdr:colOff>
          <xdr:row>0</xdr:row>
          <xdr:rowOff>104775</xdr:rowOff>
        </xdr:from>
        <xdr:to>
          <xdr:col>12</xdr:col>
          <xdr:colOff>1000125</xdr:colOff>
          <xdr:row>3</xdr:row>
          <xdr:rowOff>28575</xdr:rowOff>
        </xdr:to>
        <xdr:sp macro="" textlink="">
          <xdr:nvSpPr>
            <xdr:cNvPr id="3086" name="Object 14" hidden="1">
              <a:extLst>
                <a:ext uri="{63B3BB69-23CF-44E3-9099-C40C66FF867C}">
                  <a14:compatExt spid="_x0000_s3086"/>
                </a:ext>
                <a:ext uri="{FF2B5EF4-FFF2-40B4-BE49-F238E27FC236}">
                  <a16:creationId xmlns:a16="http://schemas.microsoft.com/office/drawing/2014/main" id="{00000000-0008-0000-0400-00000E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22</xdr:col>
      <xdr:colOff>647711</xdr:colOff>
      <xdr:row>4</xdr:row>
      <xdr:rowOff>147444</xdr:rowOff>
    </xdr:from>
    <xdr:to>
      <xdr:col>31</xdr:col>
      <xdr:colOff>267806</xdr:colOff>
      <xdr:row>36</xdr:row>
      <xdr:rowOff>85523</xdr:rowOff>
    </xdr:to>
    <xdr:graphicFrame macro="">
      <xdr:nvGraphicFramePr>
        <xdr:cNvPr id="7" name="Gráfico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582155</xdr:colOff>
      <xdr:row>5</xdr:row>
      <xdr:rowOff>110021</xdr:rowOff>
    </xdr:from>
    <xdr:to>
      <xdr:col>20</xdr:col>
      <xdr:colOff>510611</xdr:colOff>
      <xdr:row>37</xdr:row>
      <xdr:rowOff>39065</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309305</xdr:colOff>
      <xdr:row>5</xdr:row>
      <xdr:rowOff>120570</xdr:rowOff>
    </xdr:from>
    <xdr:to>
      <xdr:col>29</xdr:col>
      <xdr:colOff>707287</xdr:colOff>
      <xdr:row>37</xdr:row>
      <xdr:rowOff>9569</xdr:rowOff>
    </xdr:to>
    <xdr:graphicFrame macro="">
      <xdr:nvGraphicFramePr>
        <xdr:cNvPr id="4" name="Gráfico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981075</xdr:colOff>
          <xdr:row>0</xdr:row>
          <xdr:rowOff>0</xdr:rowOff>
        </xdr:from>
        <xdr:to>
          <xdr:col>12</xdr:col>
          <xdr:colOff>0</xdr:colOff>
          <xdr:row>3</xdr:row>
          <xdr:rowOff>161925</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500-000001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409575</xdr:colOff>
          <xdr:row>0</xdr:row>
          <xdr:rowOff>104775</xdr:rowOff>
        </xdr:from>
        <xdr:to>
          <xdr:col>13</xdr:col>
          <xdr:colOff>19050</xdr:colOff>
          <xdr:row>3</xdr:row>
          <xdr:rowOff>19050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00000000-0008-0000-0500-0000022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14</xdr:col>
      <xdr:colOff>525005</xdr:colOff>
      <xdr:row>4</xdr:row>
      <xdr:rowOff>186221</xdr:rowOff>
    </xdr:from>
    <xdr:to>
      <xdr:col>22</xdr:col>
      <xdr:colOff>51755</xdr:colOff>
      <xdr:row>36</xdr:row>
      <xdr:rowOff>109467</xdr:rowOff>
    </xdr:to>
    <xdr:graphicFrame macro="">
      <xdr:nvGraphicFramePr>
        <xdr:cNvPr id="3" name="Gráfico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695297</xdr:colOff>
      <xdr:row>4</xdr:row>
      <xdr:rowOff>106289</xdr:rowOff>
    </xdr:from>
    <xdr:to>
      <xdr:col>31</xdr:col>
      <xdr:colOff>317297</xdr:colOff>
      <xdr:row>36</xdr:row>
      <xdr:rowOff>39060</xdr:rowOff>
    </xdr:to>
    <xdr:graphicFrame macro="">
      <xdr:nvGraphicFramePr>
        <xdr:cNvPr id="6" name="Gráfico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495300</xdr:colOff>
          <xdr:row>0</xdr:row>
          <xdr:rowOff>0</xdr:rowOff>
        </xdr:from>
        <xdr:to>
          <xdr:col>12</xdr:col>
          <xdr:colOff>723900</xdr:colOff>
          <xdr:row>3</xdr:row>
          <xdr:rowOff>142875</xdr:rowOff>
        </xdr:to>
        <xdr:sp macro="" textlink="">
          <xdr:nvSpPr>
            <xdr:cNvPr id="6168" name="Object 24" hidden="1">
              <a:extLst>
                <a:ext uri="{63B3BB69-23CF-44E3-9099-C40C66FF867C}">
                  <a14:compatExt spid="_x0000_s6168"/>
                </a:ext>
                <a:ext uri="{FF2B5EF4-FFF2-40B4-BE49-F238E27FC236}">
                  <a16:creationId xmlns:a16="http://schemas.microsoft.com/office/drawing/2014/main" id="{00000000-0008-0000-0600-000018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1028700</xdr:colOff>
          <xdr:row>0</xdr:row>
          <xdr:rowOff>95250</xdr:rowOff>
        </xdr:from>
        <xdr:to>
          <xdr:col>13</xdr:col>
          <xdr:colOff>981075</xdr:colOff>
          <xdr:row>3</xdr:row>
          <xdr:rowOff>28575</xdr:rowOff>
        </xdr:to>
        <xdr:sp macro="" textlink="">
          <xdr:nvSpPr>
            <xdr:cNvPr id="6169" name="Object 25" hidden="1">
              <a:extLst>
                <a:ext uri="{63B3BB69-23CF-44E3-9099-C40C66FF867C}">
                  <a14:compatExt spid="_x0000_s6169"/>
                </a:ext>
                <a:ext uri="{FF2B5EF4-FFF2-40B4-BE49-F238E27FC236}">
                  <a16:creationId xmlns:a16="http://schemas.microsoft.com/office/drawing/2014/main" id="{00000000-0008-0000-0600-000019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157369</xdr:colOff>
      <xdr:row>8</xdr:row>
      <xdr:rowOff>86140</xdr:rowOff>
    </xdr:from>
    <xdr:to>
      <xdr:col>11</xdr:col>
      <xdr:colOff>26090</xdr:colOff>
      <xdr:row>22</xdr:row>
      <xdr:rowOff>174457</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248479</xdr:colOff>
      <xdr:row>4</xdr:row>
      <xdr:rowOff>165650</xdr:rowOff>
    </xdr:from>
    <xdr:to>
      <xdr:col>14</xdr:col>
      <xdr:colOff>38479</xdr:colOff>
      <xdr:row>23</xdr:row>
      <xdr:rowOff>38476</xdr:rowOff>
    </xdr:to>
    <xdr:graphicFrame macro="">
      <xdr:nvGraphicFramePr>
        <xdr:cNvPr id="4" name="Gráfico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266700</xdr:colOff>
          <xdr:row>6</xdr:row>
          <xdr:rowOff>38100</xdr:rowOff>
        </xdr:from>
        <xdr:to>
          <xdr:col>7</xdr:col>
          <xdr:colOff>504825</xdr:colOff>
          <xdr:row>10</xdr:row>
          <xdr:rowOff>95250</xdr:rowOff>
        </xdr:to>
        <xdr:sp macro="" textlink="">
          <xdr:nvSpPr>
            <xdr:cNvPr id="4101" name="Object 5" hidden="1">
              <a:extLst>
                <a:ext uri="{63B3BB69-23CF-44E3-9099-C40C66FF867C}">
                  <a14:compatExt spid="_x0000_s4101"/>
                </a:ext>
                <a:ext uri="{FF2B5EF4-FFF2-40B4-BE49-F238E27FC236}">
                  <a16:creationId xmlns:a16="http://schemas.microsoft.com/office/drawing/2014/main" id="{00000000-0008-0000-0800-0000051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7</xdr:row>
          <xdr:rowOff>66675</xdr:rowOff>
        </xdr:from>
        <xdr:to>
          <xdr:col>8</xdr:col>
          <xdr:colOff>400050</xdr:colOff>
          <xdr:row>9</xdr:row>
          <xdr:rowOff>161925</xdr:rowOff>
        </xdr:to>
        <xdr:sp macro="" textlink="">
          <xdr:nvSpPr>
            <xdr:cNvPr id="4102" name="Object 6" hidden="1">
              <a:extLst>
                <a:ext uri="{63B3BB69-23CF-44E3-9099-C40C66FF867C}">
                  <a14:compatExt spid="_x0000_s4102"/>
                </a:ext>
                <a:ext uri="{FF2B5EF4-FFF2-40B4-BE49-F238E27FC236}">
                  <a16:creationId xmlns:a16="http://schemas.microsoft.com/office/drawing/2014/main" id="{00000000-0008-0000-0800-0000061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oneCellAnchor>
    <xdr:from>
      <xdr:col>1</xdr:col>
      <xdr:colOff>790128</xdr:colOff>
      <xdr:row>7</xdr:row>
      <xdr:rowOff>130387</xdr:rowOff>
    </xdr:from>
    <xdr:ext cx="2661006" cy="2635012"/>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1103" y="1597237"/>
          <a:ext cx="2661006" cy="263501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6.emf"/><Relationship Id="rId1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image" Target="../media/image3.emf"/><Relationship Id="rId12" Type="http://schemas.openxmlformats.org/officeDocument/2006/relationships/oleObject" Target="../embeddings/oleObject5.bin"/><Relationship Id="rId17" Type="http://schemas.openxmlformats.org/officeDocument/2006/relationships/image" Target="../media/image8.emf"/><Relationship Id="rId2" Type="http://schemas.openxmlformats.org/officeDocument/2006/relationships/drawing" Target="../drawings/drawing3.xml"/><Relationship Id="rId16" Type="http://schemas.openxmlformats.org/officeDocument/2006/relationships/oleObject" Target="../embeddings/oleObject7.bin"/><Relationship Id="rId1" Type="http://schemas.openxmlformats.org/officeDocument/2006/relationships/printerSettings" Target="../printerSettings/printerSettings3.bin"/><Relationship Id="rId6" Type="http://schemas.openxmlformats.org/officeDocument/2006/relationships/oleObject" Target="../embeddings/oleObject2.bin"/><Relationship Id="rId11" Type="http://schemas.openxmlformats.org/officeDocument/2006/relationships/image" Target="../media/image5.emf"/><Relationship Id="rId5" Type="http://schemas.openxmlformats.org/officeDocument/2006/relationships/image" Target="../media/image2.emf"/><Relationship Id="rId15" Type="http://schemas.openxmlformats.org/officeDocument/2006/relationships/image" Target="../media/image7.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4.e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mments" Target="../comments3.xml"/><Relationship Id="rId5" Type="http://schemas.openxmlformats.org/officeDocument/2006/relationships/image" Target="../media/image2.emf"/><Relationship Id="rId4" Type="http://schemas.openxmlformats.org/officeDocument/2006/relationships/oleObject" Target="../embeddings/oleObject8.bin"/></Relationships>
</file>

<file path=xl/worksheets/_rels/sheet4.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oleObject" Target="../embeddings/oleObject10.bin"/><Relationship Id="rId5" Type="http://schemas.openxmlformats.org/officeDocument/2006/relationships/image" Target="../media/image3.emf"/><Relationship Id="rId4" Type="http://schemas.openxmlformats.org/officeDocument/2006/relationships/oleObject" Target="../embeddings/oleObject9.bin"/></Relationships>
</file>

<file path=xl/worksheets/_rels/sheet5.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image" Target="../media/image6.emf"/><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oleObject" Target="../embeddings/oleObject12.bin"/><Relationship Id="rId5" Type="http://schemas.openxmlformats.org/officeDocument/2006/relationships/image" Target="../media/image5.emf"/><Relationship Id="rId4" Type="http://schemas.openxmlformats.org/officeDocument/2006/relationships/oleObject" Target="../embeddings/oleObject11.bin"/></Relationships>
</file>

<file path=xl/worksheets/_rels/sheet6.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vmlDrawing" Target="../drawings/vmlDrawing6.vml"/><Relationship Id="rId7" Type="http://schemas.openxmlformats.org/officeDocument/2006/relationships/image" Target="../media/image8.emf"/><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oleObject" Target="../embeddings/oleObject14.bin"/><Relationship Id="rId5" Type="http://schemas.openxmlformats.org/officeDocument/2006/relationships/image" Target="../media/image7.emf"/><Relationship Id="rId4" Type="http://schemas.openxmlformats.org/officeDocument/2006/relationships/oleObject" Target="../embeddings/oleObject1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8" Type="http://schemas.openxmlformats.org/officeDocument/2006/relationships/comments" Target="../comments7.xml"/><Relationship Id="rId3" Type="http://schemas.openxmlformats.org/officeDocument/2006/relationships/vmlDrawing" Target="../drawings/vmlDrawing7.vml"/><Relationship Id="rId7" Type="http://schemas.openxmlformats.org/officeDocument/2006/relationships/image" Target="../media/image4.emf"/><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oleObject" Target="../embeddings/oleObject16.bin"/><Relationship Id="rId5" Type="http://schemas.openxmlformats.org/officeDocument/2006/relationships/image" Target="../media/image3.emf"/><Relationship Id="rId4" Type="http://schemas.openxmlformats.org/officeDocument/2006/relationships/oleObject" Target="../embeddings/oleObject15.bin"/></Relationships>
</file>

<file path=xl/worksheets/_rels/sheet9.xml.rels><?xml version="1.0" encoding="UTF-8" standalone="yes"?>
<Relationships xmlns="http://schemas.openxmlformats.org/package/2006/relationships"><Relationship Id="rId3" Type="http://schemas.openxmlformats.org/officeDocument/2006/relationships/hyperlink" Target="https://github.com/rcfdtools/R.HydroTools/wiki/License" TargetMode="External"/><Relationship Id="rId2" Type="http://schemas.openxmlformats.org/officeDocument/2006/relationships/hyperlink" Target="https://github.com/rcfdtools" TargetMode="External"/><Relationship Id="rId1" Type="http://schemas.openxmlformats.org/officeDocument/2006/relationships/hyperlink" Target="mailto:r.cfdtools@gmail.com%20&amp;%20GEAR" TargetMode="Externa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36343-1623-441F-8F59-F950F6BB8A1C}">
  <dimension ref="A1:P10"/>
  <sheetViews>
    <sheetView showGridLines="0" showRowColHeaders="0" tabSelected="1" zoomScale="115" zoomScaleNormal="115" workbookViewId="0"/>
  </sheetViews>
  <sheetFormatPr defaultColWidth="11.42578125" defaultRowHeight="14.25"/>
  <cols>
    <col min="1" max="1" width="3.28515625" style="1" bestFit="1" customWidth="1"/>
    <col min="2" max="2" width="13" style="1" customWidth="1"/>
    <col min="3" max="3" width="14.7109375" style="2" customWidth="1"/>
    <col min="4" max="4" width="11.28515625" style="2" customWidth="1"/>
    <col min="5" max="5" width="15.42578125" style="2" bestFit="1" customWidth="1"/>
    <col min="6" max="6" width="16.5703125" style="2" bestFit="1" customWidth="1"/>
    <col min="7" max="7" width="15.42578125" style="2" bestFit="1" customWidth="1"/>
    <col min="8" max="8" width="14.28515625" style="3" customWidth="1"/>
    <col min="9" max="9" width="16.140625" style="2" bestFit="1" customWidth="1"/>
    <col min="10" max="10" width="16.140625" style="3" customWidth="1"/>
    <col min="11" max="11" width="14.42578125" style="3" customWidth="1"/>
    <col min="12" max="12" width="17.140625" style="3" customWidth="1"/>
    <col min="13" max="13" width="16.85546875" style="3" customWidth="1"/>
    <col min="14" max="14" width="13.7109375" style="3" customWidth="1"/>
    <col min="15" max="15" width="2.7109375" style="3" customWidth="1"/>
    <col min="16" max="16" width="2.7109375" style="4" customWidth="1"/>
    <col min="17" max="16384" width="11.42578125" style="3"/>
  </cols>
  <sheetData>
    <row r="1" spans="1:16" s="247" customFormat="1">
      <c r="A1" s="244"/>
      <c r="B1" s="245"/>
      <c r="C1" s="246"/>
      <c r="D1" s="244"/>
      <c r="E1" s="245"/>
      <c r="F1" s="245"/>
      <c r="G1" s="249" t="s">
        <v>137</v>
      </c>
      <c r="I1" s="246"/>
      <c r="P1" s="248"/>
    </row>
    <row r="2" spans="1:16" s="6" customFormat="1" ht="6.75">
      <c r="A2" s="5"/>
      <c r="B2" s="5"/>
      <c r="D2" s="5"/>
      <c r="G2" s="5"/>
      <c r="I2" s="5"/>
      <c r="P2" s="7"/>
    </row>
    <row r="3" spans="1:16" ht="13.5" customHeight="1">
      <c r="B3" s="8" t="s">
        <v>80</v>
      </c>
      <c r="C3" s="9"/>
      <c r="D3" s="9"/>
      <c r="E3" s="9"/>
      <c r="F3" s="9"/>
      <c r="G3" s="9"/>
      <c r="H3" s="9"/>
      <c r="I3" s="9"/>
      <c r="J3" s="9"/>
      <c r="K3" s="9"/>
    </row>
    <row r="4" spans="1:16">
      <c r="B4" s="21" t="s">
        <v>81</v>
      </c>
      <c r="C4" s="22" t="s">
        <v>82</v>
      </c>
      <c r="D4" s="22" t="s">
        <v>83</v>
      </c>
      <c r="E4" s="22" t="s">
        <v>85</v>
      </c>
      <c r="F4" s="22" t="s">
        <v>86</v>
      </c>
      <c r="G4" s="23" t="s">
        <v>84</v>
      </c>
      <c r="I4" s="3"/>
    </row>
    <row r="5" spans="1:16">
      <c r="B5" s="165" t="s">
        <v>87</v>
      </c>
      <c r="C5" s="92" t="s">
        <v>88</v>
      </c>
      <c r="D5" s="92" t="s">
        <v>0</v>
      </c>
      <c r="E5" s="92">
        <v>10.064161</v>
      </c>
      <c r="F5" s="92">
        <v>-72.937769000000003</v>
      </c>
      <c r="G5" s="93">
        <v>2871</v>
      </c>
      <c r="I5" s="3"/>
    </row>
    <row r="6" spans="1:16" ht="15" customHeight="1">
      <c r="B6" s="165"/>
      <c r="C6" s="92" t="s">
        <v>89</v>
      </c>
      <c r="D6" s="92" t="s">
        <v>1</v>
      </c>
      <c r="E6" s="92">
        <v>9.7391120000000004</v>
      </c>
      <c r="F6" s="92">
        <v>-72.944278999999995</v>
      </c>
      <c r="G6" s="93">
        <v>1323</v>
      </c>
      <c r="I6" s="3"/>
    </row>
    <row r="7" spans="1:16" ht="15" customHeight="1">
      <c r="B7" s="165"/>
      <c r="C7" s="92" t="s">
        <v>90</v>
      </c>
      <c r="D7" s="92" t="s">
        <v>2</v>
      </c>
      <c r="E7" s="92">
        <v>9.5500799999999995</v>
      </c>
      <c r="F7" s="92">
        <v>-73.027957999999998</v>
      </c>
      <c r="G7" s="93">
        <v>595</v>
      </c>
      <c r="I7" s="3"/>
    </row>
    <row r="8" spans="1:16" ht="15" customHeight="1">
      <c r="B8" s="166"/>
      <c r="C8" s="94" t="s">
        <v>91</v>
      </c>
      <c r="D8" s="94" t="s">
        <v>3</v>
      </c>
      <c r="E8" s="94">
        <v>9.3958790000000008</v>
      </c>
      <c r="F8" s="94">
        <v>-73.196422999999996</v>
      </c>
      <c r="G8" s="95">
        <v>2467</v>
      </c>
      <c r="I8" s="3"/>
    </row>
    <row r="9" spans="1:16">
      <c r="B9" s="10" t="s">
        <v>30</v>
      </c>
      <c r="C9" s="17"/>
      <c r="D9" s="17"/>
      <c r="E9" s="16"/>
      <c r="F9" s="26" t="s">
        <v>52</v>
      </c>
      <c r="G9" s="27">
        <f>AVERAGE(G5:G8)</f>
        <v>1814</v>
      </c>
      <c r="I9" s="3"/>
    </row>
    <row r="10" spans="1:16">
      <c r="I10" s="3"/>
    </row>
  </sheetData>
  <mergeCells count="1">
    <mergeCell ref="B5:B8"/>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D4B3E-398E-46D4-A727-02948BB725FA}">
  <dimension ref="B1:G21"/>
  <sheetViews>
    <sheetView showGridLines="0" showRowColHeaders="0" zoomScale="115" zoomScaleNormal="115" workbookViewId="0"/>
  </sheetViews>
  <sheetFormatPr defaultColWidth="11.42578125" defaultRowHeight="14.25"/>
  <cols>
    <col min="1" max="1" width="2.7109375" style="44" customWidth="1"/>
    <col min="2" max="2" width="4.7109375" style="44" customWidth="1"/>
    <col min="3" max="3" width="75.28515625" style="44" customWidth="1"/>
    <col min="4" max="4" width="24.28515625" style="44" customWidth="1"/>
    <col min="5" max="5" width="32.28515625" style="44" customWidth="1"/>
    <col min="6" max="7" width="35.140625" style="44" customWidth="1"/>
    <col min="8" max="16384" width="11.42578125" style="44"/>
  </cols>
  <sheetData>
    <row r="1" spans="2:7">
      <c r="B1" s="36"/>
      <c r="C1" s="45"/>
      <c r="G1" s="36"/>
    </row>
    <row r="2" spans="2:7">
      <c r="B2" s="173" t="s">
        <v>98</v>
      </c>
      <c r="C2" s="173"/>
      <c r="D2" s="173"/>
      <c r="E2" s="173"/>
      <c r="F2" s="173"/>
      <c r="G2" s="173"/>
    </row>
    <row r="3" spans="2:7" ht="71.25">
      <c r="B3" s="167" t="s">
        <v>102</v>
      </c>
      <c r="C3" s="168"/>
      <c r="D3" s="50" t="str">
        <f>Metodo1!B2</f>
        <v>Método 1: estimación de la precipitación máxima en estaciones virtuales a partir del valor inverso de la distancia</v>
      </c>
      <c r="E3" s="51" t="str">
        <f>Metodo2!B2</f>
        <v>Método 2: estimación de la precipitación máxima en estaciones virtuales a partir de la relación entre la precipitación máxima, la precipitación media y el valor inverso de la distancia</v>
      </c>
      <c r="F3" s="50" t="str">
        <f>Metodo3!B2</f>
        <v>Método 3: estimación de la precipitación máxima en estaciones virtuales a partir de la relación entre la precipitación máxima, la precipitación media, la altitud y el valor inverso de la distancia</v>
      </c>
      <c r="G3" s="52" t="str">
        <f>Metodo4!B2</f>
        <v>Método 4: estimación de la precipitación máxima en estaciones virtuales a partir de la relación entre la precipitación máxima, la precipitación media, el logaritmo de la altitud y el valor inverso de la distancia</v>
      </c>
    </row>
    <row r="4" spans="2:7" ht="37.5" customHeight="1">
      <c r="B4" s="177" t="s">
        <v>99</v>
      </c>
      <c r="C4" s="174" t="s">
        <v>57</v>
      </c>
      <c r="D4" s="53"/>
      <c r="E4" s="54"/>
      <c r="F4" s="53"/>
      <c r="G4" s="55"/>
    </row>
    <row r="5" spans="2:7">
      <c r="B5" s="178"/>
      <c r="C5" s="175"/>
      <c r="D5" s="53"/>
      <c r="E5" s="54"/>
      <c r="F5" s="53"/>
      <c r="G5" s="55"/>
    </row>
    <row r="6" spans="2:7">
      <c r="B6" s="179"/>
      <c r="C6" s="176"/>
      <c r="D6" s="53"/>
      <c r="E6" s="54"/>
      <c r="F6" s="53"/>
      <c r="G6" s="55"/>
    </row>
    <row r="7" spans="2:7">
      <c r="B7" s="172" t="s">
        <v>100</v>
      </c>
      <c r="C7" s="46" t="s">
        <v>67</v>
      </c>
      <c r="D7" s="56">
        <v>1</v>
      </c>
      <c r="E7" s="57">
        <v>1</v>
      </c>
      <c r="F7" s="56">
        <v>1</v>
      </c>
      <c r="G7" s="58">
        <v>1</v>
      </c>
    </row>
    <row r="8" spans="2:7">
      <c r="B8" s="170"/>
      <c r="C8" s="47" t="s">
        <v>68</v>
      </c>
      <c r="D8" s="59">
        <v>0</v>
      </c>
      <c r="E8" s="60">
        <v>1</v>
      </c>
      <c r="F8" s="59">
        <v>1</v>
      </c>
      <c r="G8" s="61">
        <v>1</v>
      </c>
    </row>
    <row r="9" spans="2:7">
      <c r="B9" s="170"/>
      <c r="C9" s="47" t="s">
        <v>69</v>
      </c>
      <c r="D9" s="59">
        <v>1</v>
      </c>
      <c r="E9" s="60">
        <v>1</v>
      </c>
      <c r="F9" s="59">
        <v>1</v>
      </c>
      <c r="G9" s="61">
        <v>1</v>
      </c>
    </row>
    <row r="10" spans="2:7">
      <c r="B10" s="170"/>
      <c r="C10" s="47" t="s">
        <v>55</v>
      </c>
      <c r="D10" s="59">
        <v>0</v>
      </c>
      <c r="E10" s="60">
        <v>0</v>
      </c>
      <c r="F10" s="59">
        <v>1</v>
      </c>
      <c r="G10" s="61">
        <v>1</v>
      </c>
    </row>
    <row r="11" spans="2:7">
      <c r="B11" s="171"/>
      <c r="C11" s="48"/>
      <c r="D11" s="62"/>
      <c r="E11" s="63"/>
      <c r="F11" s="62"/>
      <c r="G11" s="64"/>
    </row>
    <row r="12" spans="2:7" ht="28.5">
      <c r="B12" s="169" t="s">
        <v>101</v>
      </c>
      <c r="C12" s="49" t="s">
        <v>59</v>
      </c>
      <c r="D12" s="65">
        <v>1</v>
      </c>
      <c r="E12" s="66">
        <v>0</v>
      </c>
      <c r="F12" s="65">
        <v>0</v>
      </c>
      <c r="G12" s="67">
        <v>0</v>
      </c>
    </row>
    <row r="13" spans="2:7" ht="28.5">
      <c r="B13" s="170"/>
      <c r="C13" s="47" t="s">
        <v>63</v>
      </c>
      <c r="D13" s="59">
        <v>1</v>
      </c>
      <c r="E13" s="60">
        <v>1</v>
      </c>
      <c r="F13" s="59">
        <v>1</v>
      </c>
      <c r="G13" s="61">
        <v>1</v>
      </c>
    </row>
    <row r="14" spans="2:7">
      <c r="B14" s="170"/>
      <c r="C14" s="47" t="s">
        <v>61</v>
      </c>
      <c r="D14" s="59">
        <v>1</v>
      </c>
      <c r="E14" s="60">
        <v>0</v>
      </c>
      <c r="F14" s="59">
        <v>0</v>
      </c>
      <c r="G14" s="61">
        <v>0</v>
      </c>
    </row>
    <row r="15" spans="2:7" ht="28.5">
      <c r="B15" s="170"/>
      <c r="C15" s="47" t="s">
        <v>60</v>
      </c>
      <c r="D15" s="59">
        <v>1</v>
      </c>
      <c r="E15" s="60">
        <v>1</v>
      </c>
      <c r="F15" s="59">
        <v>1</v>
      </c>
      <c r="G15" s="61">
        <v>1</v>
      </c>
    </row>
    <row r="16" spans="2:7">
      <c r="B16" s="170"/>
      <c r="C16" s="47" t="s">
        <v>56</v>
      </c>
      <c r="D16" s="59">
        <v>1</v>
      </c>
      <c r="E16" s="60">
        <v>1</v>
      </c>
      <c r="F16" s="59">
        <v>1</v>
      </c>
      <c r="G16" s="61">
        <v>1</v>
      </c>
    </row>
    <row r="17" spans="2:7">
      <c r="B17" s="170"/>
      <c r="C17" s="47" t="s">
        <v>58</v>
      </c>
      <c r="D17" s="59">
        <v>1</v>
      </c>
      <c r="E17" s="60">
        <v>0</v>
      </c>
      <c r="F17" s="59">
        <v>0</v>
      </c>
      <c r="G17" s="61">
        <v>0</v>
      </c>
    </row>
    <row r="18" spans="2:7" ht="28.5">
      <c r="B18" s="170"/>
      <c r="C18" s="47" t="s">
        <v>62</v>
      </c>
      <c r="D18" s="59">
        <v>1</v>
      </c>
      <c r="E18" s="60">
        <v>0</v>
      </c>
      <c r="F18" s="59">
        <v>1</v>
      </c>
      <c r="G18" s="61">
        <v>1</v>
      </c>
    </row>
    <row r="19" spans="2:7" ht="28.5">
      <c r="B19" s="170"/>
      <c r="C19" s="47" t="s">
        <v>65</v>
      </c>
      <c r="D19" s="59">
        <v>1</v>
      </c>
      <c r="E19" s="60">
        <v>1</v>
      </c>
      <c r="F19" s="59">
        <v>1</v>
      </c>
      <c r="G19" s="61">
        <v>1</v>
      </c>
    </row>
    <row r="20" spans="2:7" ht="28.5">
      <c r="B20" s="170"/>
      <c r="C20" s="47" t="s">
        <v>66</v>
      </c>
      <c r="D20" s="59">
        <v>1</v>
      </c>
      <c r="E20" s="60">
        <v>0</v>
      </c>
      <c r="F20" s="59">
        <v>0</v>
      </c>
      <c r="G20" s="61">
        <v>0</v>
      </c>
    </row>
    <row r="21" spans="2:7">
      <c r="B21" s="171"/>
      <c r="C21" s="48"/>
      <c r="D21" s="62"/>
      <c r="E21" s="63"/>
      <c r="F21" s="62"/>
      <c r="G21" s="64"/>
    </row>
  </sheetData>
  <sheetProtection algorithmName="SHA-512" hashValue="fubZXUXmg0qDBv77JnA5dSQ4SSkDQJE3hYynXFyvd8RJMVtglPzuIOYEIFhF69edkkFp5Qi6gzA+SZXCEXKljg==" saltValue="m9itA5QIxKj11mis7WuRCA==" spinCount="100000" sheet="1" objects="1" scenarios="1"/>
  <mergeCells count="6">
    <mergeCell ref="B3:C3"/>
    <mergeCell ref="B12:B21"/>
    <mergeCell ref="B7:B11"/>
    <mergeCell ref="B2:G2"/>
    <mergeCell ref="C4:C6"/>
    <mergeCell ref="B4:B6"/>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DSMT4" shapeId="12289" r:id="rId4">
          <objectPr defaultSize="0" autoPict="0" r:id="rId5">
            <anchor moveWithCells="1">
              <from>
                <xdr:col>3</xdr:col>
                <xdr:colOff>238125</xdr:colOff>
                <xdr:row>3</xdr:row>
                <xdr:rowOff>85725</xdr:rowOff>
              </from>
              <to>
                <xdr:col>3</xdr:col>
                <xdr:colOff>1266825</xdr:colOff>
                <xdr:row>5</xdr:row>
                <xdr:rowOff>114300</xdr:rowOff>
              </to>
            </anchor>
          </objectPr>
        </oleObject>
      </mc:Choice>
      <mc:Fallback>
        <oleObject progId="Equation.DSMT4" shapeId="12289" r:id="rId4"/>
      </mc:Fallback>
    </mc:AlternateContent>
    <mc:AlternateContent xmlns:mc="http://schemas.openxmlformats.org/markup-compatibility/2006">
      <mc:Choice Requires="x14">
        <oleObject progId="Equation.DSMT4" shapeId="12290" r:id="rId6">
          <objectPr defaultSize="0" autoPict="0" r:id="rId7">
            <anchor moveWithCells="1">
              <from>
                <xdr:col>4</xdr:col>
                <xdr:colOff>295275</xdr:colOff>
                <xdr:row>3</xdr:row>
                <xdr:rowOff>133350</xdr:rowOff>
              </from>
              <to>
                <xdr:col>4</xdr:col>
                <xdr:colOff>1238250</xdr:colOff>
                <xdr:row>5</xdr:row>
                <xdr:rowOff>95250</xdr:rowOff>
              </to>
            </anchor>
          </objectPr>
        </oleObject>
      </mc:Choice>
      <mc:Fallback>
        <oleObject progId="Equation.DSMT4" shapeId="12290" r:id="rId6"/>
      </mc:Fallback>
    </mc:AlternateContent>
    <mc:AlternateContent xmlns:mc="http://schemas.openxmlformats.org/markup-compatibility/2006">
      <mc:Choice Requires="x14">
        <oleObject progId="Equation.DSMT4" shapeId="12291" r:id="rId8">
          <objectPr defaultSize="0" autoPict="0" r:id="rId9">
            <anchor moveWithCells="1">
              <from>
                <xdr:col>4</xdr:col>
                <xdr:colOff>1343025</xdr:colOff>
                <xdr:row>3</xdr:row>
                <xdr:rowOff>276225</xdr:rowOff>
              </from>
              <to>
                <xdr:col>4</xdr:col>
                <xdr:colOff>1876425</xdr:colOff>
                <xdr:row>4</xdr:row>
                <xdr:rowOff>142875</xdr:rowOff>
              </to>
            </anchor>
          </objectPr>
        </oleObject>
      </mc:Choice>
      <mc:Fallback>
        <oleObject progId="Equation.DSMT4" shapeId="12291" r:id="rId8"/>
      </mc:Fallback>
    </mc:AlternateContent>
    <mc:AlternateContent xmlns:mc="http://schemas.openxmlformats.org/markup-compatibility/2006">
      <mc:Choice Requires="x14">
        <oleObject progId="Equation.DSMT4" shapeId="12292" r:id="rId10">
          <objectPr defaultSize="0" autoPict="0" r:id="rId11">
            <anchor moveWithCells="1">
              <from>
                <xdr:col>5</xdr:col>
                <xdr:colOff>85725</xdr:colOff>
                <xdr:row>3</xdr:row>
                <xdr:rowOff>85725</xdr:rowOff>
              </from>
              <to>
                <xdr:col>5</xdr:col>
                <xdr:colOff>1304925</xdr:colOff>
                <xdr:row>5</xdr:row>
                <xdr:rowOff>114300</xdr:rowOff>
              </to>
            </anchor>
          </objectPr>
        </oleObject>
      </mc:Choice>
      <mc:Fallback>
        <oleObject progId="Equation.DSMT4" shapeId="12292" r:id="rId10"/>
      </mc:Fallback>
    </mc:AlternateContent>
    <mc:AlternateContent xmlns:mc="http://schemas.openxmlformats.org/markup-compatibility/2006">
      <mc:Choice Requires="x14">
        <oleObject progId="Equation.DSMT4" shapeId="12293" r:id="rId12">
          <objectPr defaultSize="0" autoPict="0" r:id="rId13">
            <anchor moveWithCells="1">
              <from>
                <xdr:col>5</xdr:col>
                <xdr:colOff>1495425</xdr:colOff>
                <xdr:row>3</xdr:row>
                <xdr:rowOff>190500</xdr:rowOff>
              </from>
              <to>
                <xdr:col>5</xdr:col>
                <xdr:colOff>2190750</xdr:colOff>
                <xdr:row>4</xdr:row>
                <xdr:rowOff>171450</xdr:rowOff>
              </to>
            </anchor>
          </objectPr>
        </oleObject>
      </mc:Choice>
      <mc:Fallback>
        <oleObject progId="Equation.DSMT4" shapeId="12293" r:id="rId12"/>
      </mc:Fallback>
    </mc:AlternateContent>
    <mc:AlternateContent xmlns:mc="http://schemas.openxmlformats.org/markup-compatibility/2006">
      <mc:Choice Requires="x14">
        <oleObject progId="Equation.DSMT4" shapeId="12294" r:id="rId14">
          <objectPr defaultSize="0" autoPict="0" r:id="rId15">
            <anchor moveWithCells="1">
              <from>
                <xdr:col>6</xdr:col>
                <xdr:colOff>57150</xdr:colOff>
                <xdr:row>3</xdr:row>
                <xdr:rowOff>114300</xdr:rowOff>
              </from>
              <to>
                <xdr:col>6</xdr:col>
                <xdr:colOff>1362075</xdr:colOff>
                <xdr:row>5</xdr:row>
                <xdr:rowOff>123825</xdr:rowOff>
              </to>
            </anchor>
          </objectPr>
        </oleObject>
      </mc:Choice>
      <mc:Fallback>
        <oleObject progId="Equation.DSMT4" shapeId="12294" r:id="rId14"/>
      </mc:Fallback>
    </mc:AlternateContent>
    <mc:AlternateContent xmlns:mc="http://schemas.openxmlformats.org/markup-compatibility/2006">
      <mc:Choice Requires="x14">
        <oleObject progId="Equation.DSMT4" shapeId="12295" r:id="rId16">
          <objectPr defaultSize="0" autoPict="0" r:id="rId17">
            <anchor moveWithCells="1">
              <from>
                <xdr:col>6</xdr:col>
                <xdr:colOff>1419225</xdr:colOff>
                <xdr:row>3</xdr:row>
                <xdr:rowOff>276225</xdr:rowOff>
              </from>
              <to>
                <xdr:col>6</xdr:col>
                <xdr:colOff>2314575</xdr:colOff>
                <xdr:row>5</xdr:row>
                <xdr:rowOff>104775</xdr:rowOff>
              </to>
            </anchor>
          </objectPr>
        </oleObject>
      </mc:Choice>
      <mc:Fallback>
        <oleObject progId="Equation.DSMT4" shapeId="12295" r:id="rId16"/>
      </mc:Fallback>
    </mc:AlternateContent>
  </oleObjects>
  <extLst>
    <ext xmlns:x14="http://schemas.microsoft.com/office/spreadsheetml/2009/9/main" uri="{78C0D931-6437-407d-A8EE-F0AAD7539E65}">
      <x14:conditionalFormattings>
        <x14:conditionalFormatting xmlns:xm="http://schemas.microsoft.com/office/excel/2006/main">
          <x14:cfRule type="iconSet" priority="10" id="{7DB93B77-7850-4ADB-8C0B-B622D5AD96E3}">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D7</xm:sqref>
        </x14:conditionalFormatting>
        <x14:conditionalFormatting xmlns:xm="http://schemas.microsoft.com/office/excel/2006/main">
          <x14:cfRule type="iconSet" priority="9" id="{40E560C8-2EE9-4DDD-AEC7-6FD19AFE7862}">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E7</xm:sqref>
        </x14:conditionalFormatting>
        <x14:conditionalFormatting xmlns:xm="http://schemas.microsoft.com/office/excel/2006/main">
          <x14:cfRule type="iconSet" priority="8" id="{100F84D0-0346-431C-A944-42E5D8854CF0}">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F7</xm:sqref>
        </x14:conditionalFormatting>
        <x14:conditionalFormatting xmlns:xm="http://schemas.microsoft.com/office/excel/2006/main">
          <x14:cfRule type="iconSet" priority="7" id="{42DE9C71-492D-4E42-8445-D6BDAC747681}">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G7</xm:sqref>
        </x14:conditionalFormatting>
        <x14:conditionalFormatting xmlns:xm="http://schemas.microsoft.com/office/excel/2006/main">
          <x14:cfRule type="iconSet" priority="6" id="{BDAFA6F1-5051-4236-8771-72AAB3391F8D}">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E8:G8</xm:sqref>
        </x14:conditionalFormatting>
        <x14:conditionalFormatting xmlns:xm="http://schemas.microsoft.com/office/excel/2006/main">
          <x14:cfRule type="iconSet" priority="5" id="{1F09B874-8879-41C3-BB12-F9DFC0B323D0}">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D9</xm:sqref>
        </x14:conditionalFormatting>
        <x14:conditionalFormatting xmlns:xm="http://schemas.microsoft.com/office/excel/2006/main">
          <x14:cfRule type="iconSet" priority="4" id="{77220431-EB48-48C6-B350-9BEF69D656CB}">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E9</xm:sqref>
        </x14:conditionalFormatting>
        <x14:conditionalFormatting xmlns:xm="http://schemas.microsoft.com/office/excel/2006/main">
          <x14:cfRule type="iconSet" priority="3" id="{C327854E-4946-4AB7-A168-5ECAFC059041}">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F9</xm:sqref>
        </x14:conditionalFormatting>
        <x14:conditionalFormatting xmlns:xm="http://schemas.microsoft.com/office/excel/2006/main">
          <x14:cfRule type="iconSet" priority="2" id="{6C297D88-3439-4637-A62A-3DBBC3F93B72}">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G9</xm:sqref>
        </x14:conditionalFormatting>
        <x14:conditionalFormatting xmlns:xm="http://schemas.microsoft.com/office/excel/2006/main">
          <x14:cfRule type="iconSet" priority="13" id="{E227B3A5-7E84-44E8-BB8D-43E35A1812D4}">
            <x14:iconSet iconSet="3Symbols" showValue="0" custom="1">
              <x14:cfvo type="percent">
                <xm:f>0</xm:f>
              </x14:cfvo>
              <x14:cfvo type="num" gte="0">
                <xm:f>0</xm:f>
              </x14:cfvo>
              <x14:cfvo type="num" gte="0">
                <xm:f>1</xm:f>
              </x14:cfvo>
              <x14:cfIcon iconSet="5Quarters" iconId="0"/>
              <x14:cfIcon iconSet="4TrafficLights" iconId="0"/>
              <x14:cfIcon iconSet="3TrafficLights1" iconId="0"/>
            </x14:iconSet>
          </x14:cfRule>
          <xm:sqref>D7:G21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E3AA0-20C2-45AB-A070-94EB613306AA}">
  <dimension ref="A1:P146"/>
  <sheetViews>
    <sheetView showGridLines="0" showRowColHeaders="0" zoomScale="115" zoomScaleNormal="115" workbookViewId="0"/>
  </sheetViews>
  <sheetFormatPr defaultColWidth="11.42578125" defaultRowHeight="14.25"/>
  <cols>
    <col min="1" max="1" width="3.28515625" style="35" bestFit="1" customWidth="1"/>
    <col min="2" max="3" width="16.7109375" style="35" customWidth="1"/>
    <col min="4" max="4" width="30.7109375" style="35" customWidth="1"/>
    <col min="5" max="9" width="16.7109375" style="35" customWidth="1"/>
    <col min="10" max="10" width="16.7109375" style="38" customWidth="1"/>
    <col min="11" max="11" width="16.7109375" style="35" customWidth="1"/>
    <col min="12" max="16" width="16.7109375" style="38" customWidth="1"/>
    <col min="17" max="16384" width="11.42578125" style="38"/>
  </cols>
  <sheetData>
    <row r="1" spans="1:13">
      <c r="B1" s="36"/>
      <c r="D1" s="36"/>
      <c r="E1" s="36"/>
      <c r="F1" s="36"/>
      <c r="G1" s="37"/>
      <c r="H1" s="37"/>
      <c r="I1" s="37"/>
    </row>
    <row r="2" spans="1:13">
      <c r="B2" s="40" t="s">
        <v>103</v>
      </c>
      <c r="C2" s="40"/>
      <c r="D2" s="40"/>
      <c r="E2" s="40"/>
      <c r="F2" s="40"/>
      <c r="G2" s="40"/>
      <c r="H2" s="41"/>
      <c r="I2" s="41"/>
      <c r="J2" s="41"/>
      <c r="K2" s="41"/>
      <c r="L2" s="41"/>
      <c r="M2" s="41"/>
    </row>
    <row r="3" spans="1:13">
      <c r="B3" s="195" t="s">
        <v>54</v>
      </c>
      <c r="C3" s="195"/>
      <c r="D3" s="195"/>
      <c r="E3" s="195"/>
      <c r="F3" s="195"/>
      <c r="G3" s="195"/>
      <c r="H3" s="41"/>
      <c r="I3" s="41"/>
      <c r="J3" s="41"/>
      <c r="K3" s="41"/>
      <c r="L3" s="41"/>
      <c r="M3" s="41"/>
    </row>
    <row r="4" spans="1:13">
      <c r="B4" s="42"/>
      <c r="C4" s="42"/>
      <c r="D4" s="42"/>
      <c r="E4" s="42"/>
      <c r="F4" s="42"/>
      <c r="G4" s="42"/>
      <c r="H4" s="42"/>
      <c r="I4" s="42"/>
      <c r="J4" s="41"/>
      <c r="K4" s="41"/>
      <c r="L4" s="41"/>
      <c r="M4" s="41"/>
    </row>
    <row r="5" spans="1:13">
      <c r="B5" s="43" t="s">
        <v>113</v>
      </c>
      <c r="C5" s="42"/>
      <c r="D5" s="42"/>
      <c r="E5" s="42"/>
      <c r="F5" s="71" t="s">
        <v>51</v>
      </c>
      <c r="G5" s="72">
        <f t="shared" ref="G5:I5" si="0">AVERAGE(G7:G32)</f>
        <v>136.92307692307693</v>
      </c>
      <c r="H5" s="72">
        <f t="shared" si="0"/>
        <v>97.615968803361213</v>
      </c>
      <c r="I5" s="73">
        <f t="shared" si="0"/>
        <v>33.053470775778322</v>
      </c>
      <c r="K5" s="38"/>
    </row>
    <row r="6" spans="1:13">
      <c r="B6" s="144" t="s">
        <v>81</v>
      </c>
      <c r="C6" s="145" t="s">
        <v>114</v>
      </c>
      <c r="D6" s="145" t="s">
        <v>83</v>
      </c>
      <c r="E6" s="81" t="s">
        <v>85</v>
      </c>
      <c r="F6" s="81" t="s">
        <v>86</v>
      </c>
      <c r="G6" s="81" t="s">
        <v>84</v>
      </c>
      <c r="H6" s="81" t="s">
        <v>42</v>
      </c>
      <c r="I6" s="82" t="s">
        <v>43</v>
      </c>
      <c r="K6" s="38"/>
    </row>
    <row r="7" spans="1:13">
      <c r="A7" s="35">
        <v>1</v>
      </c>
      <c r="B7" s="196" t="s">
        <v>92</v>
      </c>
      <c r="C7" s="127">
        <v>25020230</v>
      </c>
      <c r="D7" s="127" t="s">
        <v>4</v>
      </c>
      <c r="E7" s="128">
        <v>9.5621666669999996</v>
      </c>
      <c r="F7" s="128">
        <v>-73.339472220000005</v>
      </c>
      <c r="G7" s="128">
        <v>135</v>
      </c>
      <c r="H7" s="129">
        <v>105.80070057447108</v>
      </c>
      <c r="I7" s="130">
        <v>38.727464920000557</v>
      </c>
      <c r="K7" s="38"/>
    </row>
    <row r="8" spans="1:13">
      <c r="A8" s="35">
        <v>2</v>
      </c>
      <c r="B8" s="196"/>
      <c r="C8" s="127">
        <v>25020240</v>
      </c>
      <c r="D8" s="127" t="s">
        <v>5</v>
      </c>
      <c r="E8" s="128">
        <v>9.4104722219999992</v>
      </c>
      <c r="F8" s="128">
        <v>-73.890416669999993</v>
      </c>
      <c r="G8" s="128">
        <v>55</v>
      </c>
      <c r="H8" s="129">
        <v>104.8974358974359</v>
      </c>
      <c r="I8" s="130">
        <v>27.984765471869149</v>
      </c>
      <c r="K8" s="38"/>
    </row>
    <row r="9" spans="1:13">
      <c r="A9" s="35">
        <v>3</v>
      </c>
      <c r="B9" s="196"/>
      <c r="C9" s="127">
        <v>25020250</v>
      </c>
      <c r="D9" s="127" t="s">
        <v>6</v>
      </c>
      <c r="E9" s="128">
        <v>9.1971944440000009</v>
      </c>
      <c r="F9" s="128">
        <v>-73.541944439999995</v>
      </c>
      <c r="G9" s="128">
        <v>61</v>
      </c>
      <c r="H9" s="129">
        <v>108.5941983941984</v>
      </c>
      <c r="I9" s="130">
        <v>27.31179373775251</v>
      </c>
      <c r="K9" s="38"/>
    </row>
    <row r="10" spans="1:13">
      <c r="A10" s="35">
        <v>4</v>
      </c>
      <c r="B10" s="196"/>
      <c r="C10" s="127">
        <v>25020260</v>
      </c>
      <c r="D10" s="127" t="s">
        <v>7</v>
      </c>
      <c r="E10" s="128">
        <v>9.397027778</v>
      </c>
      <c r="F10" s="128">
        <v>-73.488027779999996</v>
      </c>
      <c r="G10" s="128">
        <v>64</v>
      </c>
      <c r="H10" s="129">
        <v>106.8974358974359</v>
      </c>
      <c r="I10" s="130">
        <v>31.88531659408439</v>
      </c>
      <c r="K10" s="38"/>
    </row>
    <row r="11" spans="1:13">
      <c r="A11" s="35">
        <v>5</v>
      </c>
      <c r="B11" s="196"/>
      <c r="C11" s="127">
        <v>25020280</v>
      </c>
      <c r="D11" s="127" t="s">
        <v>8</v>
      </c>
      <c r="E11" s="128">
        <v>9.6065277780000002</v>
      </c>
      <c r="F11" s="128">
        <v>-73.611972219999998</v>
      </c>
      <c r="G11" s="128">
        <v>42</v>
      </c>
      <c r="H11" s="129">
        <v>109.06666666666668</v>
      </c>
      <c r="I11" s="130">
        <v>36.410592251021853</v>
      </c>
      <c r="K11" s="38"/>
    </row>
    <row r="12" spans="1:13">
      <c r="A12" s="35">
        <v>6</v>
      </c>
      <c r="B12" s="196"/>
      <c r="C12" s="127">
        <v>25020690</v>
      </c>
      <c r="D12" s="127" t="s">
        <v>9</v>
      </c>
      <c r="E12" s="128">
        <v>9.4232777779999992</v>
      </c>
      <c r="F12" s="128">
        <v>-73.410944439999994</v>
      </c>
      <c r="G12" s="128">
        <v>91</v>
      </c>
      <c r="H12" s="129">
        <v>97.256410256410263</v>
      </c>
      <c r="I12" s="130">
        <v>27.481781475923604</v>
      </c>
      <c r="K12" s="38"/>
    </row>
    <row r="13" spans="1:13">
      <c r="A13" s="35">
        <v>7</v>
      </c>
      <c r="B13" s="196"/>
      <c r="C13" s="127">
        <v>25020920</v>
      </c>
      <c r="D13" s="127" t="s">
        <v>10</v>
      </c>
      <c r="E13" s="128">
        <v>9.2166666670000001</v>
      </c>
      <c r="F13" s="128">
        <v>-73.416666669999998</v>
      </c>
      <c r="G13" s="128">
        <v>1268</v>
      </c>
      <c r="H13" s="129">
        <v>100.90277777777777</v>
      </c>
      <c r="I13" s="130">
        <v>48.729674909125137</v>
      </c>
      <c r="K13" s="38"/>
    </row>
    <row r="14" spans="1:13">
      <c r="A14" s="35">
        <v>8</v>
      </c>
      <c r="B14" s="196"/>
      <c r="C14" s="127">
        <v>25021240</v>
      </c>
      <c r="D14" s="127" t="s">
        <v>11</v>
      </c>
      <c r="E14" s="128">
        <v>9.2600833330000007</v>
      </c>
      <c r="F14" s="128">
        <v>-73.80986111</v>
      </c>
      <c r="G14" s="128">
        <v>33</v>
      </c>
      <c r="H14" s="129">
        <v>106.331578947368</v>
      </c>
      <c r="I14" s="130">
        <v>22.082695992663847</v>
      </c>
      <c r="K14" s="38"/>
    </row>
    <row r="15" spans="1:13">
      <c r="A15" s="35">
        <v>9</v>
      </c>
      <c r="B15" s="196"/>
      <c r="C15" s="127">
        <v>25021650</v>
      </c>
      <c r="D15" s="127" t="s">
        <v>12</v>
      </c>
      <c r="E15" s="128">
        <v>9.5573888890000003</v>
      </c>
      <c r="F15" s="128">
        <v>-73.876194440000006</v>
      </c>
      <c r="G15" s="128">
        <v>43</v>
      </c>
      <c r="H15" s="129">
        <v>101.80571428571427</v>
      </c>
      <c r="I15" s="130">
        <v>28.160192417218887</v>
      </c>
      <c r="K15" s="38"/>
    </row>
    <row r="16" spans="1:13">
      <c r="A16" s="35">
        <v>10</v>
      </c>
      <c r="B16" s="196"/>
      <c r="C16" s="127">
        <v>25025250</v>
      </c>
      <c r="D16" s="127" t="s">
        <v>13</v>
      </c>
      <c r="E16" s="128">
        <v>9.3610277780000004</v>
      </c>
      <c r="F16" s="128">
        <v>-73.59338889</v>
      </c>
      <c r="G16" s="128">
        <v>32</v>
      </c>
      <c r="H16" s="129">
        <v>108.04098360655738</v>
      </c>
      <c r="I16" s="130">
        <v>39.029991809922414</v>
      </c>
      <c r="K16" s="38"/>
    </row>
    <row r="17" spans="1:11">
      <c r="A17" s="35">
        <v>11</v>
      </c>
      <c r="B17" s="196"/>
      <c r="C17" s="127">
        <v>28010070</v>
      </c>
      <c r="D17" s="127" t="s">
        <v>14</v>
      </c>
      <c r="E17" s="128">
        <v>10.185499999999999</v>
      </c>
      <c r="F17" s="128">
        <v>-73.467111110000005</v>
      </c>
      <c r="G17" s="128">
        <v>78</v>
      </c>
      <c r="H17" s="129">
        <v>72.694871794871787</v>
      </c>
      <c r="I17" s="130">
        <v>38.586880431443255</v>
      </c>
      <c r="K17" s="38"/>
    </row>
    <row r="18" spans="1:11">
      <c r="A18" s="35">
        <v>12</v>
      </c>
      <c r="B18" s="196"/>
      <c r="C18" s="127">
        <v>28020080</v>
      </c>
      <c r="D18" s="127" t="s">
        <v>15</v>
      </c>
      <c r="E18" s="128">
        <v>9.8480833329999999</v>
      </c>
      <c r="F18" s="128">
        <v>-73.462194440000005</v>
      </c>
      <c r="G18" s="128">
        <v>58</v>
      </c>
      <c r="H18" s="129">
        <v>100.62051282051281</v>
      </c>
      <c r="I18" s="130">
        <v>43.153649473572791</v>
      </c>
      <c r="K18" s="38"/>
    </row>
    <row r="19" spans="1:11">
      <c r="A19" s="35">
        <v>13</v>
      </c>
      <c r="B19" s="196"/>
      <c r="C19" s="127">
        <v>28020150</v>
      </c>
      <c r="D19" s="127" t="s">
        <v>16</v>
      </c>
      <c r="E19" s="128">
        <v>10.029972219999999</v>
      </c>
      <c r="F19" s="128">
        <v>-73.668833329999998</v>
      </c>
      <c r="G19" s="128">
        <v>83</v>
      </c>
      <c r="H19" s="129">
        <v>72.206196581192515</v>
      </c>
      <c r="I19" s="130">
        <v>35.663790757449284</v>
      </c>
      <c r="K19" s="38"/>
    </row>
    <row r="20" spans="1:11">
      <c r="A20" s="35">
        <v>14</v>
      </c>
      <c r="B20" s="196"/>
      <c r="C20" s="127">
        <v>28020230</v>
      </c>
      <c r="D20" s="127" t="s">
        <v>17</v>
      </c>
      <c r="E20" s="128">
        <v>9.7333333329999991</v>
      </c>
      <c r="F20" s="128">
        <v>-73.3</v>
      </c>
      <c r="G20" s="128">
        <v>99</v>
      </c>
      <c r="H20" s="129">
        <v>97.69746376810906</v>
      </c>
      <c r="I20" s="130">
        <v>39.154085619180798</v>
      </c>
      <c r="K20" s="38"/>
    </row>
    <row r="21" spans="1:11">
      <c r="A21" s="35">
        <v>15</v>
      </c>
      <c r="B21" s="196"/>
      <c r="C21" s="127">
        <v>28020310</v>
      </c>
      <c r="D21" s="127" t="s">
        <v>18</v>
      </c>
      <c r="E21" s="128">
        <v>10.1</v>
      </c>
      <c r="F21" s="128">
        <v>-73.150000000000006</v>
      </c>
      <c r="G21" s="128">
        <v>500</v>
      </c>
      <c r="H21" s="129">
        <v>94.458333333333329</v>
      </c>
      <c r="I21" s="130">
        <v>32.6376405352799</v>
      </c>
      <c r="K21" s="38"/>
    </row>
    <row r="22" spans="1:11">
      <c r="A22" s="35">
        <v>16</v>
      </c>
      <c r="B22" s="196"/>
      <c r="C22" s="127">
        <v>28020420</v>
      </c>
      <c r="D22" s="127" t="s">
        <v>19</v>
      </c>
      <c r="E22" s="128">
        <v>9.8446111110000007</v>
      </c>
      <c r="F22" s="128">
        <v>-73.547694440000001</v>
      </c>
      <c r="G22" s="128">
        <v>64</v>
      </c>
      <c r="H22" s="129">
        <v>88.779703202780127</v>
      </c>
      <c r="I22" s="130">
        <v>32.715934241744343</v>
      </c>
      <c r="K22" s="38"/>
    </row>
    <row r="23" spans="1:11">
      <c r="A23" s="35">
        <v>17</v>
      </c>
      <c r="B23" s="196"/>
      <c r="C23" s="127">
        <v>28020440</v>
      </c>
      <c r="D23" s="127" t="s">
        <v>20</v>
      </c>
      <c r="E23" s="128">
        <v>9.9170277779999996</v>
      </c>
      <c r="F23" s="128">
        <v>-73.286138890000004</v>
      </c>
      <c r="G23" s="128">
        <v>92</v>
      </c>
      <c r="H23" s="129">
        <v>98.448717948717942</v>
      </c>
      <c r="I23" s="130">
        <v>23.440718865782873</v>
      </c>
      <c r="K23" s="38"/>
    </row>
    <row r="24" spans="1:11">
      <c r="A24" s="35">
        <v>18</v>
      </c>
      <c r="B24" s="196"/>
      <c r="C24" s="127">
        <v>28020460</v>
      </c>
      <c r="D24" s="127" t="s">
        <v>21</v>
      </c>
      <c r="E24" s="128">
        <v>10.04463889</v>
      </c>
      <c r="F24" s="128">
        <v>-73.243388890000006</v>
      </c>
      <c r="G24" s="128">
        <v>122</v>
      </c>
      <c r="H24" s="129">
        <v>107.43589743589743</v>
      </c>
      <c r="I24" s="130">
        <v>28.488958961781073</v>
      </c>
      <c r="K24" s="38"/>
    </row>
    <row r="25" spans="1:11">
      <c r="A25" s="35">
        <v>19</v>
      </c>
      <c r="B25" s="196"/>
      <c r="C25" s="127">
        <v>28020600</v>
      </c>
      <c r="D25" s="127" t="s">
        <v>22</v>
      </c>
      <c r="E25" s="128">
        <v>9.8547222219999995</v>
      </c>
      <c r="F25" s="128">
        <v>-73.357166669999998</v>
      </c>
      <c r="G25" s="128">
        <v>71</v>
      </c>
      <c r="H25" s="129">
        <v>86.552915140415124</v>
      </c>
      <c r="I25" s="130">
        <v>28.693444861969887</v>
      </c>
      <c r="K25" s="38"/>
    </row>
    <row r="26" spans="1:11">
      <c r="A26" s="35">
        <v>20</v>
      </c>
      <c r="B26" s="196"/>
      <c r="C26" s="127">
        <v>28025070</v>
      </c>
      <c r="D26" s="127" t="s">
        <v>23</v>
      </c>
      <c r="E26" s="128">
        <v>10.001805559999999</v>
      </c>
      <c r="F26" s="128">
        <v>-73.249388890000006</v>
      </c>
      <c r="G26" s="128">
        <v>98</v>
      </c>
      <c r="H26" s="129">
        <v>103.25897435897437</v>
      </c>
      <c r="I26" s="130">
        <v>27.879172738884986</v>
      </c>
      <c r="K26" s="38"/>
    </row>
    <row r="27" spans="1:11">
      <c r="A27" s="35">
        <v>21</v>
      </c>
      <c r="B27" s="196"/>
      <c r="C27" s="127">
        <v>28025080</v>
      </c>
      <c r="D27" s="127" t="s">
        <v>24</v>
      </c>
      <c r="E27" s="128">
        <v>9.6866666670000008</v>
      </c>
      <c r="F27" s="128">
        <v>-73.240555560000004</v>
      </c>
      <c r="G27" s="128">
        <v>141</v>
      </c>
      <c r="H27" s="129">
        <v>93.996772540983599</v>
      </c>
      <c r="I27" s="130">
        <v>27.179913243715067</v>
      </c>
      <c r="K27" s="38"/>
    </row>
    <row r="28" spans="1:11">
      <c r="A28" s="35">
        <v>22</v>
      </c>
      <c r="B28" s="196"/>
      <c r="C28" s="127">
        <v>28025090</v>
      </c>
      <c r="D28" s="127" t="s">
        <v>25</v>
      </c>
      <c r="E28" s="128">
        <v>9.8502500000000008</v>
      </c>
      <c r="F28" s="128">
        <v>-73.265472220000007</v>
      </c>
      <c r="G28" s="128">
        <v>101</v>
      </c>
      <c r="H28" s="129">
        <v>97.551282051282058</v>
      </c>
      <c r="I28" s="130">
        <v>20.750483466718535</v>
      </c>
      <c r="K28" s="38"/>
    </row>
    <row r="29" spans="1:11">
      <c r="A29" s="35">
        <v>23</v>
      </c>
      <c r="B29" s="196"/>
      <c r="C29" s="127">
        <v>28035010</v>
      </c>
      <c r="D29" s="127" t="s">
        <v>26</v>
      </c>
      <c r="E29" s="128">
        <v>10.190666670000001</v>
      </c>
      <c r="F29" s="128">
        <v>-73.547388889999993</v>
      </c>
      <c r="G29" s="128">
        <v>93</v>
      </c>
      <c r="H29" s="129">
        <v>82.971794871794856</v>
      </c>
      <c r="I29" s="130">
        <v>26.608338114583105</v>
      </c>
      <c r="K29" s="38"/>
    </row>
    <row r="30" spans="1:11">
      <c r="A30" s="35">
        <v>24</v>
      </c>
      <c r="B30" s="196"/>
      <c r="C30" s="127">
        <v>28035040</v>
      </c>
      <c r="D30" s="127" t="s">
        <v>27</v>
      </c>
      <c r="E30" s="128">
        <v>9.9049166670000002</v>
      </c>
      <c r="F30" s="128">
        <v>-73.647527780000004</v>
      </c>
      <c r="G30" s="128">
        <v>56</v>
      </c>
      <c r="H30" s="129">
        <v>89.517948717948713</v>
      </c>
      <c r="I30" s="130">
        <v>24.505744458615951</v>
      </c>
      <c r="K30" s="38"/>
    </row>
    <row r="31" spans="1:11">
      <c r="A31" s="35">
        <v>25</v>
      </c>
      <c r="B31" s="196"/>
      <c r="C31" s="127">
        <v>28040310</v>
      </c>
      <c r="D31" s="127" t="s">
        <v>28</v>
      </c>
      <c r="E31" s="128">
        <v>9.7760555559999993</v>
      </c>
      <c r="F31" s="128">
        <v>-73.743416670000002</v>
      </c>
      <c r="G31" s="128">
        <v>46</v>
      </c>
      <c r="H31" s="129">
        <v>89.97222222221589</v>
      </c>
      <c r="I31" s="130">
        <v>28.107963834230816</v>
      </c>
      <c r="K31" s="38"/>
    </row>
    <row r="32" spans="1:11">
      <c r="A32" s="35">
        <v>26</v>
      </c>
      <c r="B32" s="197"/>
      <c r="C32" s="131">
        <v>28040350</v>
      </c>
      <c r="D32" s="131" t="s">
        <v>29</v>
      </c>
      <c r="E32" s="132">
        <v>9.6569722220000003</v>
      </c>
      <c r="F32" s="132">
        <v>-73.743694439999999</v>
      </c>
      <c r="G32" s="132">
        <v>34</v>
      </c>
      <c r="H32" s="133">
        <v>112.25767979432577</v>
      </c>
      <c r="I32" s="134">
        <v>74.019250985701277</v>
      </c>
      <c r="K32" s="38"/>
    </row>
    <row r="33" spans="1:16">
      <c r="A33" s="35">
        <v>27</v>
      </c>
      <c r="B33" s="198" t="s">
        <v>87</v>
      </c>
      <c r="C33" s="135" t="s">
        <v>88</v>
      </c>
      <c r="D33" s="135" t="s">
        <v>0</v>
      </c>
      <c r="E33" s="136">
        <v>10.064161</v>
      </c>
      <c r="F33" s="136">
        <v>-72.937769000000003</v>
      </c>
      <c r="G33" s="136">
        <v>2871</v>
      </c>
      <c r="H33" s="106">
        <f>$M$42</f>
        <v>95.909060279959988</v>
      </c>
      <c r="I33" s="107">
        <f>P42</f>
        <v>31.791560810231378</v>
      </c>
      <c r="K33" s="38"/>
    </row>
    <row r="34" spans="1:16">
      <c r="A34" s="35">
        <v>28</v>
      </c>
      <c r="B34" s="196"/>
      <c r="C34" s="127" t="s">
        <v>89</v>
      </c>
      <c r="D34" s="127" t="s">
        <v>1</v>
      </c>
      <c r="E34" s="128">
        <v>9.7391120000000004</v>
      </c>
      <c r="F34" s="128">
        <v>-72.944278999999995</v>
      </c>
      <c r="G34" s="128">
        <v>1323</v>
      </c>
      <c r="H34" s="69">
        <f>$M$68</f>
        <v>96.5812820350462</v>
      </c>
      <c r="I34" s="76">
        <f>P68</f>
        <v>28.268044010885518</v>
      </c>
      <c r="K34" s="38"/>
    </row>
    <row r="35" spans="1:16">
      <c r="A35" s="35">
        <v>29</v>
      </c>
      <c r="B35" s="196"/>
      <c r="C35" s="127" t="s">
        <v>90</v>
      </c>
      <c r="D35" s="127" t="s">
        <v>2</v>
      </c>
      <c r="E35" s="128">
        <v>9.5500799999999995</v>
      </c>
      <c r="F35" s="128">
        <v>-73.027957999999998</v>
      </c>
      <c r="G35" s="128">
        <v>595</v>
      </c>
      <c r="H35" s="69">
        <f>$M$94</f>
        <v>96.555342536132756</v>
      </c>
      <c r="I35" s="76">
        <f>P94</f>
        <v>30.127197027388625</v>
      </c>
      <c r="K35" s="38"/>
    </row>
    <row r="36" spans="1:16">
      <c r="A36" s="35">
        <v>30</v>
      </c>
      <c r="B36" s="199"/>
      <c r="C36" s="137" t="s">
        <v>91</v>
      </c>
      <c r="D36" s="137" t="s">
        <v>3</v>
      </c>
      <c r="E36" s="138">
        <v>9.3958790000000008</v>
      </c>
      <c r="F36" s="138">
        <v>-73.196422999999996</v>
      </c>
      <c r="G36" s="138">
        <v>2467</v>
      </c>
      <c r="H36" s="108">
        <f>$M$120</f>
        <v>101.23163309686055</v>
      </c>
      <c r="I36" s="109">
        <f>P120</f>
        <v>33.567576932771885</v>
      </c>
      <c r="K36" s="38"/>
    </row>
    <row r="37" spans="1:16">
      <c r="B37" s="44"/>
      <c r="D37" s="44"/>
      <c r="E37" s="44"/>
      <c r="F37" s="71" t="s">
        <v>52</v>
      </c>
      <c r="G37" s="78">
        <f>AVERAGE(G33:G36)</f>
        <v>1814</v>
      </c>
      <c r="H37" s="78">
        <f>AVERAGE(H33:H36)</f>
        <v>97.569329486999877</v>
      </c>
      <c r="I37" s="79">
        <f t="shared" ref="I37" si="1">AVERAGE(I33:I36)</f>
        <v>30.938594695319352</v>
      </c>
      <c r="K37" s="38"/>
    </row>
    <row r="38" spans="1:16">
      <c r="K38" s="38"/>
    </row>
    <row r="39" spans="1:16">
      <c r="B39" s="44" t="s">
        <v>121</v>
      </c>
    </row>
    <row r="40" spans="1:16">
      <c r="A40" s="38"/>
      <c r="B40" s="44" t="s">
        <v>46</v>
      </c>
      <c r="D40" s="139">
        <v>7</v>
      </c>
      <c r="E40" s="38" t="s">
        <v>50</v>
      </c>
      <c r="F40" s="38"/>
      <c r="G40" s="38"/>
      <c r="H40" s="38"/>
      <c r="I40" s="38"/>
      <c r="K40" s="38"/>
    </row>
    <row r="41" spans="1:16" ht="30">
      <c r="B41" s="80" t="s">
        <v>115</v>
      </c>
      <c r="C41" s="74" t="s">
        <v>85</v>
      </c>
      <c r="D41" s="74" t="s">
        <v>86</v>
      </c>
      <c r="E41" s="81" t="s">
        <v>116</v>
      </c>
      <c r="F41" s="74" t="s">
        <v>85</v>
      </c>
      <c r="G41" s="74" t="s">
        <v>86</v>
      </c>
      <c r="H41" s="81" t="s">
        <v>117</v>
      </c>
      <c r="I41" s="81" t="s">
        <v>118</v>
      </c>
      <c r="J41" s="81" t="s">
        <v>70</v>
      </c>
      <c r="K41" s="81" t="s">
        <v>71</v>
      </c>
      <c r="L41" s="81" t="s">
        <v>104</v>
      </c>
      <c r="M41" s="81" t="s">
        <v>119</v>
      </c>
      <c r="N41" s="81" t="s">
        <v>72</v>
      </c>
      <c r="O41" s="81" t="s">
        <v>105</v>
      </c>
      <c r="P41" s="82" t="s">
        <v>120</v>
      </c>
    </row>
    <row r="42" spans="1:16">
      <c r="B42" s="181" t="str">
        <f>C33</f>
        <v>Virtual1</v>
      </c>
      <c r="C42" s="184">
        <f>E33</f>
        <v>10.064161</v>
      </c>
      <c r="D42" s="184">
        <f>F33</f>
        <v>-72.937769000000003</v>
      </c>
      <c r="E42" s="68">
        <f>C7</f>
        <v>25020230</v>
      </c>
      <c r="F42" s="68">
        <f t="shared" ref="F42:G57" si="2">E7</f>
        <v>9.5621666669999996</v>
      </c>
      <c r="G42" s="68">
        <f t="shared" si="2"/>
        <v>-73.339472220000005</v>
      </c>
      <c r="H42" s="68">
        <f>((ABS($C$42-F42)^2)+(ABS($D$42-G42)^2))^0.5</f>
        <v>0.64293373478336424</v>
      </c>
      <c r="I42" s="68">
        <f t="shared" ref="I42:I105" si="3">1/H42^$D$40</f>
        <v>22.020972939148542</v>
      </c>
      <c r="J42" s="184">
        <f>SUM(I42:I67)</f>
        <v>56101.83277572228</v>
      </c>
      <c r="K42" s="68">
        <f>H7/H42^$D$40</f>
        <v>2329.8343642933851</v>
      </c>
      <c r="L42" s="184">
        <f>SUM(K42:K67)</f>
        <v>5380674.0615029829</v>
      </c>
      <c r="M42" s="184">
        <f>L42/J42</f>
        <v>95.909060279959988</v>
      </c>
      <c r="N42" s="68">
        <f t="shared" ref="N42:N51" si="4">I7/H42^$D$40</f>
        <v>852.81645700515674</v>
      </c>
      <c r="O42" s="184">
        <f>SUM(N42:N67)</f>
        <v>1783564.8282548066</v>
      </c>
      <c r="P42" s="189">
        <f>O42/J42</f>
        <v>31.791560810231378</v>
      </c>
    </row>
    <row r="43" spans="1:16">
      <c r="B43" s="181"/>
      <c r="C43" s="184"/>
      <c r="D43" s="184"/>
      <c r="E43" s="68">
        <f>C8</f>
        <v>25020240</v>
      </c>
      <c r="F43" s="68">
        <f t="shared" si="2"/>
        <v>9.4104722219999992</v>
      </c>
      <c r="G43" s="68">
        <f t="shared" si="2"/>
        <v>-73.890416669999993</v>
      </c>
      <c r="H43" s="68">
        <f t="shared" ref="H43:H66" si="5">((ABS($C$42-F43)^2)+(ABS($D$42-G43)^2))^0.5</f>
        <v>1.1553556169593608</v>
      </c>
      <c r="I43" s="68">
        <f t="shared" si="3"/>
        <v>0.36390685738705542</v>
      </c>
      <c r="J43" s="184"/>
      <c r="K43" s="68">
        <f>H8/H43^$D$40</f>
        <v>38.172896245395989</v>
      </c>
      <c r="L43" s="184"/>
      <c r="M43" s="184"/>
      <c r="N43" s="68">
        <f t="shared" si="4"/>
        <v>10.183848057581679</v>
      </c>
      <c r="O43" s="184"/>
      <c r="P43" s="189"/>
    </row>
    <row r="44" spans="1:16">
      <c r="B44" s="181"/>
      <c r="C44" s="184"/>
      <c r="D44" s="184"/>
      <c r="E44" s="68">
        <f>C9</f>
        <v>25020250</v>
      </c>
      <c r="F44" s="68">
        <f t="shared" si="2"/>
        <v>9.1971944440000009</v>
      </c>
      <c r="G44" s="68">
        <f t="shared" si="2"/>
        <v>-73.541944439999995</v>
      </c>
      <c r="H44" s="68">
        <f t="shared" si="5"/>
        <v>1.0567208579003651</v>
      </c>
      <c r="I44" s="68">
        <f t="shared" si="3"/>
        <v>0.67963860800885467</v>
      </c>
      <c r="J44" s="184"/>
      <c r="K44" s="68">
        <f>H9/H44^$D$40</f>
        <v>73.804809834470404</v>
      </c>
      <c r="L44" s="184"/>
      <c r="M44" s="184"/>
      <c r="N44" s="68">
        <f t="shared" si="4"/>
        <v>18.562149478151071</v>
      </c>
      <c r="O44" s="184"/>
      <c r="P44" s="189"/>
    </row>
    <row r="45" spans="1:16">
      <c r="B45" s="181"/>
      <c r="C45" s="184"/>
      <c r="D45" s="184"/>
      <c r="E45" s="68">
        <f t="shared" ref="E45:E67" si="6">C10</f>
        <v>25020260</v>
      </c>
      <c r="F45" s="68">
        <f t="shared" si="2"/>
        <v>9.397027778</v>
      </c>
      <c r="G45" s="68">
        <f t="shared" si="2"/>
        <v>-73.488027779999996</v>
      </c>
      <c r="H45" s="68">
        <f t="shared" si="5"/>
        <v>0.86478405446861839</v>
      </c>
      <c r="I45" s="68">
        <f t="shared" si="3"/>
        <v>2.7646890203549059</v>
      </c>
      <c r="J45" s="184"/>
      <c r="K45" s="68">
        <f>H10/H45^$D$40</f>
        <v>295.53816732973343</v>
      </c>
      <c r="L45" s="184"/>
      <c r="M45" s="184"/>
      <c r="N45" s="68">
        <f t="shared" si="4"/>
        <v>88.152984698205202</v>
      </c>
      <c r="O45" s="184"/>
      <c r="P45" s="189"/>
    </row>
    <row r="46" spans="1:16">
      <c r="B46" s="181"/>
      <c r="C46" s="184"/>
      <c r="D46" s="184"/>
      <c r="E46" s="68">
        <f t="shared" si="6"/>
        <v>25020280</v>
      </c>
      <c r="F46" s="68">
        <f t="shared" si="2"/>
        <v>9.6065277780000002</v>
      </c>
      <c r="G46" s="68">
        <f t="shared" si="2"/>
        <v>-73.611972219999998</v>
      </c>
      <c r="H46" s="68">
        <f t="shared" si="5"/>
        <v>0.81484854282035979</v>
      </c>
      <c r="I46" s="68">
        <f t="shared" si="3"/>
        <v>4.1923906843950567</v>
      </c>
      <c r="J46" s="184"/>
      <c r="K46" s="68">
        <f>H11/H46^$D$40</f>
        <v>457.25007731135429</v>
      </c>
      <c r="L46" s="184"/>
      <c r="M46" s="184"/>
      <c r="N46" s="68">
        <f t="shared" si="4"/>
        <v>152.64742776649086</v>
      </c>
      <c r="O46" s="184"/>
      <c r="P46" s="189"/>
    </row>
    <row r="47" spans="1:16">
      <c r="B47" s="181"/>
      <c r="C47" s="184"/>
      <c r="D47" s="184"/>
      <c r="E47" s="68">
        <f t="shared" si="6"/>
        <v>25020690</v>
      </c>
      <c r="F47" s="68">
        <f t="shared" si="2"/>
        <v>9.4232777779999992</v>
      </c>
      <c r="G47" s="68">
        <f t="shared" si="2"/>
        <v>-73.410944439999994</v>
      </c>
      <c r="H47" s="68">
        <f t="shared" si="5"/>
        <v>0.79663435857379905</v>
      </c>
      <c r="I47" s="68">
        <f t="shared" si="3"/>
        <v>4.9111903364294562</v>
      </c>
      <c r="J47" s="184"/>
      <c r="K47" s="68">
        <f t="shared" ref="K47:K66" si="7">H12/H47^$D$40</f>
        <v>477.64474220710076</v>
      </c>
      <c r="L47" s="184"/>
      <c r="M47" s="184"/>
      <c r="N47" s="68">
        <f t="shared" si="4"/>
        <v>134.96825961242203</v>
      </c>
      <c r="O47" s="184"/>
      <c r="P47" s="189"/>
    </row>
    <row r="48" spans="1:16">
      <c r="B48" s="181"/>
      <c r="C48" s="184"/>
      <c r="D48" s="184"/>
      <c r="E48" s="68">
        <f t="shared" si="6"/>
        <v>25020920</v>
      </c>
      <c r="F48" s="68">
        <f t="shared" si="2"/>
        <v>9.2166666670000001</v>
      </c>
      <c r="G48" s="68">
        <f t="shared" si="2"/>
        <v>-73.416666669999998</v>
      </c>
      <c r="H48" s="68">
        <f t="shared" si="5"/>
        <v>0.9734421517473647</v>
      </c>
      <c r="I48" s="68">
        <f t="shared" si="3"/>
        <v>1.2073382610539825</v>
      </c>
      <c r="J48" s="184"/>
      <c r="K48" s="68">
        <f t="shared" si="7"/>
        <v>121.82378425773864</v>
      </c>
      <c r="L48" s="184"/>
      <c r="M48" s="184"/>
      <c r="N48" s="68">
        <f t="shared" si="4"/>
        <v>58.833200966509025</v>
      </c>
      <c r="O48" s="184"/>
      <c r="P48" s="189"/>
    </row>
    <row r="49" spans="2:16">
      <c r="B49" s="181"/>
      <c r="C49" s="184"/>
      <c r="D49" s="184"/>
      <c r="E49" s="68">
        <f t="shared" si="6"/>
        <v>25021240</v>
      </c>
      <c r="F49" s="68">
        <f t="shared" si="2"/>
        <v>9.2600833330000007</v>
      </c>
      <c r="G49" s="68">
        <f t="shared" si="2"/>
        <v>-73.80986111</v>
      </c>
      <c r="H49" s="68">
        <f t="shared" si="5"/>
        <v>1.1862063660646951</v>
      </c>
      <c r="I49" s="68">
        <f t="shared" si="3"/>
        <v>0.30260649609550994</v>
      </c>
      <c r="J49" s="184"/>
      <c r="K49" s="68">
        <f t="shared" si="7"/>
        <v>32.176626529566121</v>
      </c>
      <c r="L49" s="184"/>
      <c r="M49" s="184"/>
      <c r="N49" s="68">
        <f t="shared" si="4"/>
        <v>6.6823672586823655</v>
      </c>
      <c r="O49" s="184"/>
      <c r="P49" s="189"/>
    </row>
    <row r="50" spans="2:16">
      <c r="B50" s="181"/>
      <c r="C50" s="184"/>
      <c r="D50" s="184"/>
      <c r="E50" s="68">
        <f t="shared" si="6"/>
        <v>25021650</v>
      </c>
      <c r="F50" s="68">
        <f t="shared" si="2"/>
        <v>9.5573888890000003</v>
      </c>
      <c r="G50" s="68">
        <f t="shared" si="2"/>
        <v>-73.876194440000006</v>
      </c>
      <c r="H50" s="68">
        <f t="shared" si="5"/>
        <v>1.0665178286960777</v>
      </c>
      <c r="I50" s="68">
        <f t="shared" si="3"/>
        <v>0.63712282084056759</v>
      </c>
      <c r="J50" s="184"/>
      <c r="K50" s="68">
        <f t="shared" si="7"/>
        <v>64.862743863403153</v>
      </c>
      <c r="L50" s="184"/>
      <c r="M50" s="184"/>
      <c r="N50" s="68">
        <f t="shared" si="4"/>
        <v>17.941501228271658</v>
      </c>
      <c r="O50" s="184"/>
      <c r="P50" s="189"/>
    </row>
    <row r="51" spans="2:16">
      <c r="B51" s="181"/>
      <c r="C51" s="184"/>
      <c r="D51" s="184"/>
      <c r="E51" s="68">
        <f t="shared" si="6"/>
        <v>25025250</v>
      </c>
      <c r="F51" s="68">
        <f t="shared" si="2"/>
        <v>9.3610277780000004</v>
      </c>
      <c r="G51" s="68">
        <f t="shared" si="2"/>
        <v>-73.59338889</v>
      </c>
      <c r="H51" s="68">
        <f t="shared" si="5"/>
        <v>0.96137077553028905</v>
      </c>
      <c r="I51" s="68">
        <f t="shared" si="3"/>
        <v>1.3175393295920581</v>
      </c>
      <c r="J51" s="184"/>
      <c r="K51" s="68">
        <f t="shared" si="7"/>
        <v>142.34824510945015</v>
      </c>
      <c r="L51" s="184"/>
      <c r="M51" s="184"/>
      <c r="N51" s="68">
        <f t="shared" si="4"/>
        <v>51.423549243228699</v>
      </c>
      <c r="O51" s="184"/>
      <c r="P51" s="189"/>
    </row>
    <row r="52" spans="2:16">
      <c r="B52" s="181"/>
      <c r="C52" s="184"/>
      <c r="D52" s="184"/>
      <c r="E52" s="68">
        <f t="shared" si="6"/>
        <v>28010070</v>
      </c>
      <c r="F52" s="68">
        <f t="shared" si="2"/>
        <v>10.185499999999999</v>
      </c>
      <c r="G52" s="68">
        <f t="shared" si="2"/>
        <v>-73.467111110000005</v>
      </c>
      <c r="H52" s="68">
        <f t="shared" si="5"/>
        <v>0.54307110247209223</v>
      </c>
      <c r="I52" s="68">
        <f t="shared" si="3"/>
        <v>71.779948402432794</v>
      </c>
      <c r="J52" s="184"/>
      <c r="K52" s="68">
        <f t="shared" si="7"/>
        <v>5218.0341465573638</v>
      </c>
      <c r="L52" s="184"/>
      <c r="M52" s="184"/>
      <c r="N52" s="68">
        <f t="shared" ref="N52:N67" si="8">I17/H52^$D$40</f>
        <v>2769.7642863798405</v>
      </c>
      <c r="O52" s="184"/>
      <c r="P52" s="189"/>
    </row>
    <row r="53" spans="2:16">
      <c r="B53" s="181"/>
      <c r="C53" s="184"/>
      <c r="D53" s="184"/>
      <c r="E53" s="68">
        <f t="shared" si="6"/>
        <v>28020080</v>
      </c>
      <c r="F53" s="68">
        <f t="shared" si="2"/>
        <v>9.8480833329999999</v>
      </c>
      <c r="G53" s="68">
        <f t="shared" si="2"/>
        <v>-73.462194440000005</v>
      </c>
      <c r="H53" s="68">
        <f t="shared" si="5"/>
        <v>0.56719626258937783</v>
      </c>
      <c r="I53" s="68">
        <f t="shared" si="3"/>
        <v>52.950062431065817</v>
      </c>
      <c r="J53" s="184"/>
      <c r="K53" s="68">
        <f t="shared" si="7"/>
        <v>5327.8624356920118</v>
      </c>
      <c r="L53" s="184"/>
      <c r="M53" s="184"/>
      <c r="N53" s="68">
        <f t="shared" si="8"/>
        <v>2284.9884337540097</v>
      </c>
      <c r="O53" s="184"/>
      <c r="P53" s="189"/>
    </row>
    <row r="54" spans="2:16">
      <c r="B54" s="181"/>
      <c r="C54" s="184"/>
      <c r="D54" s="184"/>
      <c r="E54" s="68">
        <f t="shared" si="6"/>
        <v>28020150</v>
      </c>
      <c r="F54" s="68">
        <f t="shared" si="2"/>
        <v>10.029972219999999</v>
      </c>
      <c r="G54" s="68">
        <f t="shared" si="2"/>
        <v>-73.668833329999998</v>
      </c>
      <c r="H54" s="68">
        <f t="shared" si="5"/>
        <v>0.73186332554393685</v>
      </c>
      <c r="I54" s="68">
        <f t="shared" si="3"/>
        <v>8.8918086216831504</v>
      </c>
      <c r="J54" s="184"/>
      <c r="K54" s="68">
        <f t="shared" si="7"/>
        <v>642.04368129959596</v>
      </c>
      <c r="L54" s="184"/>
      <c r="M54" s="184"/>
      <c r="N54" s="68">
        <f t="shared" si="8"/>
        <v>317.11560213899139</v>
      </c>
      <c r="O54" s="184"/>
      <c r="P54" s="189"/>
    </row>
    <row r="55" spans="2:16">
      <c r="B55" s="181"/>
      <c r="C55" s="184"/>
      <c r="D55" s="184"/>
      <c r="E55" s="68">
        <f t="shared" si="6"/>
        <v>28020230</v>
      </c>
      <c r="F55" s="68">
        <f t="shared" si="2"/>
        <v>9.7333333329999991</v>
      </c>
      <c r="G55" s="68">
        <f t="shared" si="2"/>
        <v>-73.3</v>
      </c>
      <c r="H55" s="68">
        <f t="shared" si="5"/>
        <v>0.49056930459789216</v>
      </c>
      <c r="I55" s="68">
        <f t="shared" si="3"/>
        <v>146.25051584650114</v>
      </c>
      <c r="J55" s="184"/>
      <c r="K55" s="68">
        <f t="shared" si="7"/>
        <v>14288.304472980804</v>
      </c>
      <c r="L55" s="184"/>
      <c r="M55" s="184"/>
      <c r="N55" s="68">
        <f t="shared" si="8"/>
        <v>5726.3052193032636</v>
      </c>
      <c r="O55" s="184"/>
      <c r="P55" s="189"/>
    </row>
    <row r="56" spans="2:16">
      <c r="B56" s="181"/>
      <c r="C56" s="184"/>
      <c r="D56" s="184"/>
      <c r="E56" s="68">
        <f t="shared" si="6"/>
        <v>28020310</v>
      </c>
      <c r="F56" s="68">
        <f t="shared" si="2"/>
        <v>10.1</v>
      </c>
      <c r="G56" s="68">
        <f t="shared" si="2"/>
        <v>-73.150000000000006</v>
      </c>
      <c r="H56" s="68">
        <f t="shared" si="5"/>
        <v>0.21523575744285869</v>
      </c>
      <c r="I56" s="68">
        <f t="shared" si="3"/>
        <v>46730.350566958659</v>
      </c>
      <c r="J56" s="184"/>
      <c r="K56" s="68">
        <f t="shared" si="7"/>
        <v>4414071.0306373034</v>
      </c>
      <c r="L56" s="184"/>
      <c r="M56" s="184"/>
      <c r="N56" s="68">
        <f t="shared" si="8"/>
        <v>1525168.38389201</v>
      </c>
      <c r="O56" s="184"/>
      <c r="P56" s="189"/>
    </row>
    <row r="57" spans="2:16">
      <c r="B57" s="181"/>
      <c r="C57" s="184"/>
      <c r="D57" s="184"/>
      <c r="E57" s="68">
        <f t="shared" si="6"/>
        <v>28020420</v>
      </c>
      <c r="F57" s="68">
        <f t="shared" si="2"/>
        <v>9.8446111110000007</v>
      </c>
      <c r="G57" s="68">
        <f t="shared" si="2"/>
        <v>-73.547694440000001</v>
      </c>
      <c r="H57" s="68">
        <f t="shared" si="5"/>
        <v>0.64823699070563934</v>
      </c>
      <c r="I57" s="68">
        <f t="shared" si="3"/>
        <v>20.790423284283946</v>
      </c>
      <c r="J57" s="184"/>
      <c r="K57" s="68">
        <f t="shared" si="7"/>
        <v>1845.7676086388979</v>
      </c>
      <c r="L57" s="184"/>
      <c r="M57" s="184"/>
      <c r="N57" s="68">
        <f t="shared" si="8"/>
        <v>680.17812102666403</v>
      </c>
      <c r="O57" s="184"/>
      <c r="P57" s="189"/>
    </row>
    <row r="58" spans="2:16">
      <c r="B58" s="181"/>
      <c r="C58" s="184"/>
      <c r="D58" s="184"/>
      <c r="E58" s="68">
        <f t="shared" si="6"/>
        <v>28020440</v>
      </c>
      <c r="F58" s="68">
        <f t="shared" ref="F58:G67" si="9">E23</f>
        <v>9.9170277779999996</v>
      </c>
      <c r="G58" s="68">
        <f t="shared" si="9"/>
        <v>-73.286138890000004</v>
      </c>
      <c r="H58" s="68">
        <f t="shared" si="5"/>
        <v>0.37816631959326324</v>
      </c>
      <c r="I58" s="68">
        <f t="shared" si="3"/>
        <v>904.10749929168276</v>
      </c>
      <c r="J58" s="184"/>
      <c r="K58" s="68">
        <f t="shared" si="7"/>
        <v>89008.224193087575</v>
      </c>
      <c r="L58" s="184"/>
      <c r="M58" s="184"/>
      <c r="N58" s="68">
        <f t="shared" si="8"/>
        <v>21192.929715342325</v>
      </c>
      <c r="O58" s="184"/>
      <c r="P58" s="189"/>
    </row>
    <row r="59" spans="2:16">
      <c r="B59" s="181"/>
      <c r="C59" s="184"/>
      <c r="D59" s="184"/>
      <c r="E59" s="68">
        <f t="shared" si="6"/>
        <v>28020460</v>
      </c>
      <c r="F59" s="68">
        <f t="shared" si="9"/>
        <v>10.04463889</v>
      </c>
      <c r="G59" s="68">
        <f t="shared" si="9"/>
        <v>-73.243388890000006</v>
      </c>
      <c r="H59" s="68">
        <f t="shared" si="5"/>
        <v>0.30624276308586601</v>
      </c>
      <c r="I59" s="68">
        <f t="shared" si="3"/>
        <v>3958.5775572181274</v>
      </c>
      <c r="J59" s="184"/>
      <c r="K59" s="68">
        <f t="shared" si="7"/>
        <v>425293.33242933213</v>
      </c>
      <c r="L59" s="184"/>
      <c r="M59" s="184"/>
      <c r="N59" s="68">
        <f t="shared" si="8"/>
        <v>112775.75357461479</v>
      </c>
      <c r="O59" s="184"/>
      <c r="P59" s="189"/>
    </row>
    <row r="60" spans="2:16">
      <c r="B60" s="181"/>
      <c r="C60" s="184"/>
      <c r="D60" s="184"/>
      <c r="E60" s="68">
        <f t="shared" si="6"/>
        <v>28020600</v>
      </c>
      <c r="F60" s="68">
        <f t="shared" si="9"/>
        <v>9.8547222219999995</v>
      </c>
      <c r="G60" s="68">
        <f t="shared" si="9"/>
        <v>-73.357166669999998</v>
      </c>
      <c r="H60" s="68">
        <f t="shared" si="5"/>
        <v>0.46878460654287529</v>
      </c>
      <c r="I60" s="68">
        <f t="shared" si="3"/>
        <v>200.99562465127494</v>
      </c>
      <c r="J60" s="184"/>
      <c r="K60" s="68">
        <f t="shared" si="7"/>
        <v>17396.757244036529</v>
      </c>
      <c r="L60" s="184"/>
      <c r="M60" s="184"/>
      <c r="N60" s="68">
        <f t="shared" si="8"/>
        <v>5767.2568734285533</v>
      </c>
      <c r="O60" s="184"/>
      <c r="P60" s="189"/>
    </row>
    <row r="61" spans="2:16">
      <c r="B61" s="181"/>
      <c r="C61" s="184"/>
      <c r="D61" s="184"/>
      <c r="E61" s="68">
        <f t="shared" si="6"/>
        <v>28025070</v>
      </c>
      <c r="F61" s="68">
        <f t="shared" si="9"/>
        <v>10.001805559999999</v>
      </c>
      <c r="G61" s="68">
        <f t="shared" si="9"/>
        <v>-73.249388890000006</v>
      </c>
      <c r="H61" s="68">
        <f t="shared" si="5"/>
        <v>0.31779735169004736</v>
      </c>
      <c r="I61" s="68">
        <f t="shared" si="3"/>
        <v>3054.5559440714615</v>
      </c>
      <c r="J61" s="184"/>
      <c r="K61" s="68">
        <f t="shared" si="7"/>
        <v>315410.31390692777</v>
      </c>
      <c r="L61" s="184"/>
      <c r="M61" s="184"/>
      <c r="N61" s="68">
        <f t="shared" si="8"/>
        <v>85158.492805356174</v>
      </c>
      <c r="O61" s="184"/>
      <c r="P61" s="189"/>
    </row>
    <row r="62" spans="2:16">
      <c r="B62" s="181"/>
      <c r="C62" s="184"/>
      <c r="D62" s="184"/>
      <c r="E62" s="68">
        <f t="shared" si="6"/>
        <v>28025080</v>
      </c>
      <c r="F62" s="68">
        <f t="shared" si="9"/>
        <v>9.6866666670000008</v>
      </c>
      <c r="G62" s="68">
        <f t="shared" si="9"/>
        <v>-73.240555560000004</v>
      </c>
      <c r="H62" s="68">
        <f t="shared" si="5"/>
        <v>0.483923209160037</v>
      </c>
      <c r="I62" s="68">
        <f t="shared" si="3"/>
        <v>160.90325846642489</v>
      </c>
      <c r="J62" s="184"/>
      <c r="K62" s="68">
        <f t="shared" si="7"/>
        <v>15124.386987171632</v>
      </c>
      <c r="L62" s="184"/>
      <c r="M62" s="184"/>
      <c r="N62" s="68">
        <f t="shared" si="8"/>
        <v>4373.33660574849</v>
      </c>
      <c r="O62" s="184"/>
      <c r="P62" s="189"/>
    </row>
    <row r="63" spans="2:16">
      <c r="B63" s="181"/>
      <c r="C63" s="184"/>
      <c r="D63" s="184"/>
      <c r="E63" s="68">
        <f t="shared" si="6"/>
        <v>28025090</v>
      </c>
      <c r="F63" s="68">
        <f t="shared" si="9"/>
        <v>9.8502500000000008</v>
      </c>
      <c r="G63" s="68">
        <f t="shared" si="9"/>
        <v>-73.265472220000007</v>
      </c>
      <c r="H63" s="68">
        <f t="shared" si="5"/>
        <v>0.39134040977053541</v>
      </c>
      <c r="I63" s="68">
        <f t="shared" si="3"/>
        <v>711.40535845785791</v>
      </c>
      <c r="J63" s="184"/>
      <c r="K63" s="68">
        <f t="shared" si="7"/>
        <v>69398.504775715905</v>
      </c>
      <c r="L63" s="184"/>
      <c r="M63" s="184"/>
      <c r="N63" s="68">
        <f t="shared" si="8"/>
        <v>14762.005128814753</v>
      </c>
      <c r="O63" s="184"/>
      <c r="P63" s="189"/>
    </row>
    <row r="64" spans="2:16">
      <c r="B64" s="181"/>
      <c r="C64" s="184"/>
      <c r="D64" s="184"/>
      <c r="E64" s="68">
        <f t="shared" si="6"/>
        <v>28035010</v>
      </c>
      <c r="F64" s="68">
        <f t="shared" si="9"/>
        <v>10.190666670000001</v>
      </c>
      <c r="G64" s="68">
        <f t="shared" si="9"/>
        <v>-73.547388889999993</v>
      </c>
      <c r="H64" s="68">
        <f t="shared" si="5"/>
        <v>0.62260749660259429</v>
      </c>
      <c r="I64" s="68">
        <f t="shared" si="3"/>
        <v>27.573987921890659</v>
      </c>
      <c r="J64" s="184"/>
      <c r="K64" s="68">
        <f t="shared" si="7"/>
        <v>2287.863269652461</v>
      </c>
      <c r="L64" s="184"/>
      <c r="M64" s="184"/>
      <c r="N64" s="68">
        <f t="shared" si="8"/>
        <v>733.69799379309745</v>
      </c>
      <c r="O64" s="184"/>
      <c r="P64" s="189"/>
    </row>
    <row r="65" spans="2:16">
      <c r="B65" s="181"/>
      <c r="C65" s="184"/>
      <c r="D65" s="184"/>
      <c r="E65" s="68">
        <f t="shared" si="6"/>
        <v>28035040</v>
      </c>
      <c r="F65" s="68">
        <f t="shared" si="9"/>
        <v>9.9049166670000002</v>
      </c>
      <c r="G65" s="68">
        <f t="shared" si="9"/>
        <v>-73.647527780000004</v>
      </c>
      <c r="H65" s="68">
        <f t="shared" si="5"/>
        <v>0.72740379664922372</v>
      </c>
      <c r="I65" s="68">
        <f t="shared" si="3"/>
        <v>9.280493170372651</v>
      </c>
      <c r="J65" s="184"/>
      <c r="K65" s="68">
        <f t="shared" si="7"/>
        <v>830.77071170269221</v>
      </c>
      <c r="L65" s="184"/>
      <c r="M65" s="184"/>
      <c r="N65" s="68">
        <f t="shared" si="8"/>
        <v>227.42539408308275</v>
      </c>
      <c r="O65" s="184"/>
      <c r="P65" s="189"/>
    </row>
    <row r="66" spans="2:16">
      <c r="B66" s="181"/>
      <c r="C66" s="184"/>
      <c r="D66" s="184"/>
      <c r="E66" s="68">
        <f t="shared" si="6"/>
        <v>28040310</v>
      </c>
      <c r="F66" s="68">
        <f t="shared" si="9"/>
        <v>9.7760555559999993</v>
      </c>
      <c r="G66" s="68">
        <f t="shared" si="9"/>
        <v>-73.743416670000002</v>
      </c>
      <c r="H66" s="68">
        <f t="shared" si="5"/>
        <v>0.85561259635355125</v>
      </c>
      <c r="I66" s="68">
        <f t="shared" si="3"/>
        <v>2.9789266690154501</v>
      </c>
      <c r="J66" s="184"/>
      <c r="K66" s="68">
        <f t="shared" si="7"/>
        <v>268.02065224834348</v>
      </c>
      <c r="L66" s="184"/>
      <c r="M66" s="184"/>
      <c r="N66" s="68">
        <f t="shared" si="8"/>
        <v>83.73156307751195</v>
      </c>
      <c r="O66" s="184"/>
      <c r="P66" s="189"/>
    </row>
    <row r="67" spans="2:16">
      <c r="B67" s="182"/>
      <c r="C67" s="185"/>
      <c r="D67" s="185"/>
      <c r="E67" s="70">
        <f t="shared" si="6"/>
        <v>28040350</v>
      </c>
      <c r="F67" s="70">
        <f t="shared" si="9"/>
        <v>9.6569722220000003</v>
      </c>
      <c r="G67" s="70">
        <f t="shared" si="9"/>
        <v>-73.743694439999999</v>
      </c>
      <c r="H67" s="70">
        <f>((ABS($C$42-F67)^2)+(ABS($D$42-G67)^2))^0.5</f>
        <v>0.90294989659909708</v>
      </c>
      <c r="I67" s="70">
        <f t="shared" si="3"/>
        <v>2.0434049062361104</v>
      </c>
      <c r="J67" s="185"/>
      <c r="K67" s="70">
        <f>H32/H67^$D$40</f>
        <v>229.38789365440758</v>
      </c>
      <c r="L67" s="185"/>
      <c r="M67" s="185"/>
      <c r="N67" s="70">
        <f t="shared" si="8"/>
        <v>151.25130062010405</v>
      </c>
      <c r="O67" s="185"/>
      <c r="P67" s="194"/>
    </row>
    <row r="68" spans="2:16">
      <c r="B68" s="191" t="str">
        <f>C34</f>
        <v>Virtual2</v>
      </c>
      <c r="C68" s="186">
        <f>E34</f>
        <v>9.7391120000000004</v>
      </c>
      <c r="D68" s="186">
        <f>F34</f>
        <v>-72.944278999999995</v>
      </c>
      <c r="E68" s="85">
        <f t="shared" ref="E68:E93" si="10">C7</f>
        <v>25020230</v>
      </c>
      <c r="F68" s="85">
        <f t="shared" ref="F68:G93" si="11">E7</f>
        <v>9.5621666669999996</v>
      </c>
      <c r="G68" s="85">
        <f t="shared" si="11"/>
        <v>-73.339472220000005</v>
      </c>
      <c r="H68" s="85">
        <f t="shared" ref="H68:H93" si="12">((ABS($C$68-F68)^2)+(ABS($D$68-G68)^2))^0.5</f>
        <v>0.43299807390386574</v>
      </c>
      <c r="I68" s="85">
        <f t="shared" si="3"/>
        <v>350.42755502473068</v>
      </c>
      <c r="J68" s="186">
        <f>SUM(I68:I93)</f>
        <v>11008.610851946438</v>
      </c>
      <c r="K68" s="85">
        <f t="shared" ref="K68:K77" si="13">H7/H68^$D$40</f>
        <v>37075.480822215519</v>
      </c>
      <c r="L68" s="186">
        <f>SUM(K68:K93)</f>
        <v>1063225.7495059092</v>
      </c>
      <c r="M68" s="186">
        <f>L68/J68</f>
        <v>96.5812820350462</v>
      </c>
      <c r="N68" s="85">
        <f>I7/H68^$D$40</f>
        <v>13571.170844221822</v>
      </c>
      <c r="O68" s="186">
        <f>SUM(N68:N93)</f>
        <v>311191.89606153383</v>
      </c>
      <c r="P68" s="188">
        <f>O68/J68</f>
        <v>28.268044010885518</v>
      </c>
    </row>
    <row r="69" spans="2:16">
      <c r="B69" s="181"/>
      <c r="C69" s="184"/>
      <c r="D69" s="184"/>
      <c r="E69" s="68">
        <f t="shared" si="10"/>
        <v>25020240</v>
      </c>
      <c r="F69" s="68">
        <f t="shared" si="11"/>
        <v>9.4104722219999992</v>
      </c>
      <c r="G69" s="68">
        <f t="shared" si="11"/>
        <v>-73.890416669999993</v>
      </c>
      <c r="H69" s="68">
        <f t="shared" si="12"/>
        <v>1.0015890346229419</v>
      </c>
      <c r="I69" s="68">
        <f t="shared" si="3"/>
        <v>0.98894712280419039</v>
      </c>
      <c r="J69" s="184"/>
      <c r="K69" s="68">
        <f t="shared" si="13"/>
        <v>103.73801742030624</v>
      </c>
      <c r="L69" s="184"/>
      <c r="M69" s="184"/>
      <c r="N69" s="68">
        <f t="shared" ref="N69:N93" si="14">I8/H69^$D$40</f>
        <v>27.675453295755048</v>
      </c>
      <c r="O69" s="184"/>
      <c r="P69" s="189"/>
    </row>
    <row r="70" spans="2:16">
      <c r="B70" s="181"/>
      <c r="C70" s="184"/>
      <c r="D70" s="184"/>
      <c r="E70" s="68">
        <f t="shared" si="10"/>
        <v>25020250</v>
      </c>
      <c r="F70" s="68">
        <f t="shared" si="11"/>
        <v>9.1971944440000009</v>
      </c>
      <c r="G70" s="68">
        <f t="shared" si="11"/>
        <v>-73.541944439999995</v>
      </c>
      <c r="H70" s="68">
        <f t="shared" si="12"/>
        <v>0.8067704851265981</v>
      </c>
      <c r="I70" s="68">
        <f t="shared" si="3"/>
        <v>4.4952100362557399</v>
      </c>
      <c r="J70" s="184"/>
      <c r="K70" s="68">
        <f t="shared" si="13"/>
        <v>488.1537305007476</v>
      </c>
      <c r="L70" s="184"/>
      <c r="M70" s="184"/>
      <c r="N70" s="68">
        <f t="shared" si="14"/>
        <v>122.77224931809174</v>
      </c>
      <c r="O70" s="184"/>
      <c r="P70" s="189"/>
    </row>
    <row r="71" spans="2:16">
      <c r="B71" s="181"/>
      <c r="C71" s="184"/>
      <c r="D71" s="184"/>
      <c r="E71" s="68">
        <f t="shared" si="10"/>
        <v>25020260</v>
      </c>
      <c r="F71" s="68">
        <f t="shared" si="11"/>
        <v>9.397027778</v>
      </c>
      <c r="G71" s="68">
        <f t="shared" si="11"/>
        <v>-73.488027779999996</v>
      </c>
      <c r="H71" s="68">
        <f t="shared" si="12"/>
        <v>0.64240512972176322</v>
      </c>
      <c r="I71" s="68">
        <f t="shared" si="3"/>
        <v>22.148126664562902</v>
      </c>
      <c r="J71" s="184"/>
      <c r="K71" s="68">
        <f t="shared" si="13"/>
        <v>2367.5779503734034</v>
      </c>
      <c r="L71" s="184"/>
      <c r="M71" s="184"/>
      <c r="N71" s="68">
        <f t="shared" si="14"/>
        <v>706.20003066547042</v>
      </c>
      <c r="O71" s="184"/>
      <c r="P71" s="189"/>
    </row>
    <row r="72" spans="2:16">
      <c r="B72" s="181"/>
      <c r="C72" s="184"/>
      <c r="D72" s="184"/>
      <c r="E72" s="68">
        <f t="shared" si="10"/>
        <v>25020280</v>
      </c>
      <c r="F72" s="68">
        <f t="shared" si="11"/>
        <v>9.6065277780000002</v>
      </c>
      <c r="G72" s="68">
        <f t="shared" si="11"/>
        <v>-73.611972219999998</v>
      </c>
      <c r="H72" s="68">
        <f t="shared" si="12"/>
        <v>0.68072961736457371</v>
      </c>
      <c r="I72" s="68">
        <f t="shared" si="3"/>
        <v>14.763097062101524</v>
      </c>
      <c r="J72" s="184"/>
      <c r="K72" s="68">
        <f t="shared" si="13"/>
        <v>1610.161786239873</v>
      </c>
      <c r="L72" s="184"/>
      <c r="M72" s="184"/>
      <c r="N72" s="68">
        <f t="shared" si="14"/>
        <v>537.53310749043726</v>
      </c>
      <c r="O72" s="184"/>
      <c r="P72" s="189"/>
    </row>
    <row r="73" spans="2:16">
      <c r="B73" s="181"/>
      <c r="C73" s="184"/>
      <c r="D73" s="184"/>
      <c r="E73" s="68">
        <f t="shared" si="10"/>
        <v>25020690</v>
      </c>
      <c r="F73" s="68">
        <f t="shared" si="11"/>
        <v>9.4232777779999992</v>
      </c>
      <c r="G73" s="68">
        <f t="shared" si="11"/>
        <v>-73.410944439999994</v>
      </c>
      <c r="H73" s="68">
        <f t="shared" si="12"/>
        <v>0.5634961301346616</v>
      </c>
      <c r="I73" s="68">
        <f t="shared" si="3"/>
        <v>55.432368469784052</v>
      </c>
      <c r="J73" s="184"/>
      <c r="K73" s="68">
        <f t="shared" si="13"/>
        <v>5391.1531693818188</v>
      </c>
      <c r="L73" s="184"/>
      <c r="M73" s="184"/>
      <c r="N73" s="68">
        <f t="shared" si="14"/>
        <v>1523.380236979483</v>
      </c>
      <c r="O73" s="184"/>
      <c r="P73" s="189"/>
    </row>
    <row r="74" spans="2:16">
      <c r="B74" s="181"/>
      <c r="C74" s="184"/>
      <c r="D74" s="184"/>
      <c r="E74" s="68">
        <f t="shared" si="10"/>
        <v>25020920</v>
      </c>
      <c r="F74" s="68">
        <f t="shared" si="11"/>
        <v>9.2166666670000001</v>
      </c>
      <c r="G74" s="68">
        <f t="shared" si="11"/>
        <v>-73.416666669999998</v>
      </c>
      <c r="H74" s="68">
        <f t="shared" si="12"/>
        <v>0.70434312429490875</v>
      </c>
      <c r="I74" s="68">
        <f t="shared" si="3"/>
        <v>11.628134431868956</v>
      </c>
      <c r="J74" s="184"/>
      <c r="K74" s="68">
        <f t="shared" si="13"/>
        <v>1173.3110645489994</v>
      </c>
      <c r="L74" s="184"/>
      <c r="M74" s="184"/>
      <c r="N74" s="68">
        <f t="shared" si="14"/>
        <v>566.63521066457872</v>
      </c>
      <c r="O74" s="184"/>
      <c r="P74" s="189"/>
    </row>
    <row r="75" spans="2:16">
      <c r="B75" s="181"/>
      <c r="C75" s="184"/>
      <c r="D75" s="184"/>
      <c r="E75" s="68">
        <f t="shared" si="10"/>
        <v>25021240</v>
      </c>
      <c r="F75" s="68">
        <f t="shared" si="11"/>
        <v>9.2600833330000007</v>
      </c>
      <c r="G75" s="68">
        <f t="shared" si="11"/>
        <v>-73.80986111</v>
      </c>
      <c r="H75" s="68">
        <f t="shared" si="12"/>
        <v>0.98929310770865986</v>
      </c>
      <c r="I75" s="68">
        <f t="shared" si="3"/>
        <v>1.0782640260213745</v>
      </c>
      <c r="J75" s="184"/>
      <c r="K75" s="68">
        <f t="shared" si="13"/>
        <v>114.65351640899864</v>
      </c>
      <c r="L75" s="184"/>
      <c r="M75" s="184"/>
      <c r="N75" s="68">
        <f t="shared" si="14"/>
        <v>23.810976686455792</v>
      </c>
      <c r="O75" s="184"/>
      <c r="P75" s="189"/>
    </row>
    <row r="76" spans="2:16">
      <c r="B76" s="181"/>
      <c r="C76" s="184"/>
      <c r="D76" s="184"/>
      <c r="E76" s="68">
        <f t="shared" si="10"/>
        <v>25021650</v>
      </c>
      <c r="F76" s="68">
        <f t="shared" si="11"/>
        <v>9.5573888890000003</v>
      </c>
      <c r="G76" s="68">
        <f t="shared" si="11"/>
        <v>-73.876194440000006</v>
      </c>
      <c r="H76" s="68">
        <f t="shared" si="12"/>
        <v>0.9494681018243496</v>
      </c>
      <c r="I76" s="68">
        <f t="shared" si="3"/>
        <v>1.4375976301622702</v>
      </c>
      <c r="J76" s="184"/>
      <c r="K76" s="68">
        <f t="shared" si="13"/>
        <v>146.35565359412001</v>
      </c>
      <c r="L76" s="184"/>
      <c r="M76" s="184"/>
      <c r="N76" s="68">
        <f t="shared" si="14"/>
        <v>40.483025883907402</v>
      </c>
      <c r="O76" s="184"/>
      <c r="P76" s="189"/>
    </row>
    <row r="77" spans="2:16">
      <c r="B77" s="181"/>
      <c r="C77" s="184"/>
      <c r="D77" s="184"/>
      <c r="E77" s="68">
        <f t="shared" si="10"/>
        <v>25025250</v>
      </c>
      <c r="F77" s="68">
        <f t="shared" si="11"/>
        <v>9.3610277780000004</v>
      </c>
      <c r="G77" s="68">
        <f t="shared" si="11"/>
        <v>-73.59338889</v>
      </c>
      <c r="H77" s="68">
        <f t="shared" si="12"/>
        <v>0.75119326955262611</v>
      </c>
      <c r="I77" s="68">
        <f t="shared" si="3"/>
        <v>7.4086347277036078</v>
      </c>
      <c r="J77" s="184"/>
      <c r="K77" s="68">
        <f t="shared" si="13"/>
        <v>800.43618316279719</v>
      </c>
      <c r="L77" s="184"/>
      <c r="M77" s="184"/>
      <c r="N77" s="68">
        <f t="shared" si="14"/>
        <v>289.15895274497859</v>
      </c>
      <c r="O77" s="184"/>
      <c r="P77" s="189"/>
    </row>
    <row r="78" spans="2:16">
      <c r="B78" s="181"/>
      <c r="C78" s="184"/>
      <c r="D78" s="184"/>
      <c r="E78" s="68">
        <f t="shared" si="10"/>
        <v>28010070</v>
      </c>
      <c r="F78" s="68">
        <f t="shared" si="11"/>
        <v>10.185499999999999</v>
      </c>
      <c r="G78" s="68">
        <f t="shared" si="11"/>
        <v>-73.467111110000005</v>
      </c>
      <c r="H78" s="68">
        <f t="shared" si="12"/>
        <v>0.68747048066885152</v>
      </c>
      <c r="I78" s="68">
        <f t="shared" si="3"/>
        <v>13.779124273271984</v>
      </c>
      <c r="J78" s="184"/>
      <c r="K78" s="68">
        <f t="shared" ref="K78:K93" si="15">H17/H78^$D$40</f>
        <v>1001.6716724911128</v>
      </c>
      <c r="L78" s="184"/>
      <c r="M78" s="184"/>
      <c r="N78" s="68">
        <f t="shared" si="14"/>
        <v>531.69342078274349</v>
      </c>
      <c r="O78" s="184"/>
      <c r="P78" s="189"/>
    </row>
    <row r="79" spans="2:16">
      <c r="B79" s="181"/>
      <c r="C79" s="184"/>
      <c r="D79" s="184"/>
      <c r="E79" s="68">
        <f t="shared" si="10"/>
        <v>28020080</v>
      </c>
      <c r="F79" s="68">
        <f t="shared" si="11"/>
        <v>9.8480833329999999</v>
      </c>
      <c r="G79" s="68">
        <f t="shared" si="11"/>
        <v>-73.462194440000005</v>
      </c>
      <c r="H79" s="68">
        <f t="shared" si="12"/>
        <v>0.52925528283258627</v>
      </c>
      <c r="I79" s="68">
        <f t="shared" si="3"/>
        <v>85.969339133635216</v>
      </c>
      <c r="J79" s="184"/>
      <c r="K79" s="68">
        <f t="shared" si="15"/>
        <v>8650.2789904669553</v>
      </c>
      <c r="L79" s="184"/>
      <c r="M79" s="184"/>
      <c r="N79" s="68">
        <f t="shared" si="14"/>
        <v>3709.8907264475979</v>
      </c>
      <c r="O79" s="184"/>
      <c r="P79" s="189"/>
    </row>
    <row r="80" spans="2:16">
      <c r="B80" s="181"/>
      <c r="C80" s="184"/>
      <c r="D80" s="184"/>
      <c r="E80" s="68">
        <f t="shared" si="10"/>
        <v>28020150</v>
      </c>
      <c r="F80" s="68">
        <f t="shared" si="11"/>
        <v>10.029972219999999</v>
      </c>
      <c r="G80" s="68">
        <f t="shared" si="11"/>
        <v>-73.668833329999998</v>
      </c>
      <c r="H80" s="68">
        <f t="shared" si="12"/>
        <v>0.78075517590356203</v>
      </c>
      <c r="I80" s="68">
        <f t="shared" si="3"/>
        <v>5.6545219720816267</v>
      </c>
      <c r="J80" s="184"/>
      <c r="K80" s="68">
        <f t="shared" si="15"/>
        <v>408.29152508879832</v>
      </c>
      <c r="L80" s="184"/>
      <c r="M80" s="184"/>
      <c r="N80" s="68">
        <f t="shared" si="14"/>
        <v>201.66168844571862</v>
      </c>
      <c r="O80" s="184"/>
      <c r="P80" s="189"/>
    </row>
    <row r="81" spans="2:16">
      <c r="B81" s="181"/>
      <c r="C81" s="184"/>
      <c r="D81" s="184"/>
      <c r="E81" s="68">
        <f t="shared" si="10"/>
        <v>28020230</v>
      </c>
      <c r="F81" s="68">
        <f t="shared" si="11"/>
        <v>9.7333333329999991</v>
      </c>
      <c r="G81" s="68">
        <f t="shared" si="11"/>
        <v>-73.3</v>
      </c>
      <c r="H81" s="68">
        <f t="shared" si="12"/>
        <v>0.35576793395877987</v>
      </c>
      <c r="I81" s="68">
        <f t="shared" si="3"/>
        <v>1386.2207261522763</v>
      </c>
      <c r="J81" s="184"/>
      <c r="K81" s="68">
        <f t="shared" si="15"/>
        <v>135430.24916786383</v>
      </c>
      <c r="L81" s="184"/>
      <c r="M81" s="184"/>
      <c r="N81" s="68">
        <f t="shared" si="14"/>
        <v>54276.2049988492</v>
      </c>
      <c r="O81" s="184"/>
      <c r="P81" s="189"/>
    </row>
    <row r="82" spans="2:16">
      <c r="B82" s="181"/>
      <c r="C82" s="184"/>
      <c r="D82" s="184"/>
      <c r="E82" s="68">
        <f t="shared" si="10"/>
        <v>28020310</v>
      </c>
      <c r="F82" s="68">
        <f t="shared" si="11"/>
        <v>10.1</v>
      </c>
      <c r="G82" s="68">
        <f t="shared" si="11"/>
        <v>-73.150000000000006</v>
      </c>
      <c r="H82" s="68">
        <f t="shared" si="12"/>
        <v>0.41540495710210779</v>
      </c>
      <c r="I82" s="68">
        <f t="shared" si="3"/>
        <v>468.48779027340754</v>
      </c>
      <c r="J82" s="184"/>
      <c r="K82" s="68">
        <f t="shared" si="15"/>
        <v>44252.575856242285</v>
      </c>
      <c r="L82" s="184"/>
      <c r="M82" s="184"/>
      <c r="N82" s="68">
        <f t="shared" si="14"/>
        <v>15290.336094111075</v>
      </c>
      <c r="O82" s="184"/>
      <c r="P82" s="189"/>
    </row>
    <row r="83" spans="2:16">
      <c r="B83" s="181"/>
      <c r="C83" s="184"/>
      <c r="D83" s="184"/>
      <c r="E83" s="68">
        <f t="shared" si="10"/>
        <v>28020420</v>
      </c>
      <c r="F83" s="68">
        <f t="shared" si="11"/>
        <v>9.8446111110000007</v>
      </c>
      <c r="G83" s="68">
        <f t="shared" si="11"/>
        <v>-73.547694440000001</v>
      </c>
      <c r="H83" s="68">
        <f t="shared" si="12"/>
        <v>0.61256857220411776</v>
      </c>
      <c r="I83" s="68">
        <f t="shared" si="3"/>
        <v>30.897050228162609</v>
      </c>
      <c r="J83" s="184"/>
      <c r="K83" s="68">
        <f t="shared" si="15"/>
        <v>2743.0309490976665</v>
      </c>
      <c r="L83" s="184"/>
      <c r="M83" s="184"/>
      <c r="N83" s="68">
        <f t="shared" si="14"/>
        <v>1010.82586352844</v>
      </c>
      <c r="O83" s="184"/>
      <c r="P83" s="189"/>
    </row>
    <row r="84" spans="2:16">
      <c r="B84" s="181"/>
      <c r="C84" s="184"/>
      <c r="D84" s="184"/>
      <c r="E84" s="68">
        <f t="shared" si="10"/>
        <v>28020440</v>
      </c>
      <c r="F84" s="68">
        <f t="shared" si="11"/>
        <v>9.9170277779999996</v>
      </c>
      <c r="G84" s="68">
        <f t="shared" si="11"/>
        <v>-73.286138890000004</v>
      </c>
      <c r="H84" s="68">
        <f t="shared" si="12"/>
        <v>0.38538579171028525</v>
      </c>
      <c r="I84" s="68">
        <f t="shared" si="3"/>
        <v>792.00898004559099</v>
      </c>
      <c r="J84" s="184"/>
      <c r="K84" s="68">
        <f t="shared" si="15"/>
        <v>77972.268689360164</v>
      </c>
      <c r="L84" s="184"/>
      <c r="M84" s="184"/>
      <c r="N84" s="68">
        <f t="shared" si="14"/>
        <v>18565.259840424136</v>
      </c>
      <c r="O84" s="184"/>
      <c r="P84" s="189"/>
    </row>
    <row r="85" spans="2:16">
      <c r="B85" s="181"/>
      <c r="C85" s="184"/>
      <c r="D85" s="184"/>
      <c r="E85" s="68">
        <f t="shared" si="10"/>
        <v>28020460</v>
      </c>
      <c r="F85" s="68">
        <f t="shared" si="11"/>
        <v>10.04463889</v>
      </c>
      <c r="G85" s="68">
        <f t="shared" si="11"/>
        <v>-73.243388890000006</v>
      </c>
      <c r="H85" s="68">
        <f t="shared" si="12"/>
        <v>0.42756684484287422</v>
      </c>
      <c r="I85" s="68">
        <f t="shared" si="3"/>
        <v>382.79993292680371</v>
      </c>
      <c r="J85" s="184"/>
      <c r="K85" s="68">
        <f t="shared" si="15"/>
        <v>41126.454332392503</v>
      </c>
      <c r="L85" s="184"/>
      <c r="M85" s="184"/>
      <c r="N85" s="68">
        <f t="shared" si="14"/>
        <v>10905.571579724259</v>
      </c>
      <c r="O85" s="184"/>
      <c r="P85" s="189"/>
    </row>
    <row r="86" spans="2:16">
      <c r="B86" s="181"/>
      <c r="C86" s="184"/>
      <c r="D86" s="184"/>
      <c r="E86" s="68">
        <f t="shared" si="10"/>
        <v>28020600</v>
      </c>
      <c r="F86" s="68">
        <f t="shared" si="11"/>
        <v>9.8547222219999995</v>
      </c>
      <c r="G86" s="68">
        <f t="shared" si="11"/>
        <v>-73.357166669999998</v>
      </c>
      <c r="H86" s="68">
        <f t="shared" si="12"/>
        <v>0.42876794594386464</v>
      </c>
      <c r="I86" s="68">
        <f t="shared" si="3"/>
        <v>375.35640000655053</v>
      </c>
      <c r="J86" s="184"/>
      <c r="K86" s="68">
        <f t="shared" si="15"/>
        <v>32488.190637178683</v>
      </c>
      <c r="L86" s="184"/>
      <c r="M86" s="184"/>
      <c r="N86" s="68">
        <f t="shared" si="14"/>
        <v>10770.268167175471</v>
      </c>
      <c r="O86" s="184"/>
      <c r="P86" s="189"/>
    </row>
    <row r="87" spans="2:16">
      <c r="B87" s="181"/>
      <c r="C87" s="184"/>
      <c r="D87" s="184"/>
      <c r="E87" s="68">
        <f t="shared" si="10"/>
        <v>28025070</v>
      </c>
      <c r="F87" s="68">
        <f t="shared" si="11"/>
        <v>10.001805559999999</v>
      </c>
      <c r="G87" s="68">
        <f t="shared" si="11"/>
        <v>-73.249388890000006</v>
      </c>
      <c r="H87" s="68">
        <f t="shared" si="12"/>
        <v>0.40261638248001286</v>
      </c>
      <c r="I87" s="68">
        <f t="shared" si="3"/>
        <v>583.12263992355417</v>
      </c>
      <c r="J87" s="184"/>
      <c r="K87" s="68">
        <f t="shared" si="15"/>
        <v>60212.64572400372</v>
      </c>
      <c r="L87" s="184"/>
      <c r="M87" s="184"/>
      <c r="N87" s="68">
        <f t="shared" si="14"/>
        <v>16256.976806383396</v>
      </c>
      <c r="O87" s="184"/>
      <c r="P87" s="189"/>
    </row>
    <row r="88" spans="2:16">
      <c r="B88" s="181"/>
      <c r="C88" s="184"/>
      <c r="D88" s="184"/>
      <c r="E88" s="68">
        <f t="shared" si="10"/>
        <v>28025080</v>
      </c>
      <c r="F88" s="68">
        <f t="shared" si="11"/>
        <v>9.6866666670000008</v>
      </c>
      <c r="G88" s="68">
        <f t="shared" si="11"/>
        <v>-73.240555560000004</v>
      </c>
      <c r="H88" s="68">
        <f t="shared" si="12"/>
        <v>0.30088255675415976</v>
      </c>
      <c r="I88" s="68">
        <f t="shared" si="3"/>
        <v>4479.4111224154785</v>
      </c>
      <c r="J88" s="184"/>
      <c r="K88" s="68">
        <f t="shared" si="15"/>
        <v>421050.18839123973</v>
      </c>
      <c r="L88" s="184"/>
      <c r="M88" s="184"/>
      <c r="N88" s="68">
        <f t="shared" si="14"/>
        <v>121750.00569018503</v>
      </c>
      <c r="O88" s="184"/>
      <c r="P88" s="189"/>
    </row>
    <row r="89" spans="2:16">
      <c r="B89" s="181"/>
      <c r="C89" s="184"/>
      <c r="D89" s="184"/>
      <c r="E89" s="68">
        <f t="shared" si="10"/>
        <v>28025090</v>
      </c>
      <c r="F89" s="68">
        <f t="shared" si="11"/>
        <v>9.8502500000000008</v>
      </c>
      <c r="G89" s="68">
        <f t="shared" si="11"/>
        <v>-73.265472220000007</v>
      </c>
      <c r="H89" s="68">
        <f t="shared" si="12"/>
        <v>0.3398775362067582</v>
      </c>
      <c r="I89" s="68">
        <f t="shared" si="3"/>
        <v>1908.7224009017586</v>
      </c>
      <c r="J89" s="184"/>
      <c r="K89" s="68">
        <f t="shared" si="15"/>
        <v>186198.31728796774</v>
      </c>
      <c r="L89" s="184"/>
      <c r="M89" s="184"/>
      <c r="N89" s="68">
        <f t="shared" si="14"/>
        <v>39606.912622467251</v>
      </c>
      <c r="O89" s="184"/>
      <c r="P89" s="189"/>
    </row>
    <row r="90" spans="2:16">
      <c r="B90" s="181"/>
      <c r="C90" s="184"/>
      <c r="D90" s="184"/>
      <c r="E90" s="68">
        <f t="shared" si="10"/>
        <v>28035010</v>
      </c>
      <c r="F90" s="68">
        <f t="shared" si="11"/>
        <v>10.190666670000001</v>
      </c>
      <c r="G90" s="68">
        <f t="shared" si="11"/>
        <v>-73.547388889999993</v>
      </c>
      <c r="H90" s="68">
        <f t="shared" si="12"/>
        <v>0.75342097091507865</v>
      </c>
      <c r="I90" s="68">
        <f t="shared" si="3"/>
        <v>7.2566482126997069</v>
      </c>
      <c r="J90" s="184"/>
      <c r="K90" s="68">
        <f t="shared" si="15"/>
        <v>602.09712696089684</v>
      </c>
      <c r="L90" s="184"/>
      <c r="M90" s="184"/>
      <c r="N90" s="68">
        <f t="shared" si="14"/>
        <v>193.08734922209899</v>
      </c>
      <c r="O90" s="184"/>
      <c r="P90" s="189"/>
    </row>
    <row r="91" spans="2:16">
      <c r="B91" s="181"/>
      <c r="C91" s="184"/>
      <c r="D91" s="184"/>
      <c r="E91" s="68">
        <f t="shared" si="10"/>
        <v>28035040</v>
      </c>
      <c r="F91" s="68">
        <f t="shared" si="11"/>
        <v>9.9049166670000002</v>
      </c>
      <c r="G91" s="68">
        <f t="shared" si="11"/>
        <v>-73.647527780000004</v>
      </c>
      <c r="H91" s="68">
        <f t="shared" si="12"/>
        <v>0.72253029982865291</v>
      </c>
      <c r="I91" s="68">
        <f t="shared" si="3"/>
        <v>9.7276413502984216</v>
      </c>
      <c r="J91" s="184"/>
      <c r="K91" s="68">
        <f t="shared" si="15"/>
        <v>870.79849954261147</v>
      </c>
      <c r="L91" s="184"/>
      <c r="M91" s="184"/>
      <c r="N91" s="68">
        <f t="shared" si="14"/>
        <v>238.38309311547891</v>
      </c>
      <c r="O91" s="184"/>
      <c r="P91" s="189"/>
    </row>
    <row r="92" spans="2:16">
      <c r="B92" s="181"/>
      <c r="C92" s="184"/>
      <c r="D92" s="184"/>
      <c r="E92" s="68">
        <f t="shared" si="10"/>
        <v>28040310</v>
      </c>
      <c r="F92" s="68">
        <f t="shared" si="11"/>
        <v>9.7760555559999993</v>
      </c>
      <c r="G92" s="68">
        <f t="shared" si="11"/>
        <v>-73.743416670000002</v>
      </c>
      <c r="H92" s="68">
        <f t="shared" si="12"/>
        <v>0.79999115116541508</v>
      </c>
      <c r="I92" s="68">
        <f t="shared" si="3"/>
        <v>4.7687408005163121</v>
      </c>
      <c r="J92" s="184"/>
      <c r="K92" s="68">
        <f t="shared" si="15"/>
        <v>429.05420702420133</v>
      </c>
      <c r="L92" s="184"/>
      <c r="M92" s="184"/>
      <c r="N92" s="68">
        <f t="shared" si="14"/>
        <v>134.03959395573341</v>
      </c>
      <c r="O92" s="184"/>
      <c r="P92" s="189"/>
    </row>
    <row r="93" spans="2:16">
      <c r="B93" s="192"/>
      <c r="C93" s="187"/>
      <c r="D93" s="187"/>
      <c r="E93" s="77">
        <f t="shared" si="10"/>
        <v>28040350</v>
      </c>
      <c r="F93" s="77">
        <f t="shared" si="11"/>
        <v>9.6569722220000003</v>
      </c>
      <c r="G93" s="77">
        <f t="shared" si="11"/>
        <v>-73.743694439999999</v>
      </c>
      <c r="H93" s="77">
        <f t="shared" si="12"/>
        <v>0.80362428338141301</v>
      </c>
      <c r="I93" s="77">
        <f t="shared" si="3"/>
        <v>4.6198581343557654</v>
      </c>
      <c r="J93" s="187"/>
      <c r="K93" s="77">
        <f t="shared" si="15"/>
        <v>518.61455514172076</v>
      </c>
      <c r="L93" s="187"/>
      <c r="M93" s="187"/>
      <c r="N93" s="77">
        <f t="shared" si="14"/>
        <v>341.95843876521303</v>
      </c>
      <c r="O93" s="187"/>
      <c r="P93" s="190"/>
    </row>
    <row r="94" spans="2:16">
      <c r="B94" s="180" t="str">
        <f>C35</f>
        <v>Virtual3</v>
      </c>
      <c r="C94" s="183">
        <f>E35</f>
        <v>9.5500799999999995</v>
      </c>
      <c r="D94" s="183">
        <f>F35</f>
        <v>-73.027957999999998</v>
      </c>
      <c r="E94" s="96">
        <f t="shared" ref="E94:E119" si="16">C7</f>
        <v>25020230</v>
      </c>
      <c r="F94" s="96">
        <f t="shared" ref="F94:G119" si="17">E7</f>
        <v>9.5621666669999996</v>
      </c>
      <c r="G94" s="96">
        <f t="shared" si="17"/>
        <v>-73.339472220000005</v>
      </c>
      <c r="H94" s="96">
        <f t="shared" ref="H94:H119" si="18">((ABS($C$94-F94)^2)+(ABS($D$94-G94)^2))^0.5</f>
        <v>0.31174861151476096</v>
      </c>
      <c r="I94" s="96">
        <f t="shared" si="3"/>
        <v>3494.3653070936762</v>
      </c>
      <c r="J94" s="183">
        <f>SUM(I94:I119)</f>
        <v>23899.489064362744</v>
      </c>
      <c r="K94" s="96">
        <f>H7/H94^$D$40</f>
        <v>369706.29755363771</v>
      </c>
      <c r="L94" s="183">
        <f>SUM(K94:K119)</f>
        <v>2307623.3530481039</v>
      </c>
      <c r="M94" s="183">
        <f>L94/J94</f>
        <v>96.555342536132756</v>
      </c>
      <c r="N94" s="96">
        <f>I7/H94^$D$40</f>
        <v>135327.90984813732</v>
      </c>
      <c r="O94" s="183">
        <f>SUM(N94:N119)</f>
        <v>720024.6158959762</v>
      </c>
      <c r="P94" s="193">
        <f>O94/J94</f>
        <v>30.127197027388625</v>
      </c>
    </row>
    <row r="95" spans="2:16">
      <c r="B95" s="181"/>
      <c r="C95" s="184"/>
      <c r="D95" s="184"/>
      <c r="E95" s="68">
        <f t="shared" si="16"/>
        <v>25020240</v>
      </c>
      <c r="F95" s="68">
        <f t="shared" si="17"/>
        <v>9.4104722219999992</v>
      </c>
      <c r="G95" s="68">
        <f t="shared" si="17"/>
        <v>-73.890416669999993</v>
      </c>
      <c r="H95" s="68">
        <f t="shared" si="18"/>
        <v>0.87368489121436566</v>
      </c>
      <c r="I95" s="68">
        <f t="shared" si="3"/>
        <v>2.5734528868870363</v>
      </c>
      <c r="J95" s="184"/>
      <c r="K95" s="68">
        <f>H8/H95^$D$40</f>
        <v>269.94860923730425</v>
      </c>
      <c r="L95" s="184"/>
      <c r="M95" s="184"/>
      <c r="N95" s="68">
        <f t="shared" ref="N95:N119" si="19">I8/H95^$D$40</f>
        <v>72.017475492438322</v>
      </c>
      <c r="O95" s="184"/>
      <c r="P95" s="189"/>
    </row>
    <row r="96" spans="2:16">
      <c r="B96" s="181"/>
      <c r="C96" s="184"/>
      <c r="D96" s="184"/>
      <c r="E96" s="68">
        <f t="shared" si="16"/>
        <v>25020250</v>
      </c>
      <c r="F96" s="68">
        <f t="shared" si="17"/>
        <v>9.1971944440000009</v>
      </c>
      <c r="G96" s="68">
        <f t="shared" si="17"/>
        <v>-73.541944439999995</v>
      </c>
      <c r="H96" s="68">
        <f t="shared" si="18"/>
        <v>0.62346633921752193</v>
      </c>
      <c r="I96" s="68">
        <f t="shared" si="3"/>
        <v>27.309196537757444</v>
      </c>
      <c r="J96" s="184"/>
      <c r="K96" s="68">
        <f>H9/H96^$D$40</f>
        <v>2965.6203068073878</v>
      </c>
      <c r="L96" s="184"/>
      <c r="M96" s="184"/>
      <c r="N96" s="68">
        <f t="shared" si="19"/>
        <v>745.86314298297623</v>
      </c>
      <c r="O96" s="184"/>
      <c r="P96" s="189"/>
    </row>
    <row r="97" spans="2:16">
      <c r="B97" s="181"/>
      <c r="C97" s="184"/>
      <c r="D97" s="184"/>
      <c r="E97" s="68">
        <f t="shared" si="16"/>
        <v>25020260</v>
      </c>
      <c r="F97" s="68">
        <f t="shared" si="17"/>
        <v>9.397027778</v>
      </c>
      <c r="G97" s="68">
        <f t="shared" si="17"/>
        <v>-73.488027779999996</v>
      </c>
      <c r="H97" s="68">
        <f t="shared" si="18"/>
        <v>0.48485996445198837</v>
      </c>
      <c r="I97" s="68">
        <f t="shared" si="3"/>
        <v>158.73976127277598</v>
      </c>
      <c r="J97" s="184"/>
      <c r="K97" s="68">
        <f>H10/H97^$D$40</f>
        <v>16968.873455030847</v>
      </c>
      <c r="L97" s="184"/>
      <c r="M97" s="184"/>
      <c r="N97" s="68">
        <f t="shared" si="19"/>
        <v>5061.4675442518383</v>
      </c>
      <c r="O97" s="184"/>
      <c r="P97" s="189"/>
    </row>
    <row r="98" spans="2:16">
      <c r="B98" s="181"/>
      <c r="C98" s="184"/>
      <c r="D98" s="184"/>
      <c r="E98" s="68">
        <f t="shared" si="16"/>
        <v>25020280</v>
      </c>
      <c r="F98" s="68">
        <f t="shared" si="17"/>
        <v>9.6065277780000002</v>
      </c>
      <c r="G98" s="68">
        <f t="shared" si="17"/>
        <v>-73.611972219999998</v>
      </c>
      <c r="H98" s="68">
        <f t="shared" si="18"/>
        <v>0.58673585266570005</v>
      </c>
      <c r="I98" s="68">
        <f t="shared" si="3"/>
        <v>41.773572019414686</v>
      </c>
      <c r="J98" s="184"/>
      <c r="K98" s="68">
        <f>H11/H98^$D$40</f>
        <v>4556.1042549174954</v>
      </c>
      <c r="L98" s="184"/>
      <c r="M98" s="184"/>
      <c r="N98" s="68">
        <f t="shared" si="19"/>
        <v>1521.0004976676037</v>
      </c>
      <c r="O98" s="184"/>
      <c r="P98" s="189"/>
    </row>
    <row r="99" spans="2:16">
      <c r="B99" s="181"/>
      <c r="C99" s="184"/>
      <c r="D99" s="184"/>
      <c r="E99" s="68">
        <f t="shared" si="16"/>
        <v>25020690</v>
      </c>
      <c r="F99" s="68">
        <f t="shared" si="17"/>
        <v>9.4232777779999992</v>
      </c>
      <c r="G99" s="68">
        <f t="shared" si="17"/>
        <v>-73.410944439999994</v>
      </c>
      <c r="H99" s="68">
        <f t="shared" si="18"/>
        <v>0.4034320472248184</v>
      </c>
      <c r="I99" s="68">
        <f t="shared" si="3"/>
        <v>574.91976776180661</v>
      </c>
      <c r="J99" s="184"/>
      <c r="K99" s="68">
        <f t="shared" ref="K99:K119" si="20">H12/H99^$D$40</f>
        <v>55914.632797962382</v>
      </c>
      <c r="L99" s="184"/>
      <c r="M99" s="184"/>
      <c r="N99" s="68">
        <f t="shared" si="19"/>
        <v>15799.819423818719</v>
      </c>
      <c r="O99" s="184"/>
      <c r="P99" s="189"/>
    </row>
    <row r="100" spans="2:16">
      <c r="B100" s="181"/>
      <c r="C100" s="184"/>
      <c r="D100" s="184"/>
      <c r="E100" s="68">
        <f t="shared" si="16"/>
        <v>25020920</v>
      </c>
      <c r="F100" s="68">
        <f t="shared" si="17"/>
        <v>9.2166666670000001</v>
      </c>
      <c r="G100" s="68">
        <f t="shared" si="17"/>
        <v>-73.416666669999998</v>
      </c>
      <c r="H100" s="68">
        <f t="shared" si="18"/>
        <v>0.51211217594911473</v>
      </c>
      <c r="I100" s="68">
        <f t="shared" si="3"/>
        <v>108.25408360736773</v>
      </c>
      <c r="J100" s="184"/>
      <c r="K100" s="68">
        <f t="shared" si="20"/>
        <v>10923.137741771203</v>
      </c>
      <c r="L100" s="184"/>
      <c r="M100" s="184"/>
      <c r="N100" s="68">
        <f t="shared" si="19"/>
        <v>5275.1863017722826</v>
      </c>
      <c r="O100" s="184"/>
      <c r="P100" s="189"/>
    </row>
    <row r="101" spans="2:16">
      <c r="B101" s="181"/>
      <c r="C101" s="184"/>
      <c r="D101" s="184"/>
      <c r="E101" s="68">
        <f t="shared" si="16"/>
        <v>25021240</v>
      </c>
      <c r="F101" s="68">
        <f t="shared" si="17"/>
        <v>9.2600833330000007</v>
      </c>
      <c r="G101" s="68">
        <f t="shared" si="17"/>
        <v>-73.80986111</v>
      </c>
      <c r="H101" s="68">
        <f t="shared" si="18"/>
        <v>0.83394876359329351</v>
      </c>
      <c r="I101" s="68">
        <f t="shared" si="3"/>
        <v>3.5647117368091013</v>
      </c>
      <c r="J101" s="184"/>
      <c r="K101" s="68">
        <f t="shared" si="20"/>
        <v>379.04142746712625</v>
      </c>
      <c r="L101" s="184"/>
      <c r="M101" s="184"/>
      <c r="N101" s="68">
        <f t="shared" si="19"/>
        <v>78.718445585436129</v>
      </c>
      <c r="O101" s="184"/>
      <c r="P101" s="189"/>
    </row>
    <row r="102" spans="2:16">
      <c r="B102" s="181"/>
      <c r="C102" s="184"/>
      <c r="D102" s="184"/>
      <c r="E102" s="68">
        <f t="shared" si="16"/>
        <v>25021650</v>
      </c>
      <c r="F102" s="68">
        <f t="shared" si="17"/>
        <v>9.5573888890000003</v>
      </c>
      <c r="G102" s="68">
        <f t="shared" si="17"/>
        <v>-73.876194440000006</v>
      </c>
      <c r="H102" s="68">
        <f t="shared" si="18"/>
        <v>0.84826792819385866</v>
      </c>
      <c r="I102" s="68">
        <f t="shared" si="3"/>
        <v>3.1642345570682182</v>
      </c>
      <c r="J102" s="184"/>
      <c r="K102" s="68">
        <f t="shared" si="20"/>
        <v>322.13715924987065</v>
      </c>
      <c r="L102" s="184"/>
      <c r="M102" s="184"/>
      <c r="N102" s="68">
        <f t="shared" si="19"/>
        <v>89.105453980254396</v>
      </c>
      <c r="O102" s="184"/>
      <c r="P102" s="189"/>
    </row>
    <row r="103" spans="2:16">
      <c r="B103" s="181"/>
      <c r="C103" s="184"/>
      <c r="D103" s="184"/>
      <c r="E103" s="68">
        <f t="shared" si="16"/>
        <v>25025250</v>
      </c>
      <c r="F103" s="68">
        <f t="shared" si="17"/>
        <v>9.3610277780000004</v>
      </c>
      <c r="G103" s="68">
        <f t="shared" si="17"/>
        <v>-73.59338889</v>
      </c>
      <c r="H103" s="68">
        <f t="shared" si="18"/>
        <v>0.59619865314283549</v>
      </c>
      <c r="I103" s="68">
        <f t="shared" si="3"/>
        <v>37.347631565627566</v>
      </c>
      <c r="J103" s="184"/>
      <c r="K103" s="68">
        <f t="shared" si="20"/>
        <v>4035.0748497257132</v>
      </c>
      <c r="L103" s="184"/>
      <c r="M103" s="184"/>
      <c r="N103" s="68">
        <f t="shared" si="19"/>
        <v>1457.6777541264439</v>
      </c>
      <c r="O103" s="184"/>
      <c r="P103" s="189"/>
    </row>
    <row r="104" spans="2:16">
      <c r="B104" s="181"/>
      <c r="C104" s="184"/>
      <c r="D104" s="184"/>
      <c r="E104" s="68">
        <f t="shared" si="16"/>
        <v>28010070</v>
      </c>
      <c r="F104" s="68">
        <f t="shared" si="17"/>
        <v>10.185499999999999</v>
      </c>
      <c r="G104" s="68">
        <f t="shared" si="17"/>
        <v>-73.467111110000005</v>
      </c>
      <c r="H104" s="68">
        <f t="shared" si="18"/>
        <v>0.77240794300853588</v>
      </c>
      <c r="I104" s="68">
        <f t="shared" si="3"/>
        <v>6.096391962113529</v>
      </c>
      <c r="J104" s="184"/>
      <c r="K104" s="68">
        <f t="shared" si="20"/>
        <v>443.17643209712986</v>
      </c>
      <c r="L104" s="184"/>
      <c r="M104" s="184"/>
      <c r="N104" s="68">
        <f t="shared" si="19"/>
        <v>235.24074770528648</v>
      </c>
      <c r="O104" s="184"/>
      <c r="P104" s="189"/>
    </row>
    <row r="105" spans="2:16">
      <c r="B105" s="181"/>
      <c r="C105" s="184"/>
      <c r="D105" s="184"/>
      <c r="E105" s="68">
        <f t="shared" si="16"/>
        <v>28020080</v>
      </c>
      <c r="F105" s="68">
        <f t="shared" si="17"/>
        <v>9.8480833329999999</v>
      </c>
      <c r="G105" s="68">
        <f t="shared" si="17"/>
        <v>-73.462194440000005</v>
      </c>
      <c r="H105" s="68">
        <f t="shared" si="18"/>
        <v>0.52665669302021445</v>
      </c>
      <c r="I105" s="68">
        <f t="shared" si="3"/>
        <v>88.982938916069827</v>
      </c>
      <c r="J105" s="184"/>
      <c r="K105" s="68">
        <f t="shared" si="20"/>
        <v>8953.5089460113122</v>
      </c>
      <c r="L105" s="184"/>
      <c r="M105" s="184"/>
      <c r="N105" s="68">
        <f t="shared" si="19"/>
        <v>3839.9385551124165</v>
      </c>
      <c r="O105" s="184"/>
      <c r="P105" s="189"/>
    </row>
    <row r="106" spans="2:16">
      <c r="B106" s="181"/>
      <c r="C106" s="184"/>
      <c r="D106" s="184"/>
      <c r="E106" s="68">
        <f t="shared" si="16"/>
        <v>28020150</v>
      </c>
      <c r="F106" s="68">
        <f t="shared" si="17"/>
        <v>10.029972219999999</v>
      </c>
      <c r="G106" s="68">
        <f t="shared" si="17"/>
        <v>-73.668833329999998</v>
      </c>
      <c r="H106" s="68">
        <f t="shared" si="18"/>
        <v>0.80063582946251999</v>
      </c>
      <c r="I106" s="68">
        <f t="shared" ref="I106:I145" si="21">1/H106^$D$40</f>
        <v>4.7419268480528558</v>
      </c>
      <c r="J106" s="184"/>
      <c r="K106" s="68">
        <f t="shared" si="20"/>
        <v>342.39650216413912</v>
      </c>
      <c r="L106" s="184"/>
      <c r="M106" s="184"/>
      <c r="N106" s="68">
        <f t="shared" si="19"/>
        <v>169.11508689608806</v>
      </c>
      <c r="O106" s="184"/>
      <c r="P106" s="189"/>
    </row>
    <row r="107" spans="2:16">
      <c r="B107" s="181"/>
      <c r="C107" s="184"/>
      <c r="D107" s="184"/>
      <c r="E107" s="68">
        <f t="shared" si="16"/>
        <v>28020230</v>
      </c>
      <c r="F107" s="68">
        <f t="shared" si="17"/>
        <v>9.7333333329999991</v>
      </c>
      <c r="G107" s="68">
        <f t="shared" si="17"/>
        <v>-73.3</v>
      </c>
      <c r="H107" s="68">
        <f t="shared" si="18"/>
        <v>0.32800706367334259</v>
      </c>
      <c r="I107" s="68">
        <f t="shared" si="21"/>
        <v>2448.0350141186032</v>
      </c>
      <c r="J107" s="184"/>
      <c r="K107" s="68">
        <f t="shared" si="20"/>
        <v>239166.81209491461</v>
      </c>
      <c r="L107" s="184"/>
      <c r="M107" s="184"/>
      <c r="N107" s="68">
        <f t="shared" si="19"/>
        <v>95850.572541552276</v>
      </c>
      <c r="O107" s="184"/>
      <c r="P107" s="189"/>
    </row>
    <row r="108" spans="2:16">
      <c r="B108" s="181"/>
      <c r="C108" s="184"/>
      <c r="D108" s="184"/>
      <c r="E108" s="68">
        <f t="shared" si="16"/>
        <v>28020310</v>
      </c>
      <c r="F108" s="68">
        <f t="shared" si="17"/>
        <v>10.1</v>
      </c>
      <c r="G108" s="68">
        <f t="shared" si="17"/>
        <v>-73.150000000000006</v>
      </c>
      <c r="H108" s="68">
        <f t="shared" si="18"/>
        <v>0.56329943739009902</v>
      </c>
      <c r="I108" s="68">
        <f t="shared" si="21"/>
        <v>55.568001500133313</v>
      </c>
      <c r="J108" s="184"/>
      <c r="K108" s="68">
        <f t="shared" si="20"/>
        <v>5248.8608083667586</v>
      </c>
      <c r="L108" s="184"/>
      <c r="M108" s="184"/>
      <c r="N108" s="68">
        <f t="shared" si="19"/>
        <v>1813.6084582252454</v>
      </c>
      <c r="O108" s="184"/>
      <c r="P108" s="189"/>
    </row>
    <row r="109" spans="2:16">
      <c r="B109" s="181"/>
      <c r="C109" s="184"/>
      <c r="D109" s="184"/>
      <c r="E109" s="68">
        <f t="shared" si="16"/>
        <v>28020420</v>
      </c>
      <c r="F109" s="68">
        <f t="shared" si="17"/>
        <v>9.8446111110000007</v>
      </c>
      <c r="G109" s="68">
        <f t="shared" si="17"/>
        <v>-73.547694440000001</v>
      </c>
      <c r="H109" s="68">
        <f t="shared" si="18"/>
        <v>0.59738977427703877</v>
      </c>
      <c r="I109" s="68">
        <f t="shared" si="21"/>
        <v>36.829473419019266</v>
      </c>
      <c r="J109" s="184"/>
      <c r="K109" s="68">
        <f t="shared" si="20"/>
        <v>3269.7097192552101</v>
      </c>
      <c r="L109" s="184"/>
      <c r="M109" s="184"/>
      <c r="N109" s="68">
        <f t="shared" si="19"/>
        <v>1204.9106305347054</v>
      </c>
      <c r="O109" s="184"/>
      <c r="P109" s="189"/>
    </row>
    <row r="110" spans="2:16">
      <c r="B110" s="181"/>
      <c r="C110" s="184"/>
      <c r="D110" s="184"/>
      <c r="E110" s="68">
        <f t="shared" si="16"/>
        <v>28020440</v>
      </c>
      <c r="F110" s="68">
        <f t="shared" si="17"/>
        <v>9.9170277779999996</v>
      </c>
      <c r="G110" s="68">
        <f t="shared" si="17"/>
        <v>-73.286138890000004</v>
      </c>
      <c r="H110" s="68">
        <f t="shared" si="18"/>
        <v>0.44867364948293137</v>
      </c>
      <c r="I110" s="68">
        <f t="shared" si="21"/>
        <v>273.20336881872498</v>
      </c>
      <c r="J110" s="184"/>
      <c r="K110" s="68">
        <f t="shared" si="20"/>
        <v>26896.521399474215</v>
      </c>
      <c r="L110" s="184"/>
      <c r="M110" s="184"/>
      <c r="N110" s="68">
        <f t="shared" si="19"/>
        <v>6404.0833616645223</v>
      </c>
      <c r="O110" s="184"/>
      <c r="P110" s="189"/>
    </row>
    <row r="111" spans="2:16">
      <c r="B111" s="181"/>
      <c r="C111" s="184"/>
      <c r="D111" s="184"/>
      <c r="E111" s="68">
        <f t="shared" si="16"/>
        <v>28020460</v>
      </c>
      <c r="F111" s="68">
        <f t="shared" si="17"/>
        <v>10.04463889</v>
      </c>
      <c r="G111" s="68">
        <f t="shared" si="17"/>
        <v>-73.243388890000006</v>
      </c>
      <c r="H111" s="68">
        <f t="shared" si="18"/>
        <v>0.53944319816290931</v>
      </c>
      <c r="I111" s="68">
        <f t="shared" si="21"/>
        <v>75.228075170018158</v>
      </c>
      <c r="J111" s="184"/>
      <c r="K111" s="68">
        <f t="shared" si="20"/>
        <v>8082.1957682660532</v>
      </c>
      <c r="L111" s="184"/>
      <c r="M111" s="184"/>
      <c r="N111" s="68">
        <f t="shared" si="19"/>
        <v>2143.169546292429</v>
      </c>
      <c r="O111" s="184"/>
      <c r="P111" s="189"/>
    </row>
    <row r="112" spans="2:16">
      <c r="B112" s="181"/>
      <c r="C112" s="184"/>
      <c r="D112" s="184"/>
      <c r="E112" s="68">
        <f t="shared" si="16"/>
        <v>28020600</v>
      </c>
      <c r="F112" s="68">
        <f t="shared" si="17"/>
        <v>9.8547222219999995</v>
      </c>
      <c r="G112" s="68">
        <f t="shared" si="17"/>
        <v>-73.357166669999998</v>
      </c>
      <c r="H112" s="68">
        <f t="shared" si="18"/>
        <v>0.44853676753223487</v>
      </c>
      <c r="I112" s="68">
        <f t="shared" si="21"/>
        <v>273.78752618016387</v>
      </c>
      <c r="J112" s="184"/>
      <c r="K112" s="68">
        <f t="shared" si="20"/>
        <v>23697.108519975907</v>
      </c>
      <c r="L112" s="184"/>
      <c r="M112" s="184"/>
      <c r="N112" s="68">
        <f t="shared" si="19"/>
        <v>7855.9072863456686</v>
      </c>
      <c r="O112" s="184"/>
      <c r="P112" s="189"/>
    </row>
    <row r="113" spans="2:16">
      <c r="B113" s="181"/>
      <c r="C113" s="184"/>
      <c r="D113" s="184"/>
      <c r="E113" s="68">
        <f t="shared" si="16"/>
        <v>28025070</v>
      </c>
      <c r="F113" s="68">
        <f t="shared" si="17"/>
        <v>10.001805559999999</v>
      </c>
      <c r="G113" s="68">
        <f t="shared" si="17"/>
        <v>-73.249388890000006</v>
      </c>
      <c r="H113" s="68">
        <f t="shared" si="18"/>
        <v>0.50307814562303244</v>
      </c>
      <c r="I113" s="68">
        <f t="shared" si="21"/>
        <v>122.61732576917223</v>
      </c>
      <c r="J113" s="184"/>
      <c r="K113" s="68">
        <f t="shared" si="20"/>
        <v>12661.339297564962</v>
      </c>
      <c r="L113" s="184"/>
      <c r="M113" s="184"/>
      <c r="N113" s="68">
        <f t="shared" si="19"/>
        <v>3418.4696058988861</v>
      </c>
      <c r="O113" s="184"/>
      <c r="P113" s="189"/>
    </row>
    <row r="114" spans="2:16">
      <c r="B114" s="181"/>
      <c r="C114" s="184"/>
      <c r="D114" s="184"/>
      <c r="E114" s="68">
        <f t="shared" si="16"/>
        <v>28025080</v>
      </c>
      <c r="F114" s="68">
        <f t="shared" si="17"/>
        <v>9.6866666670000008</v>
      </c>
      <c r="G114" s="68">
        <f t="shared" si="17"/>
        <v>-73.240555560000004</v>
      </c>
      <c r="H114" s="68">
        <f t="shared" si="18"/>
        <v>0.25269277813211327</v>
      </c>
      <c r="I114" s="68">
        <f t="shared" si="21"/>
        <v>15200.231039965967</v>
      </c>
      <c r="J114" s="184"/>
      <c r="K114" s="68">
        <f t="shared" si="20"/>
        <v>1428772.6596340796</v>
      </c>
      <c r="L114" s="184"/>
      <c r="M114" s="184"/>
      <c r="N114" s="68">
        <f t="shared" si="19"/>
        <v>413140.96095069981</v>
      </c>
      <c r="O114" s="184"/>
      <c r="P114" s="189"/>
    </row>
    <row r="115" spans="2:16">
      <c r="B115" s="181"/>
      <c r="C115" s="184"/>
      <c r="D115" s="184"/>
      <c r="E115" s="68">
        <f t="shared" si="16"/>
        <v>28025090</v>
      </c>
      <c r="F115" s="68">
        <f t="shared" si="17"/>
        <v>9.8502500000000008</v>
      </c>
      <c r="G115" s="68">
        <f t="shared" si="17"/>
        <v>-73.265472220000007</v>
      </c>
      <c r="H115" s="68">
        <f t="shared" si="18"/>
        <v>0.38277282244461042</v>
      </c>
      <c r="I115" s="68">
        <f t="shared" si="21"/>
        <v>830.63903871048001</v>
      </c>
      <c r="J115" s="184"/>
      <c r="K115" s="68">
        <f t="shared" si="20"/>
        <v>81029.903148051832</v>
      </c>
      <c r="L115" s="184"/>
      <c r="M115" s="184"/>
      <c r="N115" s="68">
        <f t="shared" si="19"/>
        <v>17236.161639572794</v>
      </c>
      <c r="O115" s="184"/>
      <c r="P115" s="189"/>
    </row>
    <row r="116" spans="2:16">
      <c r="B116" s="181"/>
      <c r="C116" s="184"/>
      <c r="D116" s="184"/>
      <c r="E116" s="68">
        <f t="shared" si="16"/>
        <v>28035010</v>
      </c>
      <c r="F116" s="68">
        <f t="shared" si="17"/>
        <v>10.190666670000001</v>
      </c>
      <c r="G116" s="68">
        <f t="shared" si="17"/>
        <v>-73.547388889999993</v>
      </c>
      <c r="H116" s="68">
        <f t="shared" si="18"/>
        <v>0.82471797074386433</v>
      </c>
      <c r="I116" s="68">
        <f t="shared" si="21"/>
        <v>3.8535570588879851</v>
      </c>
      <c r="J116" s="184"/>
      <c r="K116" s="68">
        <f t="shared" si="20"/>
        <v>319.73654581681097</v>
      </c>
      <c r="L116" s="184"/>
      <c r="M116" s="184"/>
      <c r="N116" s="68">
        <f t="shared" si="19"/>
        <v>102.53674916672995</v>
      </c>
      <c r="O116" s="184"/>
      <c r="P116" s="189"/>
    </row>
    <row r="117" spans="2:16">
      <c r="B117" s="181"/>
      <c r="C117" s="184"/>
      <c r="D117" s="184"/>
      <c r="E117" s="68">
        <f t="shared" si="16"/>
        <v>28035040</v>
      </c>
      <c r="F117" s="68">
        <f t="shared" si="17"/>
        <v>9.9049166670000002</v>
      </c>
      <c r="G117" s="68">
        <f t="shared" si="17"/>
        <v>-73.647527780000004</v>
      </c>
      <c r="H117" s="68">
        <f t="shared" si="18"/>
        <v>0.71398583496938184</v>
      </c>
      <c r="I117" s="68">
        <f t="shared" si="21"/>
        <v>10.572381592470487</v>
      </c>
      <c r="J117" s="184"/>
      <c r="K117" s="68">
        <f t="shared" si="20"/>
        <v>946.41791322135805</v>
      </c>
      <c r="L117" s="184"/>
      <c r="M117" s="184"/>
      <c r="N117" s="68">
        <f t="shared" si="19"/>
        <v>259.08408162405692</v>
      </c>
      <c r="O117" s="184"/>
      <c r="P117" s="189"/>
    </row>
    <row r="118" spans="2:16">
      <c r="B118" s="181"/>
      <c r="C118" s="184"/>
      <c r="D118" s="184"/>
      <c r="E118" s="68">
        <f t="shared" si="16"/>
        <v>28040310</v>
      </c>
      <c r="F118" s="68">
        <f t="shared" si="17"/>
        <v>9.7760555559999993</v>
      </c>
      <c r="G118" s="68">
        <f t="shared" si="17"/>
        <v>-73.743416670000002</v>
      </c>
      <c r="H118" s="68">
        <f t="shared" si="18"/>
        <v>0.75029731466111715</v>
      </c>
      <c r="I118" s="68">
        <f t="shared" si="21"/>
        <v>7.4707852955551886</v>
      </c>
      <c r="J118" s="184"/>
      <c r="K118" s="68">
        <f t="shared" si="20"/>
        <v>672.16315478615422</v>
      </c>
      <c r="L118" s="184"/>
      <c r="M118" s="184"/>
      <c r="N118" s="68">
        <f t="shared" si="19"/>
        <v>209.98856290076861</v>
      </c>
      <c r="O118" s="184"/>
      <c r="P118" s="189"/>
    </row>
    <row r="119" spans="2:16">
      <c r="B119" s="182"/>
      <c r="C119" s="185"/>
      <c r="D119" s="185"/>
      <c r="E119" s="70">
        <f t="shared" si="16"/>
        <v>28040350</v>
      </c>
      <c r="F119" s="70">
        <f t="shared" si="17"/>
        <v>9.6569722220000003</v>
      </c>
      <c r="G119" s="70">
        <f t="shared" si="17"/>
        <v>-73.743694439999999</v>
      </c>
      <c r="H119" s="70">
        <f t="shared" si="18"/>
        <v>0.72367437336689766</v>
      </c>
      <c r="I119" s="70">
        <f t="shared" si="21"/>
        <v>9.6204999981239272</v>
      </c>
      <c r="J119" s="185"/>
      <c r="K119" s="70">
        <f t="shared" si="20"/>
        <v>1079.9750082507076</v>
      </c>
      <c r="L119" s="185"/>
      <c r="M119" s="185"/>
      <c r="N119" s="70">
        <f t="shared" si="19"/>
        <v>712.10220396907368</v>
      </c>
      <c r="O119" s="185"/>
      <c r="P119" s="194"/>
    </row>
    <row r="120" spans="2:16">
      <c r="B120" s="191" t="str">
        <f>C36</f>
        <v>Virtual4</v>
      </c>
      <c r="C120" s="186">
        <f>E36</f>
        <v>9.3958790000000008</v>
      </c>
      <c r="D120" s="186">
        <f>F36</f>
        <v>-73.196422999999996</v>
      </c>
      <c r="E120" s="85">
        <f t="shared" ref="E120:E145" si="22">C7</f>
        <v>25020230</v>
      </c>
      <c r="F120" s="85">
        <f t="shared" ref="F120:G145" si="23">E7</f>
        <v>9.5621666669999996</v>
      </c>
      <c r="G120" s="85">
        <f t="shared" si="23"/>
        <v>-73.339472220000005</v>
      </c>
      <c r="H120" s="85">
        <f>((ABS($C$120-F120)^2)+(ABS($D$120-G120)^2))^0.5</f>
        <v>0.21935055855619207</v>
      </c>
      <c r="I120" s="85">
        <f t="shared" si="21"/>
        <v>40928.778880616257</v>
      </c>
      <c r="J120" s="186">
        <f>SUM(I120:I145)</f>
        <v>107409.82760905918</v>
      </c>
      <c r="K120" s="85">
        <f t="shared" ref="K120:K130" si="24">H7/H120^$D$40</f>
        <v>4330293.4792268164</v>
      </c>
      <c r="L120" s="186">
        <f>SUM(K120:K145)</f>
        <v>10873272.259517321</v>
      </c>
      <c r="M120" s="186">
        <f>L120/J120</f>
        <v>101.23163309686055</v>
      </c>
      <c r="N120" s="85">
        <f>I7/H120^$D$40</f>
        <v>1585067.8483175258</v>
      </c>
      <c r="O120" s="186">
        <f>SUM(N120:N145)</f>
        <v>3605487.6516028601</v>
      </c>
      <c r="P120" s="188">
        <f>O120/J120</f>
        <v>33.567576932771885</v>
      </c>
    </row>
    <row r="121" spans="2:16">
      <c r="B121" s="181"/>
      <c r="C121" s="184"/>
      <c r="D121" s="184"/>
      <c r="E121" s="68">
        <f t="shared" si="22"/>
        <v>25020240</v>
      </c>
      <c r="F121" s="68">
        <f t="shared" si="23"/>
        <v>9.4104722219999992</v>
      </c>
      <c r="G121" s="68">
        <f t="shared" si="23"/>
        <v>-73.890416669999993</v>
      </c>
      <c r="H121" s="68">
        <f t="shared" ref="H121:H145" si="25">((ABS($C$120-F121)^2)+(ABS($D$120-G121)^2))^0.5</f>
        <v>0.6941470853705336</v>
      </c>
      <c r="I121" s="68">
        <f t="shared" si="21"/>
        <v>12.877734553443663</v>
      </c>
      <c r="J121" s="184"/>
      <c r="K121" s="68">
        <f t="shared" si="24"/>
        <v>1350.841334824052</v>
      </c>
      <c r="L121" s="184"/>
      <c r="M121" s="184"/>
      <c r="N121" s="68">
        <f t="shared" ref="N121:N145" si="26">I8/H121^$D$40</f>
        <v>360.3803812871065</v>
      </c>
      <c r="O121" s="184"/>
      <c r="P121" s="189"/>
    </row>
    <row r="122" spans="2:16">
      <c r="B122" s="181"/>
      <c r="C122" s="184"/>
      <c r="D122" s="184"/>
      <c r="E122" s="68">
        <f t="shared" si="22"/>
        <v>25020250</v>
      </c>
      <c r="F122" s="68">
        <f t="shared" si="23"/>
        <v>9.1971944440000009</v>
      </c>
      <c r="G122" s="68">
        <f t="shared" si="23"/>
        <v>-73.541944439999995</v>
      </c>
      <c r="H122" s="68">
        <f t="shared" si="25"/>
        <v>0.39857322826877106</v>
      </c>
      <c r="I122" s="68">
        <f t="shared" si="21"/>
        <v>625.81091016909249</v>
      </c>
      <c r="J122" s="184"/>
      <c r="K122" s="68">
        <f t="shared" si="24"/>
        <v>67959.434136156298</v>
      </c>
      <c r="L122" s="184"/>
      <c r="M122" s="184"/>
      <c r="N122" s="68">
        <f t="shared" si="26"/>
        <v>17092.018497373418</v>
      </c>
      <c r="O122" s="184"/>
      <c r="P122" s="189"/>
    </row>
    <row r="123" spans="2:16">
      <c r="B123" s="181"/>
      <c r="C123" s="184"/>
      <c r="D123" s="184"/>
      <c r="E123" s="68">
        <f t="shared" si="22"/>
        <v>25020260</v>
      </c>
      <c r="F123" s="68">
        <f t="shared" si="23"/>
        <v>9.397027778</v>
      </c>
      <c r="G123" s="68">
        <f t="shared" si="23"/>
        <v>-73.488027779999996</v>
      </c>
      <c r="H123" s="68">
        <f t="shared" si="25"/>
        <v>0.29160704279859523</v>
      </c>
      <c r="I123" s="68">
        <f t="shared" si="21"/>
        <v>5577.170724485668</v>
      </c>
      <c r="J123" s="184"/>
      <c r="K123" s="68">
        <f t="shared" si="24"/>
        <v>596185.25000976282</v>
      </c>
      <c r="L123" s="184"/>
      <c r="M123" s="184"/>
      <c r="N123" s="68">
        <f t="shared" si="26"/>
        <v>177829.85424948455</v>
      </c>
      <c r="O123" s="184"/>
      <c r="P123" s="189"/>
    </row>
    <row r="124" spans="2:16">
      <c r="B124" s="181"/>
      <c r="C124" s="184"/>
      <c r="D124" s="184"/>
      <c r="E124" s="68">
        <f t="shared" si="22"/>
        <v>25020280</v>
      </c>
      <c r="F124" s="68">
        <f t="shared" si="23"/>
        <v>9.6065277780000002</v>
      </c>
      <c r="G124" s="68">
        <f t="shared" si="23"/>
        <v>-73.611972219999998</v>
      </c>
      <c r="H124" s="68">
        <f t="shared" si="25"/>
        <v>0.46589061153397759</v>
      </c>
      <c r="I124" s="68">
        <f t="shared" si="21"/>
        <v>209.8999274669824</v>
      </c>
      <c r="J124" s="184"/>
      <c r="K124" s="68">
        <f t="shared" si="24"/>
        <v>22893.085422398883</v>
      </c>
      <c r="L124" s="184"/>
      <c r="M124" s="184"/>
      <c r="N124" s="68">
        <f t="shared" si="26"/>
        <v>7642.5806725193588</v>
      </c>
      <c r="O124" s="184"/>
      <c r="P124" s="189"/>
    </row>
    <row r="125" spans="2:16">
      <c r="B125" s="181"/>
      <c r="C125" s="184"/>
      <c r="D125" s="184"/>
      <c r="E125" s="68">
        <f t="shared" si="22"/>
        <v>25020690</v>
      </c>
      <c r="F125" s="68">
        <f t="shared" si="23"/>
        <v>9.4232777779999992</v>
      </c>
      <c r="G125" s="68">
        <f t="shared" si="23"/>
        <v>-73.410944439999994</v>
      </c>
      <c r="H125" s="68">
        <f t="shared" si="25"/>
        <v>0.21626405446945224</v>
      </c>
      <c r="I125" s="68">
        <f t="shared" si="21"/>
        <v>45197.000572834513</v>
      </c>
      <c r="J125" s="184"/>
      <c r="K125" s="68">
        <f t="shared" si="24"/>
        <v>4395698.0300708031</v>
      </c>
      <c r="L125" s="184"/>
      <c r="M125" s="184"/>
      <c r="N125" s="68">
        <f t="shared" si="26"/>
        <v>1242094.0931098321</v>
      </c>
      <c r="O125" s="184"/>
      <c r="P125" s="189"/>
    </row>
    <row r="126" spans="2:16">
      <c r="B126" s="181"/>
      <c r="C126" s="184"/>
      <c r="D126" s="184"/>
      <c r="E126" s="68">
        <f t="shared" si="22"/>
        <v>25020920</v>
      </c>
      <c r="F126" s="68">
        <f t="shared" si="23"/>
        <v>9.2166666670000001</v>
      </c>
      <c r="G126" s="68">
        <f t="shared" si="23"/>
        <v>-73.416666669999998</v>
      </c>
      <c r="H126" s="68">
        <f t="shared" si="25"/>
        <v>0.28394424536231216</v>
      </c>
      <c r="I126" s="68">
        <f t="shared" si="21"/>
        <v>6719.9880462644451</v>
      </c>
      <c r="J126" s="184"/>
      <c r="K126" s="68">
        <f t="shared" si="24"/>
        <v>678065.46050154429</v>
      </c>
      <c r="L126" s="184"/>
      <c r="M126" s="184"/>
      <c r="N126" s="68">
        <f t="shared" si="26"/>
        <v>327462.8328876734</v>
      </c>
      <c r="O126" s="184"/>
      <c r="P126" s="189"/>
    </row>
    <row r="127" spans="2:16">
      <c r="B127" s="181"/>
      <c r="C127" s="184"/>
      <c r="D127" s="184"/>
      <c r="E127" s="68">
        <f t="shared" si="22"/>
        <v>25021240</v>
      </c>
      <c r="F127" s="68">
        <f t="shared" si="23"/>
        <v>9.2600833330000007</v>
      </c>
      <c r="G127" s="68">
        <f t="shared" si="23"/>
        <v>-73.80986111</v>
      </c>
      <c r="H127" s="68">
        <f t="shared" si="25"/>
        <v>0.62828876957681812</v>
      </c>
      <c r="I127" s="68">
        <f t="shared" si="21"/>
        <v>25.875271861018337</v>
      </c>
      <c r="J127" s="184"/>
      <c r="K127" s="68">
        <f t="shared" si="24"/>
        <v>2751.3585126744811</v>
      </c>
      <c r="L127" s="184"/>
      <c r="M127" s="184"/>
      <c r="N127" s="68">
        <f t="shared" si="26"/>
        <v>571.39576223439724</v>
      </c>
      <c r="O127" s="184"/>
      <c r="P127" s="189"/>
    </row>
    <row r="128" spans="2:16">
      <c r="B128" s="181"/>
      <c r="C128" s="184"/>
      <c r="D128" s="184"/>
      <c r="E128" s="68">
        <f t="shared" si="22"/>
        <v>25021650</v>
      </c>
      <c r="F128" s="68">
        <f t="shared" si="23"/>
        <v>9.5573888890000003</v>
      </c>
      <c r="G128" s="68">
        <f t="shared" si="23"/>
        <v>-73.876194440000006</v>
      </c>
      <c r="H128" s="68">
        <f t="shared" si="25"/>
        <v>0.69869496554968813</v>
      </c>
      <c r="I128" s="68">
        <f t="shared" si="21"/>
        <v>12.30231101738338</v>
      </c>
      <c r="J128" s="184"/>
      <c r="K128" s="68">
        <f t="shared" si="24"/>
        <v>1252.4455604897273</v>
      </c>
      <c r="L128" s="184"/>
      <c r="M128" s="184"/>
      <c r="N128" s="68">
        <f t="shared" si="26"/>
        <v>346.43544542598784</v>
      </c>
      <c r="O128" s="184"/>
      <c r="P128" s="189"/>
    </row>
    <row r="129" spans="2:16">
      <c r="B129" s="181"/>
      <c r="C129" s="184"/>
      <c r="D129" s="184"/>
      <c r="E129" s="68">
        <f t="shared" si="22"/>
        <v>25025250</v>
      </c>
      <c r="F129" s="68">
        <f t="shared" si="23"/>
        <v>9.3610277780000004</v>
      </c>
      <c r="G129" s="68">
        <f t="shared" si="23"/>
        <v>-73.59338889</v>
      </c>
      <c r="H129" s="68">
        <f t="shared" si="25"/>
        <v>0.39849281737364944</v>
      </c>
      <c r="I129" s="68">
        <f t="shared" si="21"/>
        <v>626.69541148531209</v>
      </c>
      <c r="J129" s="184"/>
      <c r="K129" s="68">
        <f t="shared" si="24"/>
        <v>67708.788678589321</v>
      </c>
      <c r="L129" s="184"/>
      <c r="M129" s="184"/>
      <c r="N129" s="68">
        <f t="shared" si="26"/>
        <v>24459.916777587685</v>
      </c>
      <c r="O129" s="184"/>
      <c r="P129" s="189"/>
    </row>
    <row r="130" spans="2:16">
      <c r="B130" s="181"/>
      <c r="C130" s="184"/>
      <c r="D130" s="184"/>
      <c r="E130" s="68">
        <f t="shared" si="22"/>
        <v>28010070</v>
      </c>
      <c r="F130" s="68">
        <f t="shared" si="23"/>
        <v>10.185499999999999</v>
      </c>
      <c r="G130" s="68">
        <f t="shared" si="23"/>
        <v>-73.467111110000005</v>
      </c>
      <c r="H130" s="68">
        <f t="shared" si="25"/>
        <v>0.83472952298117187</v>
      </c>
      <c r="I130" s="68">
        <f t="shared" si="21"/>
        <v>3.541437500321829</v>
      </c>
      <c r="J130" s="184"/>
      <c r="K130" s="68">
        <f t="shared" si="24"/>
        <v>257.4443450554466</v>
      </c>
      <c r="L130" s="184"/>
      <c r="M130" s="184"/>
      <c r="N130" s="68">
        <f t="shared" si="26"/>
        <v>136.65302538034771</v>
      </c>
      <c r="O130" s="184"/>
      <c r="P130" s="189"/>
    </row>
    <row r="131" spans="2:16">
      <c r="B131" s="181"/>
      <c r="C131" s="184"/>
      <c r="D131" s="184"/>
      <c r="E131" s="68">
        <f t="shared" si="22"/>
        <v>28020080</v>
      </c>
      <c r="F131" s="68">
        <f t="shared" si="23"/>
        <v>9.8480833329999999</v>
      </c>
      <c r="G131" s="68">
        <f t="shared" si="23"/>
        <v>-73.462194440000005</v>
      </c>
      <c r="H131" s="68">
        <f t="shared" si="25"/>
        <v>0.52452189382679959</v>
      </c>
      <c r="I131" s="68">
        <f t="shared" si="21"/>
        <v>91.549221556015198</v>
      </c>
      <c r="J131" s="184"/>
      <c r="K131" s="68">
        <f t="shared" ref="K131:K145" si="27">H18/H131^$D$40</f>
        <v>9211.729621284996</v>
      </c>
      <c r="L131" s="184"/>
      <c r="M131" s="184"/>
      <c r="N131" s="68">
        <f t="shared" si="26"/>
        <v>3950.6830166067339</v>
      </c>
      <c r="O131" s="184"/>
      <c r="P131" s="189"/>
    </row>
    <row r="132" spans="2:16">
      <c r="B132" s="181"/>
      <c r="C132" s="184"/>
      <c r="D132" s="184"/>
      <c r="E132" s="68">
        <f t="shared" si="22"/>
        <v>28020150</v>
      </c>
      <c r="F132" s="68">
        <f t="shared" si="23"/>
        <v>10.029972219999999</v>
      </c>
      <c r="G132" s="68">
        <f t="shared" si="23"/>
        <v>-73.668833329999998</v>
      </c>
      <c r="H132" s="68">
        <f t="shared" si="25"/>
        <v>0.79072481404131856</v>
      </c>
      <c r="I132" s="68">
        <f t="shared" si="21"/>
        <v>5.1739523601891797</v>
      </c>
      <c r="J132" s="184"/>
      <c r="K132" s="68">
        <f t="shared" si="27"/>
        <v>373.59142122154486</v>
      </c>
      <c r="L132" s="184"/>
      <c r="M132" s="184"/>
      <c r="N132" s="68">
        <f t="shared" si="26"/>
        <v>184.52275436279777</v>
      </c>
      <c r="O132" s="184"/>
      <c r="P132" s="189"/>
    </row>
    <row r="133" spans="2:16">
      <c r="B133" s="181"/>
      <c r="C133" s="184"/>
      <c r="D133" s="184"/>
      <c r="E133" s="68">
        <f t="shared" si="22"/>
        <v>28020230</v>
      </c>
      <c r="F133" s="68">
        <f t="shared" si="23"/>
        <v>9.7333333329999991</v>
      </c>
      <c r="G133" s="68">
        <f t="shared" si="23"/>
        <v>-73.3</v>
      </c>
      <c r="H133" s="68">
        <f t="shared" si="25"/>
        <v>0.35299238205586547</v>
      </c>
      <c r="I133" s="68">
        <f t="shared" si="21"/>
        <v>1464.3425069890457</v>
      </c>
      <c r="J133" s="184"/>
      <c r="K133" s="68">
        <f t="shared" si="27"/>
        <v>143062.54902066427</v>
      </c>
      <c r="L133" s="184"/>
      <c r="M133" s="184"/>
      <c r="N133" s="68">
        <f t="shared" si="26"/>
        <v>57334.991894454943</v>
      </c>
      <c r="O133" s="184"/>
      <c r="P133" s="189"/>
    </row>
    <row r="134" spans="2:16">
      <c r="B134" s="181"/>
      <c r="C134" s="184"/>
      <c r="D134" s="184"/>
      <c r="E134" s="68">
        <f t="shared" si="22"/>
        <v>28020310</v>
      </c>
      <c r="F134" s="68">
        <f t="shared" si="23"/>
        <v>10.1</v>
      </c>
      <c r="G134" s="68">
        <f t="shared" si="23"/>
        <v>-73.150000000000006</v>
      </c>
      <c r="H134" s="68">
        <f t="shared" si="25"/>
        <v>0.70564968473740386</v>
      </c>
      <c r="I134" s="68">
        <f t="shared" si="21"/>
        <v>11.47825680651283</v>
      </c>
      <c r="J134" s="184"/>
      <c r="K134" s="68">
        <f t="shared" si="27"/>
        <v>1084.217007515191</v>
      </c>
      <c r="L134" s="184"/>
      <c r="M134" s="184"/>
      <c r="N134" s="68">
        <f t="shared" si="26"/>
        <v>374.62321962259557</v>
      </c>
      <c r="O134" s="184"/>
      <c r="P134" s="189"/>
    </row>
    <row r="135" spans="2:16">
      <c r="B135" s="181"/>
      <c r="C135" s="184"/>
      <c r="D135" s="184"/>
      <c r="E135" s="68">
        <f t="shared" si="22"/>
        <v>28020420</v>
      </c>
      <c r="F135" s="68">
        <f t="shared" si="23"/>
        <v>9.8446111110000007</v>
      </c>
      <c r="G135" s="68">
        <f t="shared" si="23"/>
        <v>-73.547694440000001</v>
      </c>
      <c r="H135" s="68">
        <f t="shared" si="25"/>
        <v>0.56987027646842003</v>
      </c>
      <c r="I135" s="68">
        <f t="shared" si="21"/>
        <v>51.235144079937612</v>
      </c>
      <c r="J135" s="184"/>
      <c r="K135" s="68">
        <f t="shared" si="27"/>
        <v>4548.6408849685386</v>
      </c>
      <c r="L135" s="184"/>
      <c r="M135" s="184"/>
      <c r="N135" s="68">
        <f t="shared" si="26"/>
        <v>1676.2056045855359</v>
      </c>
      <c r="O135" s="184"/>
      <c r="P135" s="189"/>
    </row>
    <row r="136" spans="2:16">
      <c r="B136" s="181"/>
      <c r="C136" s="184"/>
      <c r="D136" s="184"/>
      <c r="E136" s="68">
        <f t="shared" si="22"/>
        <v>28020440</v>
      </c>
      <c r="F136" s="68">
        <f t="shared" si="23"/>
        <v>9.9170277779999996</v>
      </c>
      <c r="G136" s="68">
        <f t="shared" si="23"/>
        <v>-73.286138890000004</v>
      </c>
      <c r="H136" s="68">
        <f t="shared" si="25"/>
        <v>0.52881470264109109</v>
      </c>
      <c r="I136" s="68">
        <f t="shared" si="21"/>
        <v>86.471969493969326</v>
      </c>
      <c r="J136" s="184"/>
      <c r="K136" s="68">
        <f t="shared" si="27"/>
        <v>8513.0545351819292</v>
      </c>
      <c r="L136" s="184"/>
      <c r="M136" s="184"/>
      <c r="N136" s="68">
        <f t="shared" si="26"/>
        <v>2026.965126678688</v>
      </c>
      <c r="O136" s="184"/>
      <c r="P136" s="189"/>
    </row>
    <row r="137" spans="2:16">
      <c r="B137" s="181"/>
      <c r="C137" s="184"/>
      <c r="D137" s="184"/>
      <c r="E137" s="68">
        <f t="shared" si="22"/>
        <v>28020460</v>
      </c>
      <c r="F137" s="68">
        <f t="shared" si="23"/>
        <v>10.04463889</v>
      </c>
      <c r="G137" s="68">
        <f t="shared" si="23"/>
        <v>-73.243388890000006</v>
      </c>
      <c r="H137" s="68">
        <f t="shared" si="25"/>
        <v>0.65045767709844426</v>
      </c>
      <c r="I137" s="68">
        <f t="shared" si="21"/>
        <v>20.298628390259548</v>
      </c>
      <c r="J137" s="184"/>
      <c r="K137" s="68">
        <f t="shared" si="27"/>
        <v>2180.8013578253208</v>
      </c>
      <c r="L137" s="184"/>
      <c r="M137" s="184"/>
      <c r="N137" s="68">
        <f t="shared" si="26"/>
        <v>578.28679119054846</v>
      </c>
      <c r="O137" s="184"/>
      <c r="P137" s="189"/>
    </row>
    <row r="138" spans="2:16">
      <c r="B138" s="181"/>
      <c r="C138" s="184"/>
      <c r="D138" s="184"/>
      <c r="E138" s="68">
        <f t="shared" si="22"/>
        <v>28020600</v>
      </c>
      <c r="F138" s="68">
        <f t="shared" si="23"/>
        <v>9.8547222219999995</v>
      </c>
      <c r="G138" s="68">
        <f t="shared" si="23"/>
        <v>-73.357166669999998</v>
      </c>
      <c r="H138" s="68">
        <f t="shared" si="25"/>
        <v>0.48618476921887394</v>
      </c>
      <c r="I138" s="68">
        <f t="shared" si="21"/>
        <v>155.73655135302278</v>
      </c>
      <c r="J138" s="184"/>
      <c r="K138" s="68">
        <f t="shared" si="27"/>
        <v>13479.452513519083</v>
      </c>
      <c r="L138" s="184"/>
      <c r="M138" s="184"/>
      <c r="N138" s="68">
        <f t="shared" si="26"/>
        <v>4468.6181492413007</v>
      </c>
      <c r="O138" s="184"/>
      <c r="P138" s="189"/>
    </row>
    <row r="139" spans="2:16">
      <c r="B139" s="181"/>
      <c r="C139" s="184"/>
      <c r="D139" s="184"/>
      <c r="E139" s="68">
        <f t="shared" si="22"/>
        <v>28025070</v>
      </c>
      <c r="F139" s="68">
        <f t="shared" si="23"/>
        <v>10.001805559999999</v>
      </c>
      <c r="G139" s="68">
        <f t="shared" si="23"/>
        <v>-73.249388890000006</v>
      </c>
      <c r="H139" s="68">
        <f t="shared" si="25"/>
        <v>0.60823710970058797</v>
      </c>
      <c r="I139" s="68">
        <f t="shared" si="21"/>
        <v>32.470546920882704</v>
      </c>
      <c r="J139" s="184"/>
      <c r="K139" s="68">
        <f t="shared" si="27"/>
        <v>3352.8753719253014</v>
      </c>
      <c r="L139" s="184"/>
      <c r="M139" s="184"/>
      <c r="N139" s="68">
        <f t="shared" si="26"/>
        <v>905.25198653335895</v>
      </c>
      <c r="O139" s="184"/>
      <c r="P139" s="189"/>
    </row>
    <row r="140" spans="2:16">
      <c r="B140" s="181"/>
      <c r="C140" s="184"/>
      <c r="D140" s="184"/>
      <c r="E140" s="68">
        <f t="shared" si="22"/>
        <v>28025080</v>
      </c>
      <c r="F140" s="68">
        <f t="shared" si="23"/>
        <v>9.6866666670000008</v>
      </c>
      <c r="G140" s="68">
        <f t="shared" si="23"/>
        <v>-73.240555560000004</v>
      </c>
      <c r="H140" s="68">
        <f t="shared" si="25"/>
        <v>0.29411757875288114</v>
      </c>
      <c r="I140" s="68">
        <f t="shared" si="21"/>
        <v>5252.3435530314246</v>
      </c>
      <c r="J140" s="184"/>
      <c r="K140" s="68">
        <f t="shared" si="27"/>
        <v>493703.34226139646</v>
      </c>
      <c r="L140" s="184"/>
      <c r="M140" s="184"/>
      <c r="N140" s="68">
        <f t="shared" si="26"/>
        <v>142758.24209758025</v>
      </c>
      <c r="O140" s="184"/>
      <c r="P140" s="189"/>
    </row>
    <row r="141" spans="2:16">
      <c r="B141" s="181"/>
      <c r="C141" s="184"/>
      <c r="D141" s="184"/>
      <c r="E141" s="68">
        <f t="shared" si="22"/>
        <v>28025090</v>
      </c>
      <c r="F141" s="68">
        <f t="shared" si="23"/>
        <v>9.8502500000000008</v>
      </c>
      <c r="G141" s="68">
        <f t="shared" si="23"/>
        <v>-73.265472220000007</v>
      </c>
      <c r="H141" s="68">
        <f t="shared" si="25"/>
        <v>0.45958764172202232</v>
      </c>
      <c r="I141" s="68">
        <f t="shared" si="21"/>
        <v>230.89876275988431</v>
      </c>
      <c r="J141" s="184"/>
      <c r="K141" s="68">
        <f t="shared" si="27"/>
        <v>22524.470331281536</v>
      </c>
      <c r="L141" s="184"/>
      <c r="M141" s="184"/>
      <c r="N141" s="68">
        <f t="shared" si="26"/>
        <v>4791.2609591347446</v>
      </c>
      <c r="O141" s="184"/>
      <c r="P141" s="189"/>
    </row>
    <row r="142" spans="2:16">
      <c r="B142" s="181"/>
      <c r="C142" s="184"/>
      <c r="D142" s="184"/>
      <c r="E142" s="68">
        <f t="shared" si="22"/>
        <v>28035010</v>
      </c>
      <c r="F142" s="68">
        <f t="shared" si="23"/>
        <v>10.190666670000001</v>
      </c>
      <c r="G142" s="68">
        <f t="shared" si="23"/>
        <v>-73.547388889999993</v>
      </c>
      <c r="H142" s="68">
        <f t="shared" si="25"/>
        <v>0.86882938274871846</v>
      </c>
      <c r="I142" s="68">
        <f t="shared" si="21"/>
        <v>2.6758298944859229</v>
      </c>
      <c r="J142" s="184"/>
      <c r="K142" s="68">
        <f t="shared" si="27"/>
        <v>222.01840911710246</v>
      </c>
      <c r="L142" s="184"/>
      <c r="M142" s="184"/>
      <c r="N142" s="68">
        <f t="shared" si="26"/>
        <v>71.199386569590672</v>
      </c>
      <c r="O142" s="184"/>
      <c r="P142" s="189"/>
    </row>
    <row r="143" spans="2:16">
      <c r="B143" s="181"/>
      <c r="C143" s="184"/>
      <c r="D143" s="184"/>
      <c r="E143" s="68">
        <f t="shared" si="22"/>
        <v>28035040</v>
      </c>
      <c r="F143" s="68">
        <f t="shared" si="23"/>
        <v>9.9049166670000002</v>
      </c>
      <c r="G143" s="68">
        <f t="shared" si="23"/>
        <v>-73.647527780000004</v>
      </c>
      <c r="H143" s="68">
        <f t="shared" si="25"/>
        <v>0.68015797353530927</v>
      </c>
      <c r="I143" s="68">
        <f t="shared" si="21"/>
        <v>14.850170644448898</v>
      </c>
      <c r="J143" s="184"/>
      <c r="K143" s="68">
        <f t="shared" si="27"/>
        <v>1329.3568142025638</v>
      </c>
      <c r="L143" s="184"/>
      <c r="M143" s="184"/>
      <c r="N143" s="68">
        <f t="shared" si="26"/>
        <v>363.9144869797048</v>
      </c>
      <c r="O143" s="184"/>
      <c r="P143" s="189"/>
    </row>
    <row r="144" spans="2:16">
      <c r="B144" s="181"/>
      <c r="C144" s="184"/>
      <c r="D144" s="184"/>
      <c r="E144" s="68">
        <f t="shared" si="22"/>
        <v>28040310</v>
      </c>
      <c r="F144" s="68">
        <f t="shared" si="23"/>
        <v>9.7760555559999993</v>
      </c>
      <c r="G144" s="68">
        <f t="shared" si="23"/>
        <v>-73.743416670000002</v>
      </c>
      <c r="H144" s="68">
        <f t="shared" si="25"/>
        <v>0.66613533816492254</v>
      </c>
      <c r="I144" s="68">
        <f t="shared" si="21"/>
        <v>17.181563688969561</v>
      </c>
      <c r="J144" s="184"/>
      <c r="K144" s="68">
        <f t="shared" si="27"/>
        <v>1545.8634663491248</v>
      </c>
      <c r="L144" s="184"/>
      <c r="M144" s="184"/>
      <c r="N144" s="68">
        <f t="shared" si="26"/>
        <v>482.93877078508979</v>
      </c>
      <c r="O144" s="184"/>
      <c r="P144" s="189"/>
    </row>
    <row r="145" spans="2:16">
      <c r="B145" s="192"/>
      <c r="C145" s="187"/>
      <c r="D145" s="187"/>
      <c r="E145" s="77">
        <f t="shared" si="22"/>
        <v>28040350</v>
      </c>
      <c r="F145" s="77">
        <f t="shared" si="23"/>
        <v>9.6569722220000003</v>
      </c>
      <c r="G145" s="77">
        <f t="shared" si="23"/>
        <v>-73.743694439999999</v>
      </c>
      <c r="H145" s="77">
        <f t="shared" si="25"/>
        <v>0.6063626799317533</v>
      </c>
      <c r="I145" s="77">
        <f t="shared" si="21"/>
        <v>33.17972283567385</v>
      </c>
      <c r="J145" s="187"/>
      <c r="K145" s="77">
        <f t="shared" si="27"/>
        <v>3724.6787017515539</v>
      </c>
      <c r="L145" s="187"/>
      <c r="M145" s="187"/>
      <c r="N145" s="77">
        <f t="shared" si="26"/>
        <v>2455.9382322097472</v>
      </c>
      <c r="O145" s="187"/>
      <c r="P145" s="190"/>
    </row>
    <row r="146" spans="2:16">
      <c r="B146" s="44" t="s">
        <v>30</v>
      </c>
    </row>
  </sheetData>
  <sheetProtection algorithmName="SHA-512" hashValue="v4mO/eKfi6nI7YOiJX11YyKXIpawfD4KhTXUNOv9pYZT6u8ZfLb2MUyWZ1o6pmEs0fiHoDCZPoOTMwYvMbc9PA==" saltValue="YPJdThkuoFeVOre18ehTSA==" spinCount="100000" sheet="1" objects="1" scenarios="1"/>
  <mergeCells count="35">
    <mergeCell ref="B3:G3"/>
    <mergeCell ref="J42:J67"/>
    <mergeCell ref="L42:L67"/>
    <mergeCell ref="B7:B32"/>
    <mergeCell ref="B33:B36"/>
    <mergeCell ref="B42:B67"/>
    <mergeCell ref="C42:C67"/>
    <mergeCell ref="D42:D67"/>
    <mergeCell ref="B68:B93"/>
    <mergeCell ref="C68:C93"/>
    <mergeCell ref="D68:D93"/>
    <mergeCell ref="J68:J93"/>
    <mergeCell ref="L68:L93"/>
    <mergeCell ref="O94:O119"/>
    <mergeCell ref="P94:P119"/>
    <mergeCell ref="M42:M67"/>
    <mergeCell ref="O42:O67"/>
    <mergeCell ref="P42:P67"/>
    <mergeCell ref="M68:M93"/>
    <mergeCell ref="O68:O93"/>
    <mergeCell ref="P68:P93"/>
    <mergeCell ref="M94:M119"/>
    <mergeCell ref="O120:O145"/>
    <mergeCell ref="P120:P145"/>
    <mergeCell ref="B120:B145"/>
    <mergeCell ref="C120:C145"/>
    <mergeCell ref="D120:D145"/>
    <mergeCell ref="J120:J145"/>
    <mergeCell ref="L120:L145"/>
    <mergeCell ref="M120:M145"/>
    <mergeCell ref="B94:B119"/>
    <mergeCell ref="C94:C119"/>
    <mergeCell ref="D94:D119"/>
    <mergeCell ref="J94:J119"/>
    <mergeCell ref="L94:L119"/>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DSMT4" shapeId="7184" r:id="rId4">
          <objectPr defaultSize="0" autoPict="0" r:id="rId5">
            <anchor moveWithCells="1">
              <from>
                <xdr:col>8</xdr:col>
                <xdr:colOff>114300</xdr:colOff>
                <xdr:row>0</xdr:row>
                <xdr:rowOff>0</xdr:rowOff>
              </from>
              <to>
                <xdr:col>9</xdr:col>
                <xdr:colOff>19050</xdr:colOff>
                <xdr:row>3</xdr:row>
                <xdr:rowOff>133350</xdr:rowOff>
              </to>
            </anchor>
          </objectPr>
        </oleObject>
      </mc:Choice>
      <mc:Fallback>
        <oleObject progId="Equation.DSMT4" shapeId="7184"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6"/>
  <sheetViews>
    <sheetView showGridLines="0" showRowColHeaders="0" zoomScale="115" zoomScaleNormal="115" workbookViewId="0"/>
  </sheetViews>
  <sheetFormatPr defaultColWidth="11.42578125" defaultRowHeight="14.25"/>
  <cols>
    <col min="1" max="1" width="3.28515625" style="35" bestFit="1" customWidth="1"/>
    <col min="2" max="3" width="16.7109375" style="35" customWidth="1"/>
    <col min="4" max="4" width="30.7109375" style="35" customWidth="1"/>
    <col min="5" max="9" width="16.7109375" style="35" customWidth="1"/>
    <col min="10" max="10" width="16.7109375" style="38" customWidth="1"/>
    <col min="11" max="11" width="16.7109375" style="35" customWidth="1"/>
    <col min="12" max="16" width="16.7109375" style="38" customWidth="1"/>
    <col min="17" max="17" width="2.7109375" style="38" customWidth="1"/>
    <col min="18" max="18" width="2.7109375" style="39" customWidth="1"/>
    <col min="19" max="16384" width="11.42578125" style="38"/>
  </cols>
  <sheetData>
    <row r="1" spans="1:13">
      <c r="B1" s="36"/>
      <c r="D1" s="36"/>
      <c r="E1" s="36"/>
      <c r="F1" s="36"/>
      <c r="G1" s="37"/>
      <c r="H1" s="37"/>
      <c r="M1" s="37"/>
    </row>
    <row r="2" spans="1:13">
      <c r="B2" s="40" t="s">
        <v>106</v>
      </c>
      <c r="C2" s="40"/>
      <c r="D2" s="40"/>
      <c r="E2" s="40"/>
      <c r="F2" s="40"/>
      <c r="G2" s="40"/>
      <c r="H2" s="40"/>
      <c r="I2" s="40"/>
      <c r="J2" s="40"/>
      <c r="K2" s="41"/>
      <c r="L2" s="41"/>
      <c r="M2" s="41"/>
    </row>
    <row r="3" spans="1:13">
      <c r="B3" s="40" t="s">
        <v>54</v>
      </c>
      <c r="C3" s="41"/>
      <c r="D3" s="41"/>
      <c r="E3" s="41"/>
      <c r="F3" s="41"/>
      <c r="G3" s="41"/>
      <c r="H3" s="41"/>
      <c r="I3" s="41"/>
      <c r="J3" s="41"/>
      <c r="K3" s="41"/>
      <c r="L3" s="41"/>
      <c r="M3" s="41"/>
    </row>
    <row r="4" spans="1:13">
      <c r="B4" s="41"/>
      <c r="C4" s="41"/>
      <c r="D4" s="41"/>
      <c r="E4" s="41"/>
      <c r="F4" s="41"/>
      <c r="G4" s="41"/>
      <c r="H4" s="41"/>
      <c r="I4" s="41"/>
      <c r="J4" s="41"/>
      <c r="K4" s="41"/>
      <c r="L4" s="41"/>
      <c r="M4" s="41"/>
    </row>
    <row r="5" spans="1:13">
      <c r="B5" s="43" t="s">
        <v>113</v>
      </c>
      <c r="C5" s="42"/>
      <c r="D5" s="42"/>
      <c r="E5" s="42"/>
      <c r="F5" s="71" t="s">
        <v>51</v>
      </c>
      <c r="G5" s="72">
        <f t="shared" ref="G5:M5" si="0">AVERAGE(G7:G32)</f>
        <v>136.92307692307693</v>
      </c>
      <c r="H5" s="72">
        <f t="shared" si="0"/>
        <v>97.615968803361213</v>
      </c>
      <c r="I5" s="72">
        <f t="shared" si="0"/>
        <v>33.053470775778322</v>
      </c>
      <c r="J5" s="72">
        <f>AVERAGE(J7:J32)</f>
        <v>1645.9646888461539</v>
      </c>
      <c r="K5" s="72">
        <f t="shared" si="0"/>
        <v>1444.0175736153844</v>
      </c>
      <c r="L5" s="115">
        <f t="shared" si="0"/>
        <v>6.8346404294122434E-2</v>
      </c>
      <c r="M5" s="116">
        <f t="shared" si="0"/>
        <v>2.344190184197447E-2</v>
      </c>
    </row>
    <row r="6" spans="1:13">
      <c r="B6" s="83" t="s">
        <v>81</v>
      </c>
      <c r="C6" s="84" t="s">
        <v>114</v>
      </c>
      <c r="D6" s="84" t="s">
        <v>83</v>
      </c>
      <c r="E6" s="74" t="s">
        <v>85</v>
      </c>
      <c r="F6" s="74" t="s">
        <v>86</v>
      </c>
      <c r="G6" s="74" t="s">
        <v>84</v>
      </c>
      <c r="H6" s="74" t="s">
        <v>42</v>
      </c>
      <c r="I6" s="74" t="s">
        <v>43</v>
      </c>
      <c r="J6" s="74" t="s">
        <v>48</v>
      </c>
      <c r="K6" s="74" t="s">
        <v>49</v>
      </c>
      <c r="L6" s="74" t="s">
        <v>44</v>
      </c>
      <c r="M6" s="75" t="s">
        <v>45</v>
      </c>
    </row>
    <row r="7" spans="1:13">
      <c r="A7" s="35">
        <v>1</v>
      </c>
      <c r="B7" s="200" t="s">
        <v>92</v>
      </c>
      <c r="C7" s="141">
        <v>25020230</v>
      </c>
      <c r="D7" s="141" t="s">
        <v>4</v>
      </c>
      <c r="E7" s="140">
        <v>9.5621666669999996</v>
      </c>
      <c r="F7" s="140">
        <v>-73.339472220000005</v>
      </c>
      <c r="G7" s="140">
        <v>135</v>
      </c>
      <c r="H7" s="142">
        <v>105.80070057447108</v>
      </c>
      <c r="I7" s="142">
        <v>38.727464920000557</v>
      </c>
      <c r="J7" s="140">
        <v>1619.920044</v>
      </c>
      <c r="K7" s="140">
        <v>1539.7109379999999</v>
      </c>
      <c r="L7" s="96">
        <f>H7/K7</f>
        <v>6.8714651538359789E-2</v>
      </c>
      <c r="M7" s="117">
        <f t="shared" ref="M7:M12" si="1">I7/K7</f>
        <v>2.515242566913593E-2</v>
      </c>
    </row>
    <row r="8" spans="1:13">
      <c r="A8" s="35">
        <v>2</v>
      </c>
      <c r="B8" s="196"/>
      <c r="C8" s="127">
        <v>25020240</v>
      </c>
      <c r="D8" s="127" t="s">
        <v>5</v>
      </c>
      <c r="E8" s="128">
        <v>9.4104722219999992</v>
      </c>
      <c r="F8" s="128">
        <v>-73.890416669999993</v>
      </c>
      <c r="G8" s="128">
        <v>55</v>
      </c>
      <c r="H8" s="129">
        <v>104.8974358974359</v>
      </c>
      <c r="I8" s="129">
        <v>27.984765471869149</v>
      </c>
      <c r="J8" s="128">
        <v>1626.607178</v>
      </c>
      <c r="K8" s="128">
        <v>1658.5162350000001</v>
      </c>
      <c r="L8" s="68">
        <f>H8/K8</f>
        <v>6.3247759463407299E-2</v>
      </c>
      <c r="M8" s="118">
        <f t="shared" si="1"/>
        <v>1.6873374454407526E-2</v>
      </c>
    </row>
    <row r="9" spans="1:13">
      <c r="A9" s="35">
        <v>3</v>
      </c>
      <c r="B9" s="196"/>
      <c r="C9" s="127">
        <v>25020250</v>
      </c>
      <c r="D9" s="127" t="s">
        <v>6</v>
      </c>
      <c r="E9" s="128">
        <v>9.1971944440000009</v>
      </c>
      <c r="F9" s="128">
        <v>-73.541944439999995</v>
      </c>
      <c r="G9" s="128">
        <v>61</v>
      </c>
      <c r="H9" s="129">
        <v>108.5941983941984</v>
      </c>
      <c r="I9" s="129">
        <v>27.31179373775251</v>
      </c>
      <c r="J9" s="128">
        <v>2081.5363769999999</v>
      </c>
      <c r="K9" s="128">
        <v>1841.3989260000001</v>
      </c>
      <c r="L9" s="68">
        <f>H9/K9</f>
        <v>5.8973749175629961E-2</v>
      </c>
      <c r="M9" s="118">
        <f t="shared" si="1"/>
        <v>1.4832089533733392E-2</v>
      </c>
    </row>
    <row r="10" spans="1:13">
      <c r="A10" s="35">
        <v>4</v>
      </c>
      <c r="B10" s="196"/>
      <c r="C10" s="127">
        <v>25020260</v>
      </c>
      <c r="D10" s="127" t="s">
        <v>7</v>
      </c>
      <c r="E10" s="128">
        <v>9.397027778</v>
      </c>
      <c r="F10" s="128">
        <v>-73.488027779999996</v>
      </c>
      <c r="G10" s="128">
        <v>64</v>
      </c>
      <c r="H10" s="129">
        <v>106.8974358974359</v>
      </c>
      <c r="I10" s="129">
        <v>31.88531659408439</v>
      </c>
      <c r="J10" s="128">
        <v>1915.1008300000001</v>
      </c>
      <c r="K10" s="128">
        <v>1783.0489500000001</v>
      </c>
      <c r="L10" s="68">
        <f>H10/K10</f>
        <v>5.9952047809700287E-2</v>
      </c>
      <c r="M10" s="118">
        <f t="shared" si="1"/>
        <v>1.7882468450506863E-2</v>
      </c>
    </row>
    <row r="11" spans="1:13">
      <c r="A11" s="35">
        <v>5</v>
      </c>
      <c r="B11" s="196"/>
      <c r="C11" s="127">
        <v>25020280</v>
      </c>
      <c r="D11" s="127" t="s">
        <v>8</v>
      </c>
      <c r="E11" s="128">
        <v>9.6065277780000002</v>
      </c>
      <c r="F11" s="128">
        <v>-73.611972219999998</v>
      </c>
      <c r="G11" s="128">
        <v>42</v>
      </c>
      <c r="H11" s="129">
        <v>109.06666666666668</v>
      </c>
      <c r="I11" s="129">
        <v>36.410592251021853</v>
      </c>
      <c r="J11" s="128">
        <v>1675.732788</v>
      </c>
      <c r="K11" s="128">
        <v>1375.6260990000001</v>
      </c>
      <c r="L11" s="68">
        <f t="shared" ref="L11:L32" si="2">H11/K11</f>
        <v>7.9285110064393066E-2</v>
      </c>
      <c r="M11" s="118">
        <f t="shared" si="1"/>
        <v>2.6468378491430359E-2</v>
      </c>
    </row>
    <row r="12" spans="1:13">
      <c r="A12" s="35">
        <v>6</v>
      </c>
      <c r="B12" s="196"/>
      <c r="C12" s="127">
        <v>25020690</v>
      </c>
      <c r="D12" s="127" t="s">
        <v>9</v>
      </c>
      <c r="E12" s="128">
        <v>9.4232777779999992</v>
      </c>
      <c r="F12" s="128">
        <v>-73.410944439999994</v>
      </c>
      <c r="G12" s="128">
        <v>91</v>
      </c>
      <c r="H12" s="129">
        <v>97.256410256410263</v>
      </c>
      <c r="I12" s="129">
        <v>27.481781475923604</v>
      </c>
      <c r="J12" s="128">
        <v>1823.3492429999999</v>
      </c>
      <c r="K12" s="128">
        <v>1766.8431399999999</v>
      </c>
      <c r="L12" s="68">
        <f t="shared" si="2"/>
        <v>5.5045299752195471E-2</v>
      </c>
      <c r="M12" s="118">
        <f t="shared" si="1"/>
        <v>1.5554171648720104E-2</v>
      </c>
    </row>
    <row r="13" spans="1:13">
      <c r="A13" s="35">
        <v>7</v>
      </c>
      <c r="B13" s="196"/>
      <c r="C13" s="127">
        <v>25020920</v>
      </c>
      <c r="D13" s="127" t="s">
        <v>10</v>
      </c>
      <c r="E13" s="128">
        <v>9.2166666670000001</v>
      </c>
      <c r="F13" s="128">
        <v>-73.416666669999998</v>
      </c>
      <c r="G13" s="128">
        <v>1268</v>
      </c>
      <c r="H13" s="129">
        <v>100.90277777777777</v>
      </c>
      <c r="I13" s="129">
        <v>48.729674909125137</v>
      </c>
      <c r="J13" s="128">
        <v>1681.7873540000001</v>
      </c>
      <c r="K13" s="128">
        <v>1487.2303469999999</v>
      </c>
      <c r="L13" s="68">
        <f t="shared" si="2"/>
        <v>6.7846099282008382E-2</v>
      </c>
      <c r="M13" s="118">
        <f t="shared" ref="M13:M17" si="3">I13/K13</f>
        <v>3.2765385004025295E-2</v>
      </c>
    </row>
    <row r="14" spans="1:13">
      <c r="A14" s="35">
        <v>8</v>
      </c>
      <c r="B14" s="196"/>
      <c r="C14" s="127">
        <v>25021240</v>
      </c>
      <c r="D14" s="127" t="s">
        <v>11</v>
      </c>
      <c r="E14" s="128">
        <v>9.2600833330000007</v>
      </c>
      <c r="F14" s="128">
        <v>-73.80986111</v>
      </c>
      <c r="G14" s="128">
        <v>33</v>
      </c>
      <c r="H14" s="129">
        <v>106.331578947368</v>
      </c>
      <c r="I14" s="129">
        <v>22.082695992663847</v>
      </c>
      <c r="J14" s="128">
        <v>1831.904419</v>
      </c>
      <c r="K14" s="128">
        <v>1680.53772</v>
      </c>
      <c r="L14" s="68">
        <f t="shared" si="2"/>
        <v>6.3272354843286707E-2</v>
      </c>
      <c r="M14" s="118">
        <f t="shared" si="3"/>
        <v>1.3140256079859872E-2</v>
      </c>
    </row>
    <row r="15" spans="1:13">
      <c r="A15" s="35">
        <v>9</v>
      </c>
      <c r="B15" s="196"/>
      <c r="C15" s="127">
        <v>25021650</v>
      </c>
      <c r="D15" s="127" t="s">
        <v>12</v>
      </c>
      <c r="E15" s="128">
        <v>9.5573888890000003</v>
      </c>
      <c r="F15" s="128">
        <v>-73.876194440000006</v>
      </c>
      <c r="G15" s="128">
        <v>43</v>
      </c>
      <c r="H15" s="129">
        <v>101.80571428571427</v>
      </c>
      <c r="I15" s="129">
        <v>28.160192417218887</v>
      </c>
      <c r="J15" s="128">
        <v>1473.9426269999999</v>
      </c>
      <c r="K15" s="128">
        <v>1523.744385</v>
      </c>
      <c r="L15" s="68">
        <f t="shared" si="2"/>
        <v>6.6812856072125434E-2</v>
      </c>
      <c r="M15" s="118">
        <f t="shared" si="3"/>
        <v>1.8480916283881096E-2</v>
      </c>
    </row>
    <row r="16" spans="1:13">
      <c r="A16" s="35">
        <v>10</v>
      </c>
      <c r="B16" s="196"/>
      <c r="C16" s="127">
        <v>25025250</v>
      </c>
      <c r="D16" s="127" t="s">
        <v>13</v>
      </c>
      <c r="E16" s="128">
        <v>9.3610277780000004</v>
      </c>
      <c r="F16" s="128">
        <v>-73.59338889</v>
      </c>
      <c r="G16" s="128">
        <v>32</v>
      </c>
      <c r="H16" s="129">
        <v>108.04098360655738</v>
      </c>
      <c r="I16" s="129">
        <v>39.029991809922414</v>
      </c>
      <c r="J16" s="128">
        <v>1903.2529300000001</v>
      </c>
      <c r="K16" s="128">
        <v>1829.2357179999999</v>
      </c>
      <c r="L16" s="68">
        <f t="shared" si="2"/>
        <v>5.9063456143686223E-2</v>
      </c>
      <c r="M16" s="118">
        <f t="shared" si="3"/>
        <v>2.1336775477244652E-2</v>
      </c>
    </row>
    <row r="17" spans="1:13">
      <c r="A17" s="35">
        <v>11</v>
      </c>
      <c r="B17" s="196"/>
      <c r="C17" s="127">
        <v>28010070</v>
      </c>
      <c r="D17" s="127" t="s">
        <v>14</v>
      </c>
      <c r="E17" s="128">
        <v>10.185499999999999</v>
      </c>
      <c r="F17" s="128">
        <v>-73.467111110000005</v>
      </c>
      <c r="G17" s="128">
        <v>78</v>
      </c>
      <c r="H17" s="129">
        <v>72.694871794871787</v>
      </c>
      <c r="I17" s="129">
        <v>38.586880431443255</v>
      </c>
      <c r="J17" s="128">
        <v>1522.3139650000001</v>
      </c>
      <c r="K17" s="128">
        <v>1384.5341800000001</v>
      </c>
      <c r="L17" s="68">
        <f t="shared" si="2"/>
        <v>5.2504931149386126E-2</v>
      </c>
      <c r="M17" s="118">
        <f t="shared" si="3"/>
        <v>2.7869937043694545E-2</v>
      </c>
    </row>
    <row r="18" spans="1:13">
      <c r="A18" s="35">
        <v>12</v>
      </c>
      <c r="B18" s="196"/>
      <c r="C18" s="127">
        <v>28020080</v>
      </c>
      <c r="D18" s="127" t="s">
        <v>15</v>
      </c>
      <c r="E18" s="128">
        <v>9.8480833329999999</v>
      </c>
      <c r="F18" s="128">
        <v>-73.462194440000005</v>
      </c>
      <c r="G18" s="128">
        <v>58</v>
      </c>
      <c r="H18" s="129">
        <v>100.62051282051281</v>
      </c>
      <c r="I18" s="129">
        <v>43.153649473572791</v>
      </c>
      <c r="J18" s="128">
        <v>1333.048706</v>
      </c>
      <c r="K18" s="128">
        <v>1185.175293</v>
      </c>
      <c r="L18" s="68">
        <f t="shared" si="2"/>
        <v>8.4899266306687024E-2</v>
      </c>
      <c r="M18" s="118">
        <f t="shared" ref="M18:M27" si="4">I18/K18</f>
        <v>3.641119565050939E-2</v>
      </c>
    </row>
    <row r="19" spans="1:13">
      <c r="A19" s="35">
        <v>13</v>
      </c>
      <c r="B19" s="196"/>
      <c r="C19" s="127">
        <v>28020150</v>
      </c>
      <c r="D19" s="127" t="s">
        <v>16</v>
      </c>
      <c r="E19" s="128">
        <v>10.029972219999999</v>
      </c>
      <c r="F19" s="128">
        <v>-73.668833329999998</v>
      </c>
      <c r="G19" s="128">
        <v>83</v>
      </c>
      <c r="H19" s="129">
        <v>72.206196581192515</v>
      </c>
      <c r="I19" s="129">
        <v>35.663790757449284</v>
      </c>
      <c r="J19" s="128">
        <v>1239.9448239999999</v>
      </c>
      <c r="K19" s="128">
        <v>1088.66272</v>
      </c>
      <c r="L19" s="68">
        <f t="shared" si="2"/>
        <v>6.6325589417806571E-2</v>
      </c>
      <c r="M19" s="118">
        <f t="shared" si="4"/>
        <v>3.2759265199647218E-2</v>
      </c>
    </row>
    <row r="20" spans="1:13">
      <c r="A20" s="35">
        <v>14</v>
      </c>
      <c r="B20" s="196"/>
      <c r="C20" s="127">
        <v>28020230</v>
      </c>
      <c r="D20" s="127" t="s">
        <v>17</v>
      </c>
      <c r="E20" s="128">
        <v>9.7333333329999991</v>
      </c>
      <c r="F20" s="128">
        <v>-73.3</v>
      </c>
      <c r="G20" s="128">
        <v>99</v>
      </c>
      <c r="H20" s="129">
        <v>97.69746376810906</v>
      </c>
      <c r="I20" s="129">
        <v>39.154085619180798</v>
      </c>
      <c r="J20" s="128">
        <v>1853.2126459999999</v>
      </c>
      <c r="K20" s="128">
        <v>1424.228638</v>
      </c>
      <c r="L20" s="68">
        <f t="shared" si="2"/>
        <v>6.8596755578024721E-2</v>
      </c>
      <c r="M20" s="118">
        <f t="shared" si="4"/>
        <v>2.7491432607452453E-2</v>
      </c>
    </row>
    <row r="21" spans="1:13">
      <c r="A21" s="35">
        <v>15</v>
      </c>
      <c r="B21" s="196"/>
      <c r="C21" s="127">
        <v>28020310</v>
      </c>
      <c r="D21" s="127" t="s">
        <v>18</v>
      </c>
      <c r="E21" s="128">
        <v>10.1</v>
      </c>
      <c r="F21" s="128">
        <v>-73.150000000000006</v>
      </c>
      <c r="G21" s="128">
        <v>500</v>
      </c>
      <c r="H21" s="129">
        <v>94.458333333333329</v>
      </c>
      <c r="I21" s="129">
        <v>32.6376405352799</v>
      </c>
      <c r="J21" s="128">
        <v>1804.5306399999999</v>
      </c>
      <c r="K21" s="128">
        <v>1436.2148440000001</v>
      </c>
      <c r="L21" s="68">
        <f t="shared" si="2"/>
        <v>6.5768943781598546E-2</v>
      </c>
      <c r="M21" s="118">
        <f t="shared" si="4"/>
        <v>2.2724762017067621E-2</v>
      </c>
    </row>
    <row r="22" spans="1:13">
      <c r="A22" s="35">
        <v>16</v>
      </c>
      <c r="B22" s="196"/>
      <c r="C22" s="127">
        <v>28020420</v>
      </c>
      <c r="D22" s="127" t="s">
        <v>19</v>
      </c>
      <c r="E22" s="128">
        <v>9.8446111110000007</v>
      </c>
      <c r="F22" s="128">
        <v>-73.547694440000001</v>
      </c>
      <c r="G22" s="128">
        <v>64</v>
      </c>
      <c r="H22" s="129">
        <v>88.779703202780127</v>
      </c>
      <c r="I22" s="129">
        <v>32.715934241744343</v>
      </c>
      <c r="J22" s="128">
        <v>1297.575073</v>
      </c>
      <c r="K22" s="128">
        <v>1139.6301269999999</v>
      </c>
      <c r="L22" s="68">
        <f t="shared" si="2"/>
        <v>7.790220800540501E-2</v>
      </c>
      <c r="M22" s="118">
        <f t="shared" si="4"/>
        <v>2.8707502080404675E-2</v>
      </c>
    </row>
    <row r="23" spans="1:13">
      <c r="A23" s="35">
        <v>17</v>
      </c>
      <c r="B23" s="196"/>
      <c r="C23" s="127">
        <v>28020440</v>
      </c>
      <c r="D23" s="127" t="s">
        <v>20</v>
      </c>
      <c r="E23" s="128">
        <v>9.9170277779999996</v>
      </c>
      <c r="F23" s="128">
        <v>-73.286138890000004</v>
      </c>
      <c r="G23" s="128">
        <v>92</v>
      </c>
      <c r="H23" s="129">
        <v>98.448717948717942</v>
      </c>
      <c r="I23" s="129">
        <v>23.440718865782873</v>
      </c>
      <c r="J23" s="128">
        <v>2105.7470699999999</v>
      </c>
      <c r="K23" s="128">
        <v>1420.3344729999999</v>
      </c>
      <c r="L23" s="68">
        <f t="shared" si="2"/>
        <v>6.9313756597610895E-2</v>
      </c>
      <c r="M23" s="118">
        <f t="shared" si="4"/>
        <v>1.6503661152624065E-2</v>
      </c>
    </row>
    <row r="24" spans="1:13">
      <c r="A24" s="35">
        <v>18</v>
      </c>
      <c r="B24" s="196"/>
      <c r="C24" s="127">
        <v>28020460</v>
      </c>
      <c r="D24" s="127" t="s">
        <v>21</v>
      </c>
      <c r="E24" s="128">
        <v>10.04463889</v>
      </c>
      <c r="F24" s="128">
        <v>-73.243388890000006</v>
      </c>
      <c r="G24" s="128">
        <v>122</v>
      </c>
      <c r="H24" s="129">
        <v>107.43589743589743</v>
      </c>
      <c r="I24" s="129">
        <v>28.488958961781073</v>
      </c>
      <c r="J24" s="128">
        <v>1544.9808350000001</v>
      </c>
      <c r="K24" s="128">
        <v>1303.709961</v>
      </c>
      <c r="L24" s="68">
        <f t="shared" si="2"/>
        <v>8.2407821256109459E-2</v>
      </c>
      <c r="M24" s="118">
        <f t="shared" si="4"/>
        <v>2.1852221593772935E-2</v>
      </c>
    </row>
    <row r="25" spans="1:13">
      <c r="A25" s="35">
        <v>19</v>
      </c>
      <c r="B25" s="196"/>
      <c r="C25" s="127">
        <v>28020600</v>
      </c>
      <c r="D25" s="127" t="s">
        <v>22</v>
      </c>
      <c r="E25" s="128">
        <v>9.8547222219999995</v>
      </c>
      <c r="F25" s="128">
        <v>-73.357166669999998</v>
      </c>
      <c r="G25" s="128">
        <v>71</v>
      </c>
      <c r="H25" s="129">
        <v>86.552915140415124</v>
      </c>
      <c r="I25" s="129">
        <v>28.693444861969887</v>
      </c>
      <c r="J25" s="128">
        <v>1708.910889</v>
      </c>
      <c r="K25" s="128">
        <v>1409.230591</v>
      </c>
      <c r="L25" s="68">
        <f t="shared" si="2"/>
        <v>6.1418561088002331E-2</v>
      </c>
      <c r="M25" s="118">
        <f t="shared" si="4"/>
        <v>2.0361071527413278E-2</v>
      </c>
    </row>
    <row r="26" spans="1:13">
      <c r="A26" s="35">
        <v>20</v>
      </c>
      <c r="B26" s="196"/>
      <c r="C26" s="127">
        <v>28025070</v>
      </c>
      <c r="D26" s="127" t="s">
        <v>23</v>
      </c>
      <c r="E26" s="128">
        <v>10.001805559999999</v>
      </c>
      <c r="F26" s="128">
        <v>-73.249388890000006</v>
      </c>
      <c r="G26" s="128">
        <v>98</v>
      </c>
      <c r="H26" s="129">
        <v>103.25897435897437</v>
      </c>
      <c r="I26" s="129">
        <v>27.879172738884986</v>
      </c>
      <c r="J26" s="128">
        <v>1605.3127440000001</v>
      </c>
      <c r="K26" s="128">
        <v>1311.5354</v>
      </c>
      <c r="L26" s="68">
        <f t="shared" si="2"/>
        <v>7.8731366579182213E-2</v>
      </c>
      <c r="M26" s="118">
        <f t="shared" si="4"/>
        <v>2.1256896869794734E-2</v>
      </c>
    </row>
    <row r="27" spans="1:13">
      <c r="A27" s="35">
        <v>21</v>
      </c>
      <c r="B27" s="196"/>
      <c r="C27" s="127">
        <v>28025080</v>
      </c>
      <c r="D27" s="127" t="s">
        <v>24</v>
      </c>
      <c r="E27" s="128">
        <v>9.6866666670000008</v>
      </c>
      <c r="F27" s="128">
        <v>-73.240555560000004</v>
      </c>
      <c r="G27" s="128">
        <v>141</v>
      </c>
      <c r="H27" s="129">
        <v>93.996772540983599</v>
      </c>
      <c r="I27" s="129">
        <v>27.179913243715067</v>
      </c>
      <c r="J27" s="128">
        <v>1702.2680660000001</v>
      </c>
      <c r="K27" s="128">
        <v>1363.541138</v>
      </c>
      <c r="L27" s="68">
        <f t="shared" si="2"/>
        <v>6.8935780462667337E-2</v>
      </c>
      <c r="M27" s="118">
        <f t="shared" si="4"/>
        <v>1.9933328365568583E-2</v>
      </c>
    </row>
    <row r="28" spans="1:13">
      <c r="A28" s="35">
        <v>22</v>
      </c>
      <c r="B28" s="196"/>
      <c r="C28" s="127">
        <v>28025090</v>
      </c>
      <c r="D28" s="127" t="s">
        <v>25</v>
      </c>
      <c r="E28" s="128">
        <v>9.8502500000000008</v>
      </c>
      <c r="F28" s="128">
        <v>-73.265472220000007</v>
      </c>
      <c r="G28" s="128">
        <v>101</v>
      </c>
      <c r="H28" s="129">
        <v>97.551282051282058</v>
      </c>
      <c r="I28" s="129">
        <v>20.750483466718535</v>
      </c>
      <c r="J28" s="128">
        <v>1899.579712</v>
      </c>
      <c r="K28" s="128">
        <v>1355.400635</v>
      </c>
      <c r="L28" s="68">
        <f t="shared" si="2"/>
        <v>7.1972285929526703E-2</v>
      </c>
      <c r="M28" s="118">
        <f t="shared" ref="M28" si="5">I28/K28</f>
        <v>1.530948335930102E-2</v>
      </c>
    </row>
    <row r="29" spans="1:13">
      <c r="A29" s="35">
        <v>23</v>
      </c>
      <c r="B29" s="196"/>
      <c r="C29" s="127">
        <v>28035010</v>
      </c>
      <c r="D29" s="127" t="s">
        <v>26</v>
      </c>
      <c r="E29" s="128">
        <v>10.190666670000001</v>
      </c>
      <c r="F29" s="128">
        <v>-73.547388889999993</v>
      </c>
      <c r="G29" s="128">
        <v>93</v>
      </c>
      <c r="H29" s="129">
        <v>82.971794871794856</v>
      </c>
      <c r="I29" s="129">
        <v>26.608338114583105</v>
      </c>
      <c r="J29" s="128">
        <v>1441.4483640000001</v>
      </c>
      <c r="K29" s="128">
        <v>1225.713501</v>
      </c>
      <c r="L29" s="68">
        <f t="shared" si="2"/>
        <v>6.7692649876257546E-2</v>
      </c>
      <c r="M29" s="118">
        <f>I29/K29</f>
        <v>2.170844825717809E-2</v>
      </c>
    </row>
    <row r="30" spans="1:13">
      <c r="A30" s="35">
        <v>24</v>
      </c>
      <c r="B30" s="196"/>
      <c r="C30" s="127">
        <v>28035040</v>
      </c>
      <c r="D30" s="127" t="s">
        <v>27</v>
      </c>
      <c r="E30" s="128">
        <v>9.9049166670000002</v>
      </c>
      <c r="F30" s="128">
        <v>-73.647527780000004</v>
      </c>
      <c r="G30" s="128">
        <v>56</v>
      </c>
      <c r="H30" s="129">
        <v>89.517948717948713</v>
      </c>
      <c r="I30" s="129">
        <v>24.505744458615951</v>
      </c>
      <c r="J30" s="128">
        <v>1265.5814210000001</v>
      </c>
      <c r="K30" s="128">
        <v>1257.709351</v>
      </c>
      <c r="L30" s="68">
        <f t="shared" si="2"/>
        <v>7.1175386146865596E-2</v>
      </c>
      <c r="M30" s="118">
        <f>I30/K30</f>
        <v>1.948442574521015E-2</v>
      </c>
    </row>
    <row r="31" spans="1:13">
      <c r="A31" s="35">
        <v>25</v>
      </c>
      <c r="B31" s="196"/>
      <c r="C31" s="127">
        <v>28040310</v>
      </c>
      <c r="D31" s="127" t="s">
        <v>28</v>
      </c>
      <c r="E31" s="128">
        <v>9.7760555559999993</v>
      </c>
      <c r="F31" s="128">
        <v>-73.743416670000002</v>
      </c>
      <c r="G31" s="128">
        <v>46</v>
      </c>
      <c r="H31" s="129">
        <v>89.97222222221589</v>
      </c>
      <c r="I31" s="129">
        <v>28.107963834230816</v>
      </c>
      <c r="J31" s="128">
        <v>1388.830811</v>
      </c>
      <c r="K31" s="128">
        <v>1393.914673</v>
      </c>
      <c r="L31" s="68">
        <f t="shared" si="2"/>
        <v>6.4546434559424354E-2</v>
      </c>
      <c r="M31" s="118">
        <f>I31/K31</f>
        <v>2.016476645140446E-2</v>
      </c>
    </row>
    <row r="32" spans="1:13">
      <c r="A32" s="35">
        <v>26</v>
      </c>
      <c r="B32" s="199"/>
      <c r="C32" s="137">
        <v>28040350</v>
      </c>
      <c r="D32" s="137" t="s">
        <v>29</v>
      </c>
      <c r="E32" s="138">
        <v>9.6569722220000003</v>
      </c>
      <c r="F32" s="138">
        <v>-73.743694439999999</v>
      </c>
      <c r="G32" s="138">
        <v>34</v>
      </c>
      <c r="H32" s="143">
        <v>112.25767979432577</v>
      </c>
      <c r="I32" s="143">
        <v>74.019250985701277</v>
      </c>
      <c r="J32" s="138">
        <v>1448.6623540000001</v>
      </c>
      <c r="K32" s="138">
        <v>1359.0289310000001</v>
      </c>
      <c r="L32" s="77">
        <f t="shared" si="2"/>
        <v>8.260139076783625E-2</v>
      </c>
      <c r="M32" s="119">
        <f>I32/K32</f>
        <v>5.4464808877347788E-2</v>
      </c>
    </row>
    <row r="33" spans="1:16">
      <c r="A33" s="35">
        <v>27</v>
      </c>
      <c r="B33" s="200" t="s">
        <v>87</v>
      </c>
      <c r="C33" s="141" t="s">
        <v>88</v>
      </c>
      <c r="D33" s="141" t="s">
        <v>0</v>
      </c>
      <c r="E33" s="140">
        <v>10.064161</v>
      </c>
      <c r="F33" s="140">
        <v>-72.937769000000003</v>
      </c>
      <c r="G33" s="140">
        <v>2871</v>
      </c>
      <c r="H33" s="120">
        <f>K33*$M$42</f>
        <v>86.66948101405265</v>
      </c>
      <c r="I33" s="120">
        <f>K33*P42</f>
        <v>28.819288094487828</v>
      </c>
      <c r="J33" s="140">
        <v>1653.072754</v>
      </c>
      <c r="K33" s="140">
        <v>1247.860596</v>
      </c>
      <c r="L33" s="201" t="s">
        <v>53</v>
      </c>
      <c r="M33" s="204" t="s">
        <v>53</v>
      </c>
    </row>
    <row r="34" spans="1:16">
      <c r="A34" s="35">
        <v>28</v>
      </c>
      <c r="B34" s="196"/>
      <c r="C34" s="127" t="s">
        <v>89</v>
      </c>
      <c r="D34" s="127" t="s">
        <v>1</v>
      </c>
      <c r="E34" s="128">
        <v>9.7391120000000004</v>
      </c>
      <c r="F34" s="128">
        <v>-72.944278999999995</v>
      </c>
      <c r="G34" s="128">
        <v>1323</v>
      </c>
      <c r="H34" s="69">
        <f>K34*$M$68</f>
        <v>116.88997051464337</v>
      </c>
      <c r="I34" s="69">
        <f>K34*P68</f>
        <v>39.003434580310376</v>
      </c>
      <c r="J34" s="128">
        <v>2357.9204100000002</v>
      </c>
      <c r="K34" s="128">
        <v>1692.727783</v>
      </c>
      <c r="L34" s="202"/>
      <c r="M34" s="205"/>
    </row>
    <row r="35" spans="1:16">
      <c r="A35" s="35">
        <v>29</v>
      </c>
      <c r="B35" s="196"/>
      <c r="C35" s="127" t="s">
        <v>90</v>
      </c>
      <c r="D35" s="127" t="s">
        <v>2</v>
      </c>
      <c r="E35" s="128">
        <v>9.5500799999999995</v>
      </c>
      <c r="F35" s="128">
        <v>-73.027957999999998</v>
      </c>
      <c r="G35" s="128">
        <v>595</v>
      </c>
      <c r="H35" s="69">
        <f>K35*$M$94</f>
        <v>129.63112082972492</v>
      </c>
      <c r="I35" s="69">
        <f>K35*P94</f>
        <v>43.697484523627203</v>
      </c>
      <c r="J35" s="128">
        <v>3171.7470699999999</v>
      </c>
      <c r="K35" s="128">
        <v>1892.2783199999999</v>
      </c>
      <c r="L35" s="202"/>
      <c r="M35" s="205"/>
    </row>
    <row r="36" spans="1:16">
      <c r="A36" s="35">
        <v>30</v>
      </c>
      <c r="B36" s="199"/>
      <c r="C36" s="137" t="s">
        <v>91</v>
      </c>
      <c r="D36" s="137" t="s">
        <v>3</v>
      </c>
      <c r="E36" s="138">
        <v>9.3958790000000008</v>
      </c>
      <c r="F36" s="138">
        <v>-73.196422999999996</v>
      </c>
      <c r="G36" s="138">
        <v>2467</v>
      </c>
      <c r="H36" s="108">
        <f>K36*$M$120</f>
        <v>111.13931206385369</v>
      </c>
      <c r="I36" s="108">
        <f>K36*P120</f>
        <v>37.937477942524296</v>
      </c>
      <c r="J36" s="138">
        <v>2240.1467290000001</v>
      </c>
      <c r="K36" s="138">
        <v>1647.447388</v>
      </c>
      <c r="L36" s="203"/>
      <c r="M36" s="206"/>
    </row>
    <row r="37" spans="1:16">
      <c r="B37" s="44"/>
      <c r="D37" s="44"/>
      <c r="E37" s="44"/>
      <c r="F37" s="71" t="s">
        <v>52</v>
      </c>
      <c r="G37" s="78">
        <f>AVERAGE(G33:G36)</f>
        <v>1814</v>
      </c>
      <c r="H37" s="78">
        <f>AVERAGE(H33:H36)</f>
        <v>111.08247110556866</v>
      </c>
      <c r="I37" s="78">
        <f t="shared" ref="I37" si="6">AVERAGE(I33:I36)</f>
        <v>37.364421285237427</v>
      </c>
      <c r="J37" s="78">
        <f t="shared" ref="J37" si="7">AVERAGE(J33:J36)</f>
        <v>2355.7217407500002</v>
      </c>
      <c r="K37" s="79">
        <f t="shared" ref="K37" si="8">AVERAGE(K33:K36)</f>
        <v>1620.0785217500002</v>
      </c>
      <c r="L37" s="35"/>
    </row>
    <row r="39" spans="1:16">
      <c r="B39" s="44" t="s">
        <v>121</v>
      </c>
    </row>
    <row r="40" spans="1:16">
      <c r="A40" s="38"/>
      <c r="B40" s="44" t="s">
        <v>46</v>
      </c>
      <c r="D40" s="139">
        <v>1</v>
      </c>
      <c r="E40" s="38" t="s">
        <v>50</v>
      </c>
      <c r="F40" s="38"/>
      <c r="G40" s="38"/>
      <c r="H40" s="38"/>
      <c r="I40" s="38"/>
      <c r="K40" s="38"/>
    </row>
    <row r="41" spans="1:16" ht="30">
      <c r="B41" s="80" t="s">
        <v>115</v>
      </c>
      <c r="C41" s="74" t="s">
        <v>85</v>
      </c>
      <c r="D41" s="74" t="s">
        <v>86</v>
      </c>
      <c r="E41" s="81" t="s">
        <v>116</v>
      </c>
      <c r="F41" s="74" t="s">
        <v>85</v>
      </c>
      <c r="G41" s="74" t="s">
        <v>86</v>
      </c>
      <c r="H41" s="81" t="s">
        <v>117</v>
      </c>
      <c r="I41" s="81" t="s">
        <v>122</v>
      </c>
      <c r="J41" s="81" t="s">
        <v>70</v>
      </c>
      <c r="K41" s="81" t="s">
        <v>73</v>
      </c>
      <c r="L41" s="81" t="s">
        <v>107</v>
      </c>
      <c r="M41" s="81" t="s">
        <v>119</v>
      </c>
      <c r="N41" s="81" t="s">
        <v>74</v>
      </c>
      <c r="O41" s="81" t="s">
        <v>108</v>
      </c>
      <c r="P41" s="82" t="s">
        <v>120</v>
      </c>
    </row>
    <row r="42" spans="1:16">
      <c r="B42" s="181" t="str">
        <f>C33</f>
        <v>Virtual1</v>
      </c>
      <c r="C42" s="184">
        <f>E33</f>
        <v>10.064161</v>
      </c>
      <c r="D42" s="184">
        <f>F33</f>
        <v>-72.937769000000003</v>
      </c>
      <c r="E42" s="68">
        <f>C7</f>
        <v>25020230</v>
      </c>
      <c r="F42" s="68">
        <f t="shared" ref="F42:G44" si="9">E7</f>
        <v>9.5621666669999996</v>
      </c>
      <c r="G42" s="68">
        <f t="shared" si="9"/>
        <v>-73.339472220000005</v>
      </c>
      <c r="H42" s="68">
        <f t="shared" ref="H42:H51" si="10">((ABS($C$42-F42)^2)+(ABS($D$42-G42)^2))^0.5</f>
        <v>0.64293373478336424</v>
      </c>
      <c r="I42" s="68">
        <f t="shared" ref="I42:I55" si="11">1/H42^$D$40</f>
        <v>1.5553702440842505</v>
      </c>
      <c r="J42" s="184">
        <f>SUM(I42:I67)</f>
        <v>45.120638649316255</v>
      </c>
      <c r="K42" s="68">
        <f t="shared" ref="K42:K67" si="12">L7/H42^$D$40</f>
        <v>0.10687672433538288</v>
      </c>
      <c r="L42" s="184">
        <f>SUM(K42:K67)</f>
        <v>3.1338294896835137</v>
      </c>
      <c r="M42" s="184">
        <f>L42/J42</f>
        <v>6.9454457726985275E-2</v>
      </c>
      <c r="N42" s="68">
        <f t="shared" ref="N42:N67" si="13">M7/H42^$D$40</f>
        <v>3.9121334452314915E-2</v>
      </c>
      <c r="O42" s="184">
        <f>SUM(N42:N67)</f>
        <v>1.0420592559859365</v>
      </c>
      <c r="P42" s="189">
        <f>O42/J42</f>
        <v>2.3094958032065169E-2</v>
      </c>
    </row>
    <row r="43" spans="1:16">
      <c r="B43" s="181"/>
      <c r="C43" s="184"/>
      <c r="D43" s="184"/>
      <c r="E43" s="68">
        <f>C8</f>
        <v>25020240</v>
      </c>
      <c r="F43" s="68">
        <f t="shared" si="9"/>
        <v>9.4104722219999992</v>
      </c>
      <c r="G43" s="68">
        <f t="shared" si="9"/>
        <v>-73.890416669999993</v>
      </c>
      <c r="H43" s="68">
        <f t="shared" si="10"/>
        <v>1.1553556169593608</v>
      </c>
      <c r="I43" s="68">
        <f t="shared" si="11"/>
        <v>0.86553437341809758</v>
      </c>
      <c r="J43" s="184"/>
      <c r="K43" s="68">
        <f t="shared" si="12"/>
        <v>5.474310985725879E-2</v>
      </c>
      <c r="L43" s="184"/>
      <c r="M43" s="184"/>
      <c r="N43" s="68">
        <f t="shared" si="13"/>
        <v>1.4604485585844552E-2</v>
      </c>
      <c r="O43" s="184"/>
      <c r="P43" s="189"/>
    </row>
    <row r="44" spans="1:16">
      <c r="B44" s="181"/>
      <c r="C44" s="184"/>
      <c r="D44" s="184"/>
      <c r="E44" s="68">
        <f>C9</f>
        <v>25020250</v>
      </c>
      <c r="F44" s="68">
        <f t="shared" si="9"/>
        <v>9.1971944440000009</v>
      </c>
      <c r="G44" s="68">
        <f t="shared" si="9"/>
        <v>-73.541944439999995</v>
      </c>
      <c r="H44" s="68">
        <f t="shared" si="10"/>
        <v>1.0567208579003651</v>
      </c>
      <c r="I44" s="68">
        <f t="shared" si="11"/>
        <v>0.94632370746133876</v>
      </c>
      <c r="J44" s="184"/>
      <c r="K44" s="68">
        <f t="shared" si="12"/>
        <v>5.5808256962777213E-2</v>
      </c>
      <c r="L44" s="184"/>
      <c r="M44" s="184"/>
      <c r="N44" s="68">
        <f t="shared" si="13"/>
        <v>1.4035957956961102E-2</v>
      </c>
      <c r="O44" s="184"/>
      <c r="P44" s="189"/>
    </row>
    <row r="45" spans="1:16">
      <c r="B45" s="181"/>
      <c r="C45" s="184"/>
      <c r="D45" s="184"/>
      <c r="E45" s="68">
        <f t="shared" ref="E45:E67" si="14">C10</f>
        <v>25020260</v>
      </c>
      <c r="F45" s="68">
        <f t="shared" ref="F45" si="15">E10</f>
        <v>9.397027778</v>
      </c>
      <c r="G45" s="68">
        <f t="shared" ref="G45:G67" si="16">F10</f>
        <v>-73.488027779999996</v>
      </c>
      <c r="H45" s="68">
        <f t="shared" si="10"/>
        <v>0.86478405446861839</v>
      </c>
      <c r="I45" s="68">
        <f t="shared" si="11"/>
        <v>1.1563580466506953</v>
      </c>
      <c r="J45" s="184"/>
      <c r="K45" s="68">
        <f t="shared" si="12"/>
        <v>6.9326032897934112E-2</v>
      </c>
      <c r="L45" s="184"/>
      <c r="M45" s="184"/>
      <c r="N45" s="68">
        <f t="shared" si="13"/>
        <v>2.0678536286720801E-2</v>
      </c>
      <c r="O45" s="184"/>
      <c r="P45" s="189"/>
    </row>
    <row r="46" spans="1:16">
      <c r="B46" s="181"/>
      <c r="C46" s="184"/>
      <c r="D46" s="184"/>
      <c r="E46" s="68">
        <f t="shared" si="14"/>
        <v>25020280</v>
      </c>
      <c r="F46" s="68">
        <f t="shared" ref="F46" si="17">E11</f>
        <v>9.6065277780000002</v>
      </c>
      <c r="G46" s="68">
        <f t="shared" si="16"/>
        <v>-73.611972219999998</v>
      </c>
      <c r="H46" s="68">
        <f t="shared" si="10"/>
        <v>0.81484854282035979</v>
      </c>
      <c r="I46" s="68">
        <f t="shared" si="11"/>
        <v>1.2272219283092691</v>
      </c>
      <c r="J46" s="184"/>
      <c r="K46" s="68">
        <f t="shared" si="12"/>
        <v>9.7300425659437098E-2</v>
      </c>
      <c r="L46" s="184"/>
      <c r="M46" s="184"/>
      <c r="N46" s="68">
        <f t="shared" si="13"/>
        <v>3.2482574491472752E-2</v>
      </c>
      <c r="O46" s="184"/>
      <c r="P46" s="189"/>
    </row>
    <row r="47" spans="1:16">
      <c r="B47" s="181"/>
      <c r="C47" s="184"/>
      <c r="D47" s="184"/>
      <c r="E47" s="68">
        <f t="shared" si="14"/>
        <v>25020690</v>
      </c>
      <c r="F47" s="68">
        <f t="shared" ref="F47" si="18">E12</f>
        <v>9.4232777779999992</v>
      </c>
      <c r="G47" s="68">
        <f t="shared" si="16"/>
        <v>-73.410944439999994</v>
      </c>
      <c r="H47" s="68">
        <f t="shared" si="10"/>
        <v>0.79663435857379905</v>
      </c>
      <c r="I47" s="68">
        <f t="shared" si="11"/>
        <v>1.2552810323048118</v>
      </c>
      <c r="J47" s="184"/>
      <c r="K47" s="68">
        <f t="shared" si="12"/>
        <v>6.9097320696463724E-2</v>
      </c>
      <c r="L47" s="184"/>
      <c r="M47" s="184"/>
      <c r="N47" s="68">
        <f t="shared" si="13"/>
        <v>1.9524856643851608E-2</v>
      </c>
      <c r="O47" s="184"/>
      <c r="P47" s="189"/>
    </row>
    <row r="48" spans="1:16">
      <c r="B48" s="181"/>
      <c r="C48" s="184"/>
      <c r="D48" s="184"/>
      <c r="E48" s="68">
        <f t="shared" si="14"/>
        <v>25020920</v>
      </c>
      <c r="F48" s="68">
        <f t="shared" ref="F48" si="19">E13</f>
        <v>9.2166666670000001</v>
      </c>
      <c r="G48" s="68">
        <f t="shared" si="16"/>
        <v>-73.416666669999998</v>
      </c>
      <c r="H48" s="68">
        <f t="shared" si="10"/>
        <v>0.9734421517473647</v>
      </c>
      <c r="I48" s="68">
        <f t="shared" si="11"/>
        <v>1.0272824103671316</v>
      </c>
      <c r="J48" s="184"/>
      <c r="K48" s="68">
        <f t="shared" si="12"/>
        <v>6.9697104404429291E-2</v>
      </c>
      <c r="L48" s="184"/>
      <c r="M48" s="184"/>
      <c r="N48" s="68">
        <f t="shared" si="13"/>
        <v>3.3659303683542176E-2</v>
      </c>
      <c r="O48" s="184"/>
      <c r="P48" s="189"/>
    </row>
    <row r="49" spans="2:16">
      <c r="B49" s="181"/>
      <c r="C49" s="184"/>
      <c r="D49" s="184"/>
      <c r="E49" s="68">
        <f t="shared" si="14"/>
        <v>25021240</v>
      </c>
      <c r="F49" s="68">
        <f t="shared" ref="F49" si="20">E14</f>
        <v>9.2600833330000007</v>
      </c>
      <c r="G49" s="68">
        <f t="shared" si="16"/>
        <v>-73.80986111</v>
      </c>
      <c r="H49" s="68">
        <f t="shared" si="10"/>
        <v>1.1862063660646951</v>
      </c>
      <c r="I49" s="68">
        <f t="shared" si="11"/>
        <v>0.84302363282499915</v>
      </c>
      <c r="J49" s="184"/>
      <c r="K49" s="68">
        <f t="shared" si="12"/>
        <v>5.3340090437379986E-2</v>
      </c>
      <c r="L49" s="184"/>
      <c r="M49" s="184"/>
      <c r="N49" s="68">
        <f t="shared" si="13"/>
        <v>1.1077546416694251E-2</v>
      </c>
      <c r="O49" s="184"/>
      <c r="P49" s="189"/>
    </row>
    <row r="50" spans="2:16">
      <c r="B50" s="181"/>
      <c r="C50" s="184"/>
      <c r="D50" s="184"/>
      <c r="E50" s="68">
        <f t="shared" si="14"/>
        <v>25021650</v>
      </c>
      <c r="F50" s="68">
        <f t="shared" ref="F50" si="21">E15</f>
        <v>9.5573888890000003</v>
      </c>
      <c r="G50" s="68">
        <f t="shared" si="16"/>
        <v>-73.876194440000006</v>
      </c>
      <c r="H50" s="68">
        <f t="shared" si="10"/>
        <v>1.0665178286960777</v>
      </c>
      <c r="I50" s="68">
        <f t="shared" si="11"/>
        <v>0.93763083287843185</v>
      </c>
      <c r="J50" s="184"/>
      <c r="K50" s="68">
        <f t="shared" si="12"/>
        <v>6.2645793885893766E-2</v>
      </c>
      <c r="L50" s="184"/>
      <c r="M50" s="184"/>
      <c r="N50" s="68">
        <f t="shared" si="13"/>
        <v>1.7328276927612005E-2</v>
      </c>
      <c r="O50" s="184"/>
      <c r="P50" s="189"/>
    </row>
    <row r="51" spans="2:16">
      <c r="B51" s="181"/>
      <c r="C51" s="184"/>
      <c r="D51" s="184"/>
      <c r="E51" s="68">
        <f t="shared" si="14"/>
        <v>25025250</v>
      </c>
      <c r="F51" s="68">
        <f t="shared" ref="F51" si="22">E16</f>
        <v>9.3610277780000004</v>
      </c>
      <c r="G51" s="68">
        <f t="shared" si="16"/>
        <v>-73.59338889</v>
      </c>
      <c r="H51" s="68">
        <f t="shared" si="10"/>
        <v>0.96137077553028905</v>
      </c>
      <c r="I51" s="68">
        <f t="shared" si="11"/>
        <v>1.0401814008215542</v>
      </c>
      <c r="J51" s="184"/>
      <c r="K51" s="68">
        <f t="shared" si="12"/>
        <v>6.1436708548901965E-2</v>
      </c>
      <c r="L51" s="184"/>
      <c r="M51" s="184"/>
      <c r="N51" s="68">
        <f t="shared" si="13"/>
        <v>2.2194117004935329E-2</v>
      </c>
      <c r="O51" s="184"/>
      <c r="P51" s="189"/>
    </row>
    <row r="52" spans="2:16">
      <c r="B52" s="181"/>
      <c r="C52" s="184"/>
      <c r="D52" s="184"/>
      <c r="E52" s="68">
        <f t="shared" si="14"/>
        <v>28010070</v>
      </c>
      <c r="F52" s="68">
        <f t="shared" ref="F52" si="23">E17</f>
        <v>10.185499999999999</v>
      </c>
      <c r="G52" s="68">
        <f t="shared" si="16"/>
        <v>-73.467111110000005</v>
      </c>
      <c r="H52" s="68">
        <f t="shared" ref="H52:H66" si="24">((ABS($C$42-F52)^2)+(ABS($D$42-G52)^2))^0.5</f>
        <v>0.54307110247209223</v>
      </c>
      <c r="I52" s="68">
        <f t="shared" si="11"/>
        <v>1.8413795089592138</v>
      </c>
      <c r="J52" s="184"/>
      <c r="K52" s="68">
        <f t="shared" si="12"/>
        <v>9.6681504337793947E-2</v>
      </c>
      <c r="L52" s="184"/>
      <c r="M52" s="184"/>
      <c r="N52" s="68">
        <f t="shared" si="13"/>
        <v>5.1319130988242465E-2</v>
      </c>
      <c r="O52" s="184"/>
      <c r="P52" s="189"/>
    </row>
    <row r="53" spans="2:16">
      <c r="B53" s="181"/>
      <c r="C53" s="184"/>
      <c r="D53" s="184"/>
      <c r="E53" s="68">
        <f t="shared" si="14"/>
        <v>28020080</v>
      </c>
      <c r="F53" s="68">
        <f t="shared" ref="F53" si="25">E18</f>
        <v>9.8480833329999999</v>
      </c>
      <c r="G53" s="68">
        <f t="shared" si="16"/>
        <v>-73.462194440000005</v>
      </c>
      <c r="H53" s="68">
        <f t="shared" si="24"/>
        <v>0.56719626258937783</v>
      </c>
      <c r="I53" s="68">
        <f t="shared" si="11"/>
        <v>1.7630581616225331</v>
      </c>
      <c r="J53" s="184"/>
      <c r="K53" s="68">
        <f t="shared" si="12"/>
        <v>0.14968234437776948</v>
      </c>
      <c r="L53" s="184"/>
      <c r="M53" s="184"/>
      <c r="N53" s="68">
        <f t="shared" si="13"/>
        <v>6.4195055666065454E-2</v>
      </c>
      <c r="O53" s="184"/>
      <c r="P53" s="189"/>
    </row>
    <row r="54" spans="2:16">
      <c r="B54" s="181"/>
      <c r="C54" s="184"/>
      <c r="D54" s="184"/>
      <c r="E54" s="68">
        <f t="shared" si="14"/>
        <v>28020150</v>
      </c>
      <c r="F54" s="68">
        <f t="shared" ref="F54" si="26">E19</f>
        <v>10.029972219999999</v>
      </c>
      <c r="G54" s="68">
        <f t="shared" si="16"/>
        <v>-73.668833329999998</v>
      </c>
      <c r="H54" s="68">
        <f t="shared" si="24"/>
        <v>0.73186332554393685</v>
      </c>
      <c r="I54" s="68">
        <f t="shared" si="11"/>
        <v>1.3663753396261222</v>
      </c>
      <c r="J54" s="184"/>
      <c r="K54" s="68">
        <f t="shared" si="12"/>
        <v>9.0625649766658198E-2</v>
      </c>
      <c r="L54" s="184"/>
      <c r="M54" s="184"/>
      <c r="N54" s="68">
        <f t="shared" si="13"/>
        <v>4.4761452113070178E-2</v>
      </c>
      <c r="O54" s="184"/>
      <c r="P54" s="189"/>
    </row>
    <row r="55" spans="2:16">
      <c r="B55" s="181"/>
      <c r="C55" s="184"/>
      <c r="D55" s="184"/>
      <c r="E55" s="68">
        <f t="shared" si="14"/>
        <v>28020230</v>
      </c>
      <c r="F55" s="68">
        <f t="shared" ref="F55" si="27">E20</f>
        <v>9.7333333329999991</v>
      </c>
      <c r="G55" s="68">
        <f t="shared" si="16"/>
        <v>-73.3</v>
      </c>
      <c r="H55" s="68">
        <f t="shared" si="24"/>
        <v>0.49056930459789216</v>
      </c>
      <c r="I55" s="68">
        <f t="shared" si="11"/>
        <v>2.038447963676969</v>
      </c>
      <c r="J55" s="184"/>
      <c r="K55" s="68">
        <f t="shared" si="12"/>
        <v>0.13983091672287126</v>
      </c>
      <c r="L55" s="184"/>
      <c r="M55" s="184"/>
      <c r="N55" s="68">
        <f t="shared" si="13"/>
        <v>5.603985481722408E-2</v>
      </c>
      <c r="O55" s="184"/>
      <c r="P55" s="189"/>
    </row>
    <row r="56" spans="2:16">
      <c r="B56" s="181"/>
      <c r="C56" s="184"/>
      <c r="D56" s="184"/>
      <c r="E56" s="68">
        <f t="shared" si="14"/>
        <v>28020310</v>
      </c>
      <c r="F56" s="68">
        <f t="shared" ref="F56" si="28">E21</f>
        <v>10.1</v>
      </c>
      <c r="G56" s="68">
        <f t="shared" si="16"/>
        <v>-73.150000000000006</v>
      </c>
      <c r="H56" s="68">
        <f t="shared" si="24"/>
        <v>0.21523575744285869</v>
      </c>
      <c r="I56" s="68">
        <f t="shared" ref="I56:I59" si="29">1/H56^$D$40</f>
        <v>4.6460681620965438</v>
      </c>
      <c r="J56" s="184"/>
      <c r="K56" s="68">
        <f t="shared" si="12"/>
        <v>0.30556699575840246</v>
      </c>
      <c r="L56" s="184"/>
      <c r="M56" s="184"/>
      <c r="N56" s="68">
        <f t="shared" si="13"/>
        <v>0.10558079329871871</v>
      </c>
      <c r="O56" s="184"/>
      <c r="P56" s="189"/>
    </row>
    <row r="57" spans="2:16">
      <c r="B57" s="181"/>
      <c r="C57" s="184"/>
      <c r="D57" s="184"/>
      <c r="E57" s="68">
        <f t="shared" si="14"/>
        <v>28020420</v>
      </c>
      <c r="F57" s="68">
        <f t="shared" ref="F57" si="30">E22</f>
        <v>9.8446111110000007</v>
      </c>
      <c r="G57" s="68">
        <f t="shared" si="16"/>
        <v>-73.547694440000001</v>
      </c>
      <c r="H57" s="68">
        <f t="shared" si="24"/>
        <v>0.64823699070563934</v>
      </c>
      <c r="I57" s="68">
        <f t="shared" si="29"/>
        <v>1.5426456902921393</v>
      </c>
      <c r="J57" s="184"/>
      <c r="K57" s="68">
        <f t="shared" si="12"/>
        <v>0.12017550544377982</v>
      </c>
      <c r="L57" s="184"/>
      <c r="M57" s="184"/>
      <c r="N57" s="68">
        <f t="shared" si="13"/>
        <v>4.4285504363388892E-2</v>
      </c>
      <c r="O57" s="184"/>
      <c r="P57" s="189"/>
    </row>
    <row r="58" spans="2:16">
      <c r="B58" s="181"/>
      <c r="C58" s="184"/>
      <c r="D58" s="184"/>
      <c r="E58" s="68">
        <f t="shared" si="14"/>
        <v>28020440</v>
      </c>
      <c r="F58" s="68">
        <f t="shared" ref="F58" si="31">E23</f>
        <v>9.9170277779999996</v>
      </c>
      <c r="G58" s="68">
        <f t="shared" si="16"/>
        <v>-73.286138890000004</v>
      </c>
      <c r="H58" s="68">
        <f t="shared" si="24"/>
        <v>0.37816631959326324</v>
      </c>
      <c r="I58" s="68">
        <f t="shared" si="29"/>
        <v>2.6443391391267999</v>
      </c>
      <c r="J58" s="184"/>
      <c r="K58" s="68">
        <f t="shared" si="12"/>
        <v>0.18328907945097095</v>
      </c>
      <c r="L58" s="184"/>
      <c r="M58" s="184"/>
      <c r="N58" s="68">
        <f t="shared" si="13"/>
        <v>4.3641277124770332E-2</v>
      </c>
      <c r="O58" s="184"/>
      <c r="P58" s="189"/>
    </row>
    <row r="59" spans="2:16">
      <c r="B59" s="181"/>
      <c r="C59" s="184"/>
      <c r="D59" s="184"/>
      <c r="E59" s="68">
        <f t="shared" si="14"/>
        <v>28020460</v>
      </c>
      <c r="F59" s="68">
        <f t="shared" ref="F59" si="32">E24</f>
        <v>10.04463889</v>
      </c>
      <c r="G59" s="68">
        <f t="shared" si="16"/>
        <v>-73.243388890000006</v>
      </c>
      <c r="H59" s="68">
        <f t="shared" si="24"/>
        <v>0.30624276308586601</v>
      </c>
      <c r="I59" s="68">
        <f t="shared" si="29"/>
        <v>3.2653832858725043</v>
      </c>
      <c r="J59" s="184"/>
      <c r="K59" s="68">
        <f t="shared" si="12"/>
        <v>0.26909312215486869</v>
      </c>
      <c r="L59" s="184"/>
      <c r="M59" s="184"/>
      <c r="N59" s="68">
        <f t="shared" si="13"/>
        <v>7.1355879151488361E-2</v>
      </c>
      <c r="O59" s="184"/>
      <c r="P59" s="189"/>
    </row>
    <row r="60" spans="2:16">
      <c r="B60" s="181"/>
      <c r="C60" s="184"/>
      <c r="D60" s="184"/>
      <c r="E60" s="68">
        <f t="shared" si="14"/>
        <v>28020600</v>
      </c>
      <c r="F60" s="68">
        <f t="shared" ref="F60" si="33">E25</f>
        <v>9.8547222219999995</v>
      </c>
      <c r="G60" s="68">
        <f t="shared" si="16"/>
        <v>-73.357166669999998</v>
      </c>
      <c r="H60" s="68">
        <f t="shared" si="24"/>
        <v>0.46878460654287529</v>
      </c>
      <c r="I60" s="68">
        <f t="shared" ref="I60:I91" si="34">1/H60^$D$40</f>
        <v>2.1331758467383453</v>
      </c>
      <c r="J60" s="184"/>
      <c r="K60" s="68">
        <f t="shared" si="12"/>
        <v>0.13101659105435015</v>
      </c>
      <c r="L60" s="184"/>
      <c r="M60" s="184"/>
      <c r="N60" s="68">
        <f t="shared" si="13"/>
        <v>4.3433745995989828E-2</v>
      </c>
      <c r="O60" s="184"/>
      <c r="P60" s="189"/>
    </row>
    <row r="61" spans="2:16">
      <c r="B61" s="181"/>
      <c r="C61" s="184"/>
      <c r="D61" s="184"/>
      <c r="E61" s="68">
        <f t="shared" si="14"/>
        <v>28025070</v>
      </c>
      <c r="F61" s="68">
        <f t="shared" ref="F61" si="35">E26</f>
        <v>10.001805559999999</v>
      </c>
      <c r="G61" s="68">
        <f t="shared" si="16"/>
        <v>-73.249388890000006</v>
      </c>
      <c r="H61" s="68">
        <f t="shared" si="24"/>
        <v>0.31779735169004736</v>
      </c>
      <c r="I61" s="68">
        <f t="shared" si="34"/>
        <v>3.1466593245097756</v>
      </c>
      <c r="J61" s="184"/>
      <c r="K61" s="68">
        <f t="shared" si="12"/>
        <v>0.24774078877778102</v>
      </c>
      <c r="L61" s="184"/>
      <c r="M61" s="184"/>
      <c r="N61" s="68">
        <f t="shared" si="13"/>
        <v>6.6888212745482262E-2</v>
      </c>
      <c r="O61" s="184"/>
      <c r="P61" s="189"/>
    </row>
    <row r="62" spans="2:16">
      <c r="B62" s="181"/>
      <c r="C62" s="184"/>
      <c r="D62" s="184"/>
      <c r="E62" s="68">
        <f t="shared" si="14"/>
        <v>28025080</v>
      </c>
      <c r="F62" s="68">
        <f t="shared" ref="F62" si="36">E27</f>
        <v>9.6866666670000008</v>
      </c>
      <c r="G62" s="68">
        <f t="shared" si="16"/>
        <v>-73.240555560000004</v>
      </c>
      <c r="H62" s="68">
        <f t="shared" si="24"/>
        <v>0.483923209160037</v>
      </c>
      <c r="I62" s="68">
        <f t="shared" si="34"/>
        <v>2.0664435618529975</v>
      </c>
      <c r="J62" s="184"/>
      <c r="K62" s="68">
        <f t="shared" si="12"/>
        <v>0.14245189971839056</v>
      </c>
      <c r="L62" s="184"/>
      <c r="M62" s="184"/>
      <c r="N62" s="68">
        <f t="shared" si="13"/>
        <v>4.1191098067330935E-2</v>
      </c>
      <c r="O62" s="184"/>
      <c r="P62" s="189"/>
    </row>
    <row r="63" spans="2:16">
      <c r="B63" s="181"/>
      <c r="C63" s="184"/>
      <c r="D63" s="184"/>
      <c r="E63" s="68">
        <f t="shared" si="14"/>
        <v>28025090</v>
      </c>
      <c r="F63" s="68">
        <f t="shared" ref="F63" si="37">E28</f>
        <v>9.8502500000000008</v>
      </c>
      <c r="G63" s="68">
        <f t="shared" si="16"/>
        <v>-73.265472220000007</v>
      </c>
      <c r="H63" s="68">
        <f t="shared" si="24"/>
        <v>0.39134040977053541</v>
      </c>
      <c r="I63" s="68">
        <f t="shared" si="34"/>
        <v>2.5553200615963871</v>
      </c>
      <c r="J63" s="184"/>
      <c r="K63" s="68">
        <f t="shared" si="12"/>
        <v>0.18391222611467098</v>
      </c>
      <c r="L63" s="184"/>
      <c r="M63" s="184"/>
      <c r="N63" s="68">
        <f t="shared" si="13"/>
        <v>3.9120629960697949E-2</v>
      </c>
      <c r="O63" s="184"/>
      <c r="P63" s="189"/>
    </row>
    <row r="64" spans="2:16">
      <c r="B64" s="181"/>
      <c r="C64" s="184"/>
      <c r="D64" s="184"/>
      <c r="E64" s="68">
        <f t="shared" si="14"/>
        <v>28035010</v>
      </c>
      <c r="F64" s="68">
        <f t="shared" ref="F64" si="38">E29</f>
        <v>10.190666670000001</v>
      </c>
      <c r="G64" s="68">
        <f t="shared" si="16"/>
        <v>-73.547388889999993</v>
      </c>
      <c r="H64" s="68">
        <f t="shared" si="24"/>
        <v>0.62260749660259429</v>
      </c>
      <c r="I64" s="68">
        <f t="shared" si="34"/>
        <v>1.6061483445938856</v>
      </c>
      <c r="J64" s="184"/>
      <c r="K64" s="68">
        <f t="shared" si="12"/>
        <v>0.10872443753992454</v>
      </c>
      <c r="L64" s="184"/>
      <c r="M64" s="184"/>
      <c r="N64" s="68">
        <f t="shared" si="13"/>
        <v>3.4866988231968606E-2</v>
      </c>
      <c r="O64" s="184"/>
      <c r="P64" s="189"/>
    </row>
    <row r="65" spans="2:16">
      <c r="B65" s="181"/>
      <c r="C65" s="184"/>
      <c r="D65" s="184"/>
      <c r="E65" s="68">
        <f t="shared" si="14"/>
        <v>28035040</v>
      </c>
      <c r="F65" s="68">
        <f t="shared" ref="F65" si="39">E30</f>
        <v>9.9049166670000002</v>
      </c>
      <c r="G65" s="68">
        <f t="shared" si="16"/>
        <v>-73.647527780000004</v>
      </c>
      <c r="H65" s="68">
        <f t="shared" si="24"/>
        <v>0.72740379664922372</v>
      </c>
      <c r="I65" s="68">
        <f t="shared" si="34"/>
        <v>1.3747522416111755</v>
      </c>
      <c r="J65" s="184"/>
      <c r="K65" s="68">
        <f t="shared" si="12"/>
        <v>9.7848521652944484E-2</v>
      </c>
      <c r="L65" s="184"/>
      <c r="M65" s="184"/>
      <c r="N65" s="68">
        <f t="shared" si="13"/>
        <v>2.6786257969734151E-2</v>
      </c>
      <c r="O65" s="184"/>
      <c r="P65" s="189"/>
    </row>
    <row r="66" spans="2:16">
      <c r="B66" s="181"/>
      <c r="C66" s="184"/>
      <c r="D66" s="184"/>
      <c r="E66" s="68">
        <f t="shared" si="14"/>
        <v>28040310</v>
      </c>
      <c r="F66" s="68">
        <f t="shared" ref="F66" si="40">E31</f>
        <v>9.7760555559999993</v>
      </c>
      <c r="G66" s="68">
        <f t="shared" si="16"/>
        <v>-73.743416670000002</v>
      </c>
      <c r="H66" s="68">
        <f t="shared" si="24"/>
        <v>0.85561259635355125</v>
      </c>
      <c r="I66" s="68">
        <f t="shared" si="34"/>
        <v>1.1687532468102957</v>
      </c>
      <c r="J66" s="184"/>
      <c r="K66" s="68">
        <f t="shared" si="12"/>
        <v>7.5438854961355495E-2</v>
      </c>
      <c r="L66" s="184"/>
      <c r="M66" s="184"/>
      <c r="N66" s="68">
        <f t="shared" si="13"/>
        <v>2.3567636261250288E-2</v>
      </c>
      <c r="O66" s="184"/>
      <c r="P66" s="189"/>
    </row>
    <row r="67" spans="2:16">
      <c r="B67" s="182"/>
      <c r="C67" s="185"/>
      <c r="D67" s="185"/>
      <c r="E67" s="70">
        <f t="shared" si="14"/>
        <v>28040350</v>
      </c>
      <c r="F67" s="70">
        <f t="shared" ref="F67" si="41">E32</f>
        <v>9.6569722220000003</v>
      </c>
      <c r="G67" s="70">
        <f t="shared" si="16"/>
        <v>-73.743694439999999</v>
      </c>
      <c r="H67" s="70">
        <f>((ABS($C$42-F67)^2)+(ABS($D$42-G67)^2))^0.5</f>
        <v>0.90294989659909708</v>
      </c>
      <c r="I67" s="70">
        <f t="shared" si="34"/>
        <v>1.1074811612099806</v>
      </c>
      <c r="J67" s="185"/>
      <c r="K67" s="70">
        <f t="shared" si="12"/>
        <v>9.1479484165122665E-2</v>
      </c>
      <c r="L67" s="185"/>
      <c r="M67" s="185"/>
      <c r="N67" s="70">
        <f t="shared" si="13"/>
        <v>6.0318749780564791E-2</v>
      </c>
      <c r="O67" s="185"/>
      <c r="P67" s="194"/>
    </row>
    <row r="68" spans="2:16">
      <c r="B68" s="191" t="str">
        <f>C34</f>
        <v>Virtual2</v>
      </c>
      <c r="C68" s="186">
        <f>E34</f>
        <v>9.7391120000000004</v>
      </c>
      <c r="D68" s="186">
        <f>F34</f>
        <v>-72.944278999999995</v>
      </c>
      <c r="E68" s="85">
        <f t="shared" ref="E68:E93" si="42">C7</f>
        <v>25020230</v>
      </c>
      <c r="F68" s="85">
        <f t="shared" ref="F68:G93" si="43">E7</f>
        <v>9.5621666669999996</v>
      </c>
      <c r="G68" s="85">
        <f t="shared" si="43"/>
        <v>-73.339472220000005</v>
      </c>
      <c r="H68" s="85">
        <f t="shared" ref="H68:H75" si="44">((ABS($C$68-F68)^2)+(ABS($D$68-G68)^2))^0.5</f>
        <v>0.43299807390386574</v>
      </c>
      <c r="I68" s="85">
        <f t="shared" si="34"/>
        <v>2.3094790953320037</v>
      </c>
      <c r="J68" s="186">
        <f>SUM(I68:I93)</f>
        <v>46.85927760282182</v>
      </c>
      <c r="K68" s="85">
        <f t="shared" ref="K68:K93" si="45">L7/H68^$D$40</f>
        <v>0.15869505127086506</v>
      </c>
      <c r="L68" s="186">
        <f>SUM(K68:K93)</f>
        <v>3.2358301389865769</v>
      </c>
      <c r="M68" s="186">
        <f>L68/J68</f>
        <v>6.9054204514491249E-2</v>
      </c>
      <c r="N68" s="85">
        <f t="shared" ref="N68:N93" si="46">M7/H68^$D$40</f>
        <v>5.8089001279761521E-2</v>
      </c>
      <c r="O68" s="186">
        <f>SUM(N68:N93)</f>
        <v>1.0797204292488793</v>
      </c>
      <c r="P68" s="188">
        <f>O68/J68</f>
        <v>2.3041764288399096E-2</v>
      </c>
    </row>
    <row r="69" spans="2:16">
      <c r="B69" s="181"/>
      <c r="C69" s="184"/>
      <c r="D69" s="184"/>
      <c r="E69" s="68">
        <f t="shared" si="42"/>
        <v>25020240</v>
      </c>
      <c r="F69" s="68">
        <f t="shared" si="43"/>
        <v>9.4104722219999992</v>
      </c>
      <c r="G69" s="68">
        <f t="shared" si="43"/>
        <v>-73.890416669999993</v>
      </c>
      <c r="H69" s="68">
        <f t="shared" si="44"/>
        <v>1.0015890346229419</v>
      </c>
      <c r="I69" s="68">
        <f t="shared" si="34"/>
        <v>0.99841348640209493</v>
      </c>
      <c r="J69" s="184"/>
      <c r="K69" s="68">
        <f t="shared" si="45"/>
        <v>6.3147416032981574E-2</v>
      </c>
      <c r="L69" s="184"/>
      <c r="M69" s="184"/>
      <c r="N69" s="68">
        <f t="shared" si="46"/>
        <v>1.6846604616393063E-2</v>
      </c>
      <c r="O69" s="184"/>
      <c r="P69" s="189"/>
    </row>
    <row r="70" spans="2:16">
      <c r="B70" s="181"/>
      <c r="C70" s="184"/>
      <c r="D70" s="184"/>
      <c r="E70" s="68">
        <f t="shared" si="42"/>
        <v>25020250</v>
      </c>
      <c r="F70" s="68">
        <f t="shared" si="43"/>
        <v>9.1971944440000009</v>
      </c>
      <c r="G70" s="68">
        <f t="shared" si="43"/>
        <v>-73.541944439999995</v>
      </c>
      <c r="H70" s="68">
        <f t="shared" si="44"/>
        <v>0.8067704851265981</v>
      </c>
      <c r="I70" s="68">
        <f t="shared" si="34"/>
        <v>1.2395098958572839</v>
      </c>
      <c r="J70" s="184"/>
      <c r="K70" s="68">
        <f t="shared" si="45"/>
        <v>7.3098545698998679E-2</v>
      </c>
      <c r="L70" s="184"/>
      <c r="M70" s="184"/>
      <c r="N70" s="68">
        <f t="shared" si="46"/>
        <v>1.8384521753303788E-2</v>
      </c>
      <c r="O70" s="184"/>
      <c r="P70" s="189"/>
    </row>
    <row r="71" spans="2:16">
      <c r="B71" s="181"/>
      <c r="C71" s="184"/>
      <c r="D71" s="184"/>
      <c r="E71" s="68">
        <f t="shared" si="42"/>
        <v>25020260</v>
      </c>
      <c r="F71" s="68">
        <f t="shared" si="43"/>
        <v>9.397027778</v>
      </c>
      <c r="G71" s="68">
        <f t="shared" si="43"/>
        <v>-73.488027779999996</v>
      </c>
      <c r="H71" s="68">
        <f t="shared" si="44"/>
        <v>0.64240512972176322</v>
      </c>
      <c r="I71" s="68">
        <f t="shared" si="34"/>
        <v>1.5566500853334053</v>
      </c>
      <c r="J71" s="184"/>
      <c r="K71" s="68">
        <f t="shared" si="45"/>
        <v>9.3324360338882348E-2</v>
      </c>
      <c r="L71" s="184"/>
      <c r="M71" s="184"/>
      <c r="N71" s="68">
        <f t="shared" si="46"/>
        <v>2.7836746039453436E-2</v>
      </c>
      <c r="O71" s="184"/>
      <c r="P71" s="189"/>
    </row>
    <row r="72" spans="2:16">
      <c r="B72" s="181"/>
      <c r="C72" s="184"/>
      <c r="D72" s="184"/>
      <c r="E72" s="68">
        <f t="shared" si="42"/>
        <v>25020280</v>
      </c>
      <c r="F72" s="68">
        <f t="shared" si="43"/>
        <v>9.6065277780000002</v>
      </c>
      <c r="G72" s="68">
        <f t="shared" si="43"/>
        <v>-73.611972219999998</v>
      </c>
      <c r="H72" s="68">
        <f t="shared" si="44"/>
        <v>0.68072961736457371</v>
      </c>
      <c r="I72" s="68">
        <f t="shared" si="34"/>
        <v>1.469012034280913</v>
      </c>
      <c r="J72" s="184"/>
      <c r="K72" s="68">
        <f t="shared" si="45"/>
        <v>0.11647078082388015</v>
      </c>
      <c r="L72" s="184"/>
      <c r="M72" s="184"/>
      <c r="N72" s="68">
        <f t="shared" si="46"/>
        <v>3.8882366531813276E-2</v>
      </c>
      <c r="O72" s="184"/>
      <c r="P72" s="189"/>
    </row>
    <row r="73" spans="2:16">
      <c r="B73" s="181"/>
      <c r="C73" s="184"/>
      <c r="D73" s="184"/>
      <c r="E73" s="68">
        <f t="shared" si="42"/>
        <v>25020690</v>
      </c>
      <c r="F73" s="68">
        <f t="shared" si="43"/>
        <v>9.4232777779999992</v>
      </c>
      <c r="G73" s="68">
        <f t="shared" si="43"/>
        <v>-73.410944439999994</v>
      </c>
      <c r="H73" s="68">
        <f t="shared" si="44"/>
        <v>0.5634961301346616</v>
      </c>
      <c r="I73" s="68">
        <f t="shared" si="34"/>
        <v>1.7746350800333355</v>
      </c>
      <c r="J73" s="184"/>
      <c r="K73" s="68">
        <f t="shared" si="45"/>
        <v>9.7685319931196349E-2</v>
      </c>
      <c r="L73" s="184"/>
      <c r="M73" s="184"/>
      <c r="N73" s="68">
        <f t="shared" si="46"/>
        <v>2.7602978648678639E-2</v>
      </c>
      <c r="O73" s="184"/>
      <c r="P73" s="189"/>
    </row>
    <row r="74" spans="2:16">
      <c r="B74" s="181"/>
      <c r="C74" s="184"/>
      <c r="D74" s="184"/>
      <c r="E74" s="68">
        <f t="shared" si="42"/>
        <v>25020920</v>
      </c>
      <c r="F74" s="68">
        <f t="shared" si="43"/>
        <v>9.2166666670000001</v>
      </c>
      <c r="G74" s="68">
        <f t="shared" si="43"/>
        <v>-73.416666669999998</v>
      </c>
      <c r="H74" s="68">
        <f t="shared" si="44"/>
        <v>0.70434312429490875</v>
      </c>
      <c r="I74" s="68">
        <f t="shared" si="34"/>
        <v>1.4197625638797313</v>
      </c>
      <c r="J74" s="184"/>
      <c r="K74" s="68">
        <f t="shared" si="45"/>
        <v>9.6325351865863024E-2</v>
      </c>
      <c r="L74" s="184"/>
      <c r="M74" s="184"/>
      <c r="N74" s="68">
        <f t="shared" si="46"/>
        <v>4.6519067019821454E-2</v>
      </c>
      <c r="O74" s="184"/>
      <c r="P74" s="189"/>
    </row>
    <row r="75" spans="2:16">
      <c r="B75" s="181"/>
      <c r="C75" s="184"/>
      <c r="D75" s="184"/>
      <c r="E75" s="68">
        <f t="shared" si="42"/>
        <v>25021240</v>
      </c>
      <c r="F75" s="68">
        <f t="shared" si="43"/>
        <v>9.2600833330000007</v>
      </c>
      <c r="G75" s="68">
        <f t="shared" si="43"/>
        <v>-73.80986111</v>
      </c>
      <c r="H75" s="68">
        <f t="shared" si="44"/>
        <v>0.98929310770865986</v>
      </c>
      <c r="I75" s="68">
        <f t="shared" si="34"/>
        <v>1.0108227705296955</v>
      </c>
      <c r="J75" s="184"/>
      <c r="K75" s="68">
        <f t="shared" si="45"/>
        <v>6.3957137020629065E-2</v>
      </c>
      <c r="L75" s="184"/>
      <c r="M75" s="184"/>
      <c r="N75" s="68">
        <f t="shared" si="46"/>
        <v>1.328247005611363E-2</v>
      </c>
      <c r="O75" s="184"/>
      <c r="P75" s="189"/>
    </row>
    <row r="76" spans="2:16">
      <c r="B76" s="181"/>
      <c r="C76" s="184"/>
      <c r="D76" s="184"/>
      <c r="E76" s="68">
        <f t="shared" si="42"/>
        <v>25021650</v>
      </c>
      <c r="F76" s="68">
        <f t="shared" si="43"/>
        <v>9.5573888890000003</v>
      </c>
      <c r="G76" s="68">
        <f t="shared" si="43"/>
        <v>-73.876194440000006</v>
      </c>
      <c r="H76" s="68">
        <f t="shared" ref="H76:H93" si="47">((ABS($C$68-F76)^2)+(ABS($D$68-G76)^2))^0.5</f>
        <v>0.9494681018243496</v>
      </c>
      <c r="I76" s="68">
        <f t="shared" si="34"/>
        <v>1.0532212699705827</v>
      </c>
      <c r="J76" s="184"/>
      <c r="K76" s="68">
        <f t="shared" si="45"/>
        <v>7.0368721122645708E-2</v>
      </c>
      <c r="L76" s="184"/>
      <c r="M76" s="184"/>
      <c r="N76" s="68">
        <f t="shared" si="46"/>
        <v>1.9464494118729268E-2</v>
      </c>
      <c r="O76" s="184"/>
      <c r="P76" s="189"/>
    </row>
    <row r="77" spans="2:16">
      <c r="B77" s="181"/>
      <c r="C77" s="184"/>
      <c r="D77" s="184"/>
      <c r="E77" s="68">
        <f t="shared" si="42"/>
        <v>25025250</v>
      </c>
      <c r="F77" s="68">
        <f t="shared" si="43"/>
        <v>9.3610277780000004</v>
      </c>
      <c r="G77" s="68">
        <f t="shared" si="43"/>
        <v>-73.59338889</v>
      </c>
      <c r="H77" s="68">
        <f t="shared" si="47"/>
        <v>0.75119326955262611</v>
      </c>
      <c r="I77" s="68">
        <f t="shared" si="34"/>
        <v>1.3312153350302924</v>
      </c>
      <c r="J77" s="184"/>
      <c r="K77" s="68">
        <f t="shared" si="45"/>
        <v>7.8626178558364249E-2</v>
      </c>
      <c r="L77" s="184"/>
      <c r="M77" s="184"/>
      <c r="N77" s="68">
        <f t="shared" si="46"/>
        <v>2.8403842715406368E-2</v>
      </c>
      <c r="O77" s="184"/>
      <c r="P77" s="189"/>
    </row>
    <row r="78" spans="2:16">
      <c r="B78" s="181"/>
      <c r="C78" s="184"/>
      <c r="D78" s="184"/>
      <c r="E78" s="68">
        <f t="shared" si="42"/>
        <v>28010070</v>
      </c>
      <c r="F78" s="68">
        <f t="shared" si="43"/>
        <v>10.185499999999999</v>
      </c>
      <c r="G78" s="68">
        <f t="shared" si="43"/>
        <v>-73.467111110000005</v>
      </c>
      <c r="H78" s="68">
        <f t="shared" si="47"/>
        <v>0.68747048066885152</v>
      </c>
      <c r="I78" s="68">
        <f t="shared" si="34"/>
        <v>1.4546079113492747</v>
      </c>
      <c r="J78" s="184"/>
      <c r="K78" s="68">
        <f t="shared" si="45"/>
        <v>7.6374088234746021E-2</v>
      </c>
      <c r="L78" s="184"/>
      <c r="M78" s="184"/>
      <c r="N78" s="68">
        <f t="shared" si="46"/>
        <v>4.0539830912564301E-2</v>
      </c>
      <c r="O78" s="184"/>
      <c r="P78" s="189"/>
    </row>
    <row r="79" spans="2:16">
      <c r="B79" s="181"/>
      <c r="C79" s="184"/>
      <c r="D79" s="184"/>
      <c r="E79" s="68">
        <f t="shared" si="42"/>
        <v>28020080</v>
      </c>
      <c r="F79" s="68">
        <f t="shared" si="43"/>
        <v>9.8480833329999999</v>
      </c>
      <c r="G79" s="68">
        <f t="shared" si="43"/>
        <v>-73.462194440000005</v>
      </c>
      <c r="H79" s="68">
        <f t="shared" si="47"/>
        <v>0.52925528283258627</v>
      </c>
      <c r="I79" s="68">
        <f t="shared" si="34"/>
        <v>1.889447365830677</v>
      </c>
      <c r="J79" s="184"/>
      <c r="K79" s="68">
        <f t="shared" si="45"/>
        <v>0.16041269508412695</v>
      </c>
      <c r="L79" s="184"/>
      <c r="M79" s="184"/>
      <c r="N79" s="68">
        <f t="shared" si="46"/>
        <v>6.8797037708600364E-2</v>
      </c>
      <c r="O79" s="184"/>
      <c r="P79" s="189"/>
    </row>
    <row r="80" spans="2:16">
      <c r="B80" s="181"/>
      <c r="C80" s="184"/>
      <c r="D80" s="184"/>
      <c r="E80" s="68">
        <f t="shared" si="42"/>
        <v>28020150</v>
      </c>
      <c r="F80" s="68">
        <f t="shared" si="43"/>
        <v>10.029972219999999</v>
      </c>
      <c r="G80" s="68">
        <f t="shared" si="43"/>
        <v>-73.668833329999998</v>
      </c>
      <c r="H80" s="68">
        <f t="shared" si="47"/>
        <v>0.78075517590356203</v>
      </c>
      <c r="I80" s="68">
        <f t="shared" si="34"/>
        <v>1.2808112336145676</v>
      </c>
      <c r="J80" s="184"/>
      <c r="K80" s="68">
        <f t="shared" si="45"/>
        <v>8.4950560002434145E-2</v>
      </c>
      <c r="L80" s="184"/>
      <c r="M80" s="184"/>
      <c r="N80" s="68">
        <f t="shared" si="46"/>
        <v>4.1958434872666928E-2</v>
      </c>
      <c r="O80" s="184"/>
      <c r="P80" s="189"/>
    </row>
    <row r="81" spans="2:16">
      <c r="B81" s="181"/>
      <c r="C81" s="184"/>
      <c r="D81" s="184"/>
      <c r="E81" s="68">
        <f t="shared" si="42"/>
        <v>28020230</v>
      </c>
      <c r="F81" s="68">
        <f t="shared" si="43"/>
        <v>9.7333333329999991</v>
      </c>
      <c r="G81" s="68">
        <f t="shared" si="43"/>
        <v>-73.3</v>
      </c>
      <c r="H81" s="68">
        <f t="shared" si="47"/>
        <v>0.35576793395877987</v>
      </c>
      <c r="I81" s="68">
        <f t="shared" si="34"/>
        <v>2.810821056503261</v>
      </c>
      <c r="J81" s="184"/>
      <c r="K81" s="68">
        <f t="shared" si="45"/>
        <v>0.19281320498651941</v>
      </c>
      <c r="L81" s="184"/>
      <c r="M81" s="184"/>
      <c r="N81" s="68">
        <f t="shared" si="46"/>
        <v>7.7273497646467695E-2</v>
      </c>
      <c r="O81" s="184"/>
      <c r="P81" s="189"/>
    </row>
    <row r="82" spans="2:16">
      <c r="B82" s="181"/>
      <c r="C82" s="184"/>
      <c r="D82" s="184"/>
      <c r="E82" s="68">
        <f t="shared" si="42"/>
        <v>28020310</v>
      </c>
      <c r="F82" s="68">
        <f t="shared" si="43"/>
        <v>10.1</v>
      </c>
      <c r="G82" s="68">
        <f t="shared" si="43"/>
        <v>-73.150000000000006</v>
      </c>
      <c r="H82" s="68">
        <f t="shared" si="47"/>
        <v>0.41540495710210779</v>
      </c>
      <c r="I82" s="68">
        <f t="shared" si="34"/>
        <v>2.407289520510457</v>
      </c>
      <c r="J82" s="184"/>
      <c r="K82" s="68">
        <f t="shared" si="45"/>
        <v>0.15832488914048357</v>
      </c>
      <c r="L82" s="184"/>
      <c r="M82" s="184"/>
      <c r="N82" s="68">
        <f t="shared" si="46"/>
        <v>5.4705081459780959E-2</v>
      </c>
      <c r="O82" s="184"/>
      <c r="P82" s="189"/>
    </row>
    <row r="83" spans="2:16">
      <c r="B83" s="181"/>
      <c r="C83" s="184"/>
      <c r="D83" s="184"/>
      <c r="E83" s="68">
        <f t="shared" si="42"/>
        <v>28020420</v>
      </c>
      <c r="F83" s="68">
        <f t="shared" si="43"/>
        <v>9.8446111110000007</v>
      </c>
      <c r="G83" s="68">
        <f t="shared" si="43"/>
        <v>-73.547694440000001</v>
      </c>
      <c r="H83" s="68">
        <f t="shared" si="47"/>
        <v>0.61256857220411776</v>
      </c>
      <c r="I83" s="68">
        <f t="shared" si="34"/>
        <v>1.6324702986342301</v>
      </c>
      <c r="J83" s="184"/>
      <c r="K83" s="68">
        <f t="shared" si="45"/>
        <v>0.12717304076684943</v>
      </c>
      <c r="L83" s="184"/>
      <c r="M83" s="184"/>
      <c r="N83" s="68">
        <f t="shared" si="46"/>
        <v>4.6864144494240999E-2</v>
      </c>
      <c r="O83" s="184"/>
      <c r="P83" s="189"/>
    </row>
    <row r="84" spans="2:16">
      <c r="B84" s="181"/>
      <c r="C84" s="184"/>
      <c r="D84" s="184"/>
      <c r="E84" s="68">
        <f t="shared" si="42"/>
        <v>28020440</v>
      </c>
      <c r="F84" s="68">
        <f t="shared" si="43"/>
        <v>9.9170277779999996</v>
      </c>
      <c r="G84" s="68">
        <f t="shared" si="43"/>
        <v>-73.286138890000004</v>
      </c>
      <c r="H84" s="68">
        <f t="shared" si="47"/>
        <v>0.38538579171028525</v>
      </c>
      <c r="I84" s="68">
        <f t="shared" si="34"/>
        <v>2.5948024590168401</v>
      </c>
      <c r="J84" s="184"/>
      <c r="K84" s="68">
        <f t="shared" si="45"/>
        <v>0.17985550606317549</v>
      </c>
      <c r="L84" s="184"/>
      <c r="M84" s="184"/>
      <c r="N84" s="68">
        <f t="shared" si="46"/>
        <v>4.2823740541609624E-2</v>
      </c>
      <c r="O84" s="184"/>
      <c r="P84" s="189"/>
    </row>
    <row r="85" spans="2:16">
      <c r="B85" s="181"/>
      <c r="C85" s="184"/>
      <c r="D85" s="184"/>
      <c r="E85" s="68">
        <f t="shared" si="42"/>
        <v>28020460</v>
      </c>
      <c r="F85" s="68">
        <f t="shared" si="43"/>
        <v>10.04463889</v>
      </c>
      <c r="G85" s="68">
        <f t="shared" si="43"/>
        <v>-73.243388890000006</v>
      </c>
      <c r="H85" s="68">
        <f t="shared" si="47"/>
        <v>0.42756684484287422</v>
      </c>
      <c r="I85" s="68">
        <f t="shared" si="34"/>
        <v>2.3388155841865808</v>
      </c>
      <c r="J85" s="184"/>
      <c r="K85" s="68">
        <f t="shared" si="45"/>
        <v>0.19273669661265097</v>
      </c>
      <c r="L85" s="184"/>
      <c r="M85" s="184"/>
      <c r="N85" s="68">
        <f t="shared" si="46"/>
        <v>5.1108316412614666E-2</v>
      </c>
      <c r="O85" s="184"/>
      <c r="P85" s="189"/>
    </row>
    <row r="86" spans="2:16">
      <c r="B86" s="181"/>
      <c r="C86" s="184"/>
      <c r="D86" s="184"/>
      <c r="E86" s="68">
        <f t="shared" si="42"/>
        <v>28020600</v>
      </c>
      <c r="F86" s="68">
        <f t="shared" si="43"/>
        <v>9.8547222219999995</v>
      </c>
      <c r="G86" s="68">
        <f t="shared" si="43"/>
        <v>-73.357166669999998</v>
      </c>
      <c r="H86" s="68">
        <f t="shared" si="47"/>
        <v>0.42876794594386464</v>
      </c>
      <c r="I86" s="68">
        <f t="shared" si="34"/>
        <v>2.3322638957971975</v>
      </c>
      <c r="J86" s="184"/>
      <c r="K86" s="68">
        <f t="shared" si="45"/>
        <v>0.14324429255736248</v>
      </c>
      <c r="L86" s="184"/>
      <c r="M86" s="184"/>
      <c r="N86" s="68">
        <f t="shared" si="46"/>
        <v>4.7487392003130291E-2</v>
      </c>
      <c r="O86" s="184"/>
      <c r="P86" s="189"/>
    </row>
    <row r="87" spans="2:16">
      <c r="B87" s="181"/>
      <c r="C87" s="184"/>
      <c r="D87" s="184"/>
      <c r="E87" s="68">
        <f t="shared" si="42"/>
        <v>28025070</v>
      </c>
      <c r="F87" s="68">
        <f t="shared" si="43"/>
        <v>10.001805559999999</v>
      </c>
      <c r="G87" s="68">
        <f t="shared" si="43"/>
        <v>-73.249388890000006</v>
      </c>
      <c r="H87" s="68">
        <f t="shared" si="47"/>
        <v>0.40261638248001286</v>
      </c>
      <c r="I87" s="68">
        <f t="shared" si="34"/>
        <v>2.4837538746939667</v>
      </c>
      <c r="J87" s="184"/>
      <c r="K87" s="68">
        <f t="shared" si="45"/>
        <v>0.1955493368009949</v>
      </c>
      <c r="L87" s="184"/>
      <c r="M87" s="184"/>
      <c r="N87" s="68">
        <f t="shared" si="46"/>
        <v>5.279689996432272E-2</v>
      </c>
      <c r="O87" s="184"/>
      <c r="P87" s="189"/>
    </row>
    <row r="88" spans="2:16">
      <c r="B88" s="181"/>
      <c r="C88" s="184"/>
      <c r="D88" s="184"/>
      <c r="E88" s="68">
        <f t="shared" si="42"/>
        <v>28025080</v>
      </c>
      <c r="F88" s="68">
        <f t="shared" si="43"/>
        <v>9.6866666670000008</v>
      </c>
      <c r="G88" s="68">
        <f t="shared" si="43"/>
        <v>-73.240555560000004</v>
      </c>
      <c r="H88" s="68">
        <f t="shared" si="47"/>
        <v>0.30088255675415976</v>
      </c>
      <c r="I88" s="68">
        <f t="shared" si="34"/>
        <v>3.3235559109432313</v>
      </c>
      <c r="J88" s="184"/>
      <c r="K88" s="68">
        <f t="shared" si="45"/>
        <v>0.22911192063218297</v>
      </c>
      <c r="L88" s="184"/>
      <c r="M88" s="184"/>
      <c r="N88" s="68">
        <f t="shared" si="46"/>
        <v>6.6249531314157853E-2</v>
      </c>
      <c r="O88" s="184"/>
      <c r="P88" s="189"/>
    </row>
    <row r="89" spans="2:16">
      <c r="B89" s="181"/>
      <c r="C89" s="184"/>
      <c r="D89" s="184"/>
      <c r="E89" s="68">
        <f t="shared" si="42"/>
        <v>28025090</v>
      </c>
      <c r="F89" s="68">
        <f t="shared" si="43"/>
        <v>9.8502500000000008</v>
      </c>
      <c r="G89" s="68">
        <f t="shared" si="43"/>
        <v>-73.265472220000007</v>
      </c>
      <c r="H89" s="68">
        <f t="shared" si="47"/>
        <v>0.3398775362067582</v>
      </c>
      <c r="I89" s="68">
        <f t="shared" si="34"/>
        <v>2.9422362276736891</v>
      </c>
      <c r="J89" s="184"/>
      <c r="K89" s="68">
        <f t="shared" si="45"/>
        <v>0.21175946705034279</v>
      </c>
      <c r="L89" s="184"/>
      <c r="M89" s="184"/>
      <c r="N89" s="68">
        <f t="shared" si="46"/>
        <v>4.5044116566702951E-2</v>
      </c>
      <c r="O89" s="184"/>
      <c r="P89" s="189"/>
    </row>
    <row r="90" spans="2:16">
      <c r="B90" s="181"/>
      <c r="C90" s="184"/>
      <c r="D90" s="184"/>
      <c r="E90" s="68">
        <f t="shared" si="42"/>
        <v>28035010</v>
      </c>
      <c r="F90" s="68">
        <f t="shared" si="43"/>
        <v>10.190666670000001</v>
      </c>
      <c r="G90" s="68">
        <f t="shared" si="43"/>
        <v>-73.547388889999993</v>
      </c>
      <c r="H90" s="68">
        <f t="shared" si="47"/>
        <v>0.75342097091507865</v>
      </c>
      <c r="I90" s="68">
        <f t="shared" si="34"/>
        <v>1.3272792218478271</v>
      </c>
      <c r="J90" s="184"/>
      <c r="K90" s="68">
        <f t="shared" si="45"/>
        <v>8.9847047652576534E-2</v>
      </c>
      <c r="L90" s="184"/>
      <c r="M90" s="184"/>
      <c r="N90" s="68">
        <f t="shared" si="46"/>
        <v>2.8813172310311153E-2</v>
      </c>
      <c r="O90" s="184"/>
      <c r="P90" s="189"/>
    </row>
    <row r="91" spans="2:16">
      <c r="B91" s="181"/>
      <c r="C91" s="184"/>
      <c r="D91" s="184"/>
      <c r="E91" s="68">
        <f t="shared" si="42"/>
        <v>28035040</v>
      </c>
      <c r="F91" s="68">
        <f t="shared" si="43"/>
        <v>9.9049166670000002</v>
      </c>
      <c r="G91" s="68">
        <f t="shared" si="43"/>
        <v>-73.647527780000004</v>
      </c>
      <c r="H91" s="68">
        <f t="shared" si="47"/>
        <v>0.72253029982865291</v>
      </c>
      <c r="I91" s="68">
        <f t="shared" si="34"/>
        <v>1.3840250024630782</v>
      </c>
      <c r="J91" s="184"/>
      <c r="K91" s="68">
        <f t="shared" si="45"/>
        <v>9.8508513987226196E-2</v>
      </c>
      <c r="L91" s="184"/>
      <c r="M91" s="184"/>
      <c r="N91" s="68">
        <f t="shared" si="46"/>
        <v>2.6966932390006144E-2</v>
      </c>
      <c r="O91" s="184"/>
      <c r="P91" s="189"/>
    </row>
    <row r="92" spans="2:16">
      <c r="B92" s="181"/>
      <c r="C92" s="184"/>
      <c r="D92" s="184"/>
      <c r="E92" s="68">
        <f t="shared" si="42"/>
        <v>28040310</v>
      </c>
      <c r="F92" s="68">
        <f t="shared" si="43"/>
        <v>9.7760555559999993</v>
      </c>
      <c r="G92" s="68">
        <f t="shared" si="43"/>
        <v>-73.743416670000002</v>
      </c>
      <c r="H92" s="68">
        <f t="shared" si="47"/>
        <v>0.79999115116541508</v>
      </c>
      <c r="I92" s="68">
        <f t="shared" ref="I92:I123" si="48">1/H92^$D$40</f>
        <v>1.250013826456974</v>
      </c>
      <c r="J92" s="184"/>
      <c r="K92" s="68">
        <f t="shared" si="45"/>
        <v>8.0683935647780702E-2</v>
      </c>
      <c r="L92" s="184"/>
      <c r="M92" s="184"/>
      <c r="N92" s="68">
        <f t="shared" si="46"/>
        <v>2.5206236871531305E-2</v>
      </c>
      <c r="O92" s="184"/>
      <c r="P92" s="189"/>
    </row>
    <row r="93" spans="2:16">
      <c r="B93" s="192"/>
      <c r="C93" s="187"/>
      <c r="D93" s="187"/>
      <c r="E93" s="77">
        <f t="shared" si="42"/>
        <v>28040350</v>
      </c>
      <c r="F93" s="77">
        <f t="shared" si="43"/>
        <v>9.6569722220000003</v>
      </c>
      <c r="G93" s="77">
        <f t="shared" si="43"/>
        <v>-73.743694439999999</v>
      </c>
      <c r="H93" s="77">
        <f t="shared" si="47"/>
        <v>0.80362428338141301</v>
      </c>
      <c r="I93" s="77">
        <f t="shared" si="48"/>
        <v>1.244362596650634</v>
      </c>
      <c r="J93" s="187"/>
      <c r="K93" s="77">
        <f t="shared" si="45"/>
        <v>0.10278608110281842</v>
      </c>
      <c r="L93" s="187"/>
      <c r="M93" s="187"/>
      <c r="N93" s="77">
        <f t="shared" si="46"/>
        <v>6.7773971000697E-2</v>
      </c>
      <c r="O93" s="187"/>
      <c r="P93" s="190"/>
    </row>
    <row r="94" spans="2:16">
      <c r="B94" s="180" t="str">
        <f>C35</f>
        <v>Virtual3</v>
      </c>
      <c r="C94" s="183">
        <f>E35</f>
        <v>9.5500799999999995</v>
      </c>
      <c r="D94" s="183">
        <f>F35</f>
        <v>-73.027957999999998</v>
      </c>
      <c r="E94" s="96">
        <f t="shared" ref="E94:E119" si="49">C7</f>
        <v>25020230</v>
      </c>
      <c r="F94" s="96">
        <f t="shared" ref="F94:G119" si="50">E7</f>
        <v>9.5621666669999996</v>
      </c>
      <c r="G94" s="96">
        <f t="shared" si="50"/>
        <v>-73.339472220000005</v>
      </c>
      <c r="H94" s="96">
        <f t="shared" ref="H94:H101" si="51">((ABS($C$94-F94)^2)+(ABS($D$94-G94)^2))^0.5</f>
        <v>0.31174861151476096</v>
      </c>
      <c r="I94" s="96">
        <f t="shared" si="48"/>
        <v>3.2077127629890057</v>
      </c>
      <c r="J94" s="183">
        <f>SUM(I94:I119)</f>
        <v>49.347525374951907</v>
      </c>
      <c r="K94" s="96">
        <f t="shared" ref="K94:K119" si="52">L7/H94^$D$40</f>
        <v>0.22041686474393879</v>
      </c>
      <c r="L94" s="183">
        <f>SUM(K94:K119)</f>
        <v>3.3805677298719505</v>
      </c>
      <c r="M94" s="183">
        <f>L94/J94</f>
        <v>6.8505314181121588E-2</v>
      </c>
      <c r="N94" s="96">
        <f t="shared" ref="N94:N119" si="53">M7/H94^$D$40</f>
        <v>8.0681756839019597E-2</v>
      </c>
      <c r="O94" s="183">
        <f>SUM(N94:N119)</f>
        <v>1.1395589663317929</v>
      </c>
      <c r="P94" s="193">
        <f>O94/J94</f>
        <v>2.3092525059224482E-2</v>
      </c>
    </row>
    <row r="95" spans="2:16">
      <c r="B95" s="181"/>
      <c r="C95" s="184"/>
      <c r="D95" s="184"/>
      <c r="E95" s="68">
        <f t="shared" si="49"/>
        <v>25020240</v>
      </c>
      <c r="F95" s="68">
        <f t="shared" si="50"/>
        <v>9.4104722219999992</v>
      </c>
      <c r="G95" s="68">
        <f t="shared" si="50"/>
        <v>-73.890416669999993</v>
      </c>
      <c r="H95" s="68">
        <f t="shared" si="51"/>
        <v>0.87368489121436566</v>
      </c>
      <c r="I95" s="68">
        <f t="shared" si="48"/>
        <v>1.1445774215118503</v>
      </c>
      <c r="J95" s="184"/>
      <c r="K95" s="68">
        <f t="shared" si="52"/>
        <v>7.2391957443028454E-2</v>
      </c>
      <c r="L95" s="184"/>
      <c r="M95" s="184"/>
      <c r="N95" s="68">
        <f t="shared" si="53"/>
        <v>1.9312883425229688E-2</v>
      </c>
      <c r="O95" s="184"/>
      <c r="P95" s="189"/>
    </row>
    <row r="96" spans="2:16">
      <c r="B96" s="181"/>
      <c r="C96" s="184"/>
      <c r="D96" s="184"/>
      <c r="E96" s="68">
        <f t="shared" si="49"/>
        <v>25020250</v>
      </c>
      <c r="F96" s="68">
        <f t="shared" si="50"/>
        <v>9.1971944440000009</v>
      </c>
      <c r="G96" s="68">
        <f t="shared" si="50"/>
        <v>-73.541944439999995</v>
      </c>
      <c r="H96" s="68">
        <f t="shared" si="51"/>
        <v>0.62346633921752193</v>
      </c>
      <c r="I96" s="68">
        <f t="shared" si="48"/>
        <v>1.6039358295670696</v>
      </c>
      <c r="J96" s="184"/>
      <c r="K96" s="68">
        <f t="shared" si="52"/>
        <v>9.4590109306694328E-2</v>
      </c>
      <c r="L96" s="184"/>
      <c r="M96" s="184"/>
      <c r="N96" s="68">
        <f t="shared" si="53"/>
        <v>2.3789719830501717E-2</v>
      </c>
      <c r="O96" s="184"/>
      <c r="P96" s="189"/>
    </row>
    <row r="97" spans="2:16">
      <c r="B97" s="181"/>
      <c r="C97" s="184"/>
      <c r="D97" s="184"/>
      <c r="E97" s="68">
        <f t="shared" si="49"/>
        <v>25020260</v>
      </c>
      <c r="F97" s="68">
        <f t="shared" si="50"/>
        <v>9.397027778</v>
      </c>
      <c r="G97" s="68">
        <f t="shared" si="50"/>
        <v>-73.488027779999996</v>
      </c>
      <c r="H97" s="68">
        <f t="shared" si="51"/>
        <v>0.48485996445198837</v>
      </c>
      <c r="I97" s="68">
        <f t="shared" si="48"/>
        <v>2.0624511679990887</v>
      </c>
      <c r="J97" s="184"/>
      <c r="K97" s="68">
        <f t="shared" si="52"/>
        <v>0.12364817102905357</v>
      </c>
      <c r="L97" s="184"/>
      <c r="M97" s="184"/>
      <c r="N97" s="68">
        <f t="shared" si="53"/>
        <v>3.6881717942454734E-2</v>
      </c>
      <c r="O97" s="184"/>
      <c r="P97" s="189"/>
    </row>
    <row r="98" spans="2:16">
      <c r="B98" s="181"/>
      <c r="C98" s="184"/>
      <c r="D98" s="184"/>
      <c r="E98" s="68">
        <f t="shared" si="49"/>
        <v>25020280</v>
      </c>
      <c r="F98" s="68">
        <f t="shared" si="50"/>
        <v>9.6065277780000002</v>
      </c>
      <c r="G98" s="68">
        <f t="shared" si="50"/>
        <v>-73.611972219999998</v>
      </c>
      <c r="H98" s="68">
        <f t="shared" si="51"/>
        <v>0.58673585266570005</v>
      </c>
      <c r="I98" s="68">
        <f t="shared" si="48"/>
        <v>1.7043444600440367</v>
      </c>
      <c r="J98" s="184"/>
      <c r="K98" s="68">
        <f t="shared" si="52"/>
        <v>0.13512913810223001</v>
      </c>
      <c r="L98" s="184"/>
      <c r="M98" s="184"/>
      <c r="N98" s="68">
        <f t="shared" si="53"/>
        <v>4.5111234248218071E-2</v>
      </c>
      <c r="O98" s="184"/>
      <c r="P98" s="189"/>
    </row>
    <row r="99" spans="2:16">
      <c r="B99" s="181"/>
      <c r="C99" s="184"/>
      <c r="D99" s="184"/>
      <c r="E99" s="68">
        <f t="shared" si="49"/>
        <v>25020690</v>
      </c>
      <c r="F99" s="68">
        <f t="shared" si="50"/>
        <v>9.4232777779999992</v>
      </c>
      <c r="G99" s="68">
        <f t="shared" si="50"/>
        <v>-73.410944439999994</v>
      </c>
      <c r="H99" s="68">
        <f t="shared" si="51"/>
        <v>0.4034320472248184</v>
      </c>
      <c r="I99" s="68">
        <f t="shared" si="48"/>
        <v>2.478732185206733</v>
      </c>
      <c r="J99" s="184"/>
      <c r="K99" s="68">
        <f t="shared" si="52"/>
        <v>0.1364425561401191</v>
      </c>
      <c r="L99" s="184"/>
      <c r="M99" s="184"/>
      <c r="N99" s="68">
        <f t="shared" si="53"/>
        <v>3.8554625879912596E-2</v>
      </c>
      <c r="O99" s="184"/>
      <c r="P99" s="189"/>
    </row>
    <row r="100" spans="2:16">
      <c r="B100" s="181"/>
      <c r="C100" s="184"/>
      <c r="D100" s="184"/>
      <c r="E100" s="68">
        <f t="shared" si="49"/>
        <v>25020920</v>
      </c>
      <c r="F100" s="68">
        <f t="shared" si="50"/>
        <v>9.2166666670000001</v>
      </c>
      <c r="G100" s="68">
        <f t="shared" si="50"/>
        <v>-73.416666669999998</v>
      </c>
      <c r="H100" s="68">
        <f t="shared" si="51"/>
        <v>0.51211217594911473</v>
      </c>
      <c r="I100" s="68">
        <f t="shared" si="48"/>
        <v>1.9526971764470671</v>
      </c>
      <c r="J100" s="184"/>
      <c r="K100" s="68">
        <f t="shared" si="52"/>
        <v>0.13248288650092516</v>
      </c>
      <c r="L100" s="184"/>
      <c r="M100" s="184"/>
      <c r="N100" s="68">
        <f t="shared" si="53"/>
        <v>6.3980874782561273E-2</v>
      </c>
      <c r="O100" s="184"/>
      <c r="P100" s="189"/>
    </row>
    <row r="101" spans="2:16">
      <c r="B101" s="181"/>
      <c r="C101" s="184"/>
      <c r="D101" s="184"/>
      <c r="E101" s="68">
        <f t="shared" si="49"/>
        <v>25021240</v>
      </c>
      <c r="F101" s="68">
        <f t="shared" si="50"/>
        <v>9.2600833330000007</v>
      </c>
      <c r="G101" s="68">
        <f t="shared" si="50"/>
        <v>-73.80986111</v>
      </c>
      <c r="H101" s="68">
        <f t="shared" si="51"/>
        <v>0.83394876359329351</v>
      </c>
      <c r="I101" s="68">
        <f t="shared" si="48"/>
        <v>1.199114434430276</v>
      </c>
      <c r="J101" s="184"/>
      <c r="K101" s="68">
        <f t="shared" si="52"/>
        <v>7.5870793992979468E-2</v>
      </c>
      <c r="L101" s="184"/>
      <c r="M101" s="184"/>
      <c r="N101" s="68">
        <f t="shared" si="53"/>
        <v>1.5756670737470165E-2</v>
      </c>
      <c r="O101" s="184"/>
      <c r="P101" s="189"/>
    </row>
    <row r="102" spans="2:16">
      <c r="B102" s="181"/>
      <c r="C102" s="184"/>
      <c r="D102" s="184"/>
      <c r="E102" s="68">
        <f t="shared" si="49"/>
        <v>25021650</v>
      </c>
      <c r="F102" s="68">
        <f t="shared" si="50"/>
        <v>9.5573888890000003</v>
      </c>
      <c r="G102" s="68">
        <f t="shared" si="50"/>
        <v>-73.876194440000006</v>
      </c>
      <c r="H102" s="68">
        <f t="shared" ref="H102:H119" si="54">((ABS($C$94-F102)^2)+(ABS($D$94-G102)^2))^0.5</f>
        <v>0.84826792819385866</v>
      </c>
      <c r="I102" s="68">
        <f t="shared" si="48"/>
        <v>1.1788728145471807</v>
      </c>
      <c r="J102" s="184"/>
      <c r="K102" s="68">
        <f t="shared" si="52"/>
        <v>7.8763859685682211E-2</v>
      </c>
      <c r="L102" s="184"/>
      <c r="M102" s="184"/>
      <c r="N102" s="68">
        <f t="shared" si="53"/>
        <v>2.1786649794989732E-2</v>
      </c>
      <c r="O102" s="184"/>
      <c r="P102" s="189"/>
    </row>
    <row r="103" spans="2:16">
      <c r="B103" s="181"/>
      <c r="C103" s="184"/>
      <c r="D103" s="184"/>
      <c r="E103" s="68">
        <f t="shared" si="49"/>
        <v>25025250</v>
      </c>
      <c r="F103" s="68">
        <f t="shared" si="50"/>
        <v>9.3610277780000004</v>
      </c>
      <c r="G103" s="68">
        <f t="shared" si="50"/>
        <v>-73.59338889</v>
      </c>
      <c r="H103" s="68">
        <f t="shared" si="54"/>
        <v>0.59619865314283549</v>
      </c>
      <c r="I103" s="68">
        <f t="shared" si="48"/>
        <v>1.6772932892896406</v>
      </c>
      <c r="J103" s="184"/>
      <c r="K103" s="68">
        <f t="shared" si="52"/>
        <v>9.9066738632057894E-2</v>
      </c>
      <c r="L103" s="184"/>
      <c r="M103" s="184"/>
      <c r="N103" s="68">
        <f t="shared" si="53"/>
        <v>3.5788030323062221E-2</v>
      </c>
      <c r="O103" s="184"/>
      <c r="P103" s="189"/>
    </row>
    <row r="104" spans="2:16">
      <c r="B104" s="181"/>
      <c r="C104" s="184"/>
      <c r="D104" s="184"/>
      <c r="E104" s="68">
        <f t="shared" si="49"/>
        <v>28010070</v>
      </c>
      <c r="F104" s="68">
        <f t="shared" si="50"/>
        <v>10.185499999999999</v>
      </c>
      <c r="G104" s="68">
        <f t="shared" si="50"/>
        <v>-73.467111110000005</v>
      </c>
      <c r="H104" s="68">
        <f t="shared" si="54"/>
        <v>0.77240794300853588</v>
      </c>
      <c r="I104" s="68">
        <f t="shared" si="48"/>
        <v>1.2946526625619501</v>
      </c>
      <c r="J104" s="184"/>
      <c r="K104" s="68">
        <f t="shared" si="52"/>
        <v>6.7975648910184622E-2</v>
      </c>
      <c r="L104" s="184"/>
      <c r="M104" s="184"/>
      <c r="N104" s="68">
        <f t="shared" si="53"/>
        <v>3.6081888199053065E-2</v>
      </c>
      <c r="O104" s="184"/>
      <c r="P104" s="189"/>
    </row>
    <row r="105" spans="2:16">
      <c r="B105" s="181"/>
      <c r="C105" s="184"/>
      <c r="D105" s="184"/>
      <c r="E105" s="68">
        <f t="shared" si="49"/>
        <v>28020080</v>
      </c>
      <c r="F105" s="68">
        <f t="shared" si="50"/>
        <v>9.8480833329999999</v>
      </c>
      <c r="G105" s="68">
        <f t="shared" si="50"/>
        <v>-73.462194440000005</v>
      </c>
      <c r="H105" s="68">
        <f t="shared" si="54"/>
        <v>0.52665669302021445</v>
      </c>
      <c r="I105" s="68">
        <f t="shared" si="48"/>
        <v>1.8987701348013011</v>
      </c>
      <c r="J105" s="184"/>
      <c r="K105" s="68">
        <f t="shared" si="52"/>
        <v>0.16120419132967967</v>
      </c>
      <c r="L105" s="184"/>
      <c r="M105" s="184"/>
      <c r="N105" s="68">
        <f t="shared" si="53"/>
        <v>6.9136490873594261E-2</v>
      </c>
      <c r="O105" s="184"/>
      <c r="P105" s="189"/>
    </row>
    <row r="106" spans="2:16">
      <c r="B106" s="181"/>
      <c r="C106" s="184"/>
      <c r="D106" s="184"/>
      <c r="E106" s="68">
        <f t="shared" si="49"/>
        <v>28020150</v>
      </c>
      <c r="F106" s="68">
        <f t="shared" si="50"/>
        <v>10.029972219999999</v>
      </c>
      <c r="G106" s="68">
        <f t="shared" si="50"/>
        <v>-73.668833329999998</v>
      </c>
      <c r="H106" s="68">
        <f t="shared" si="54"/>
        <v>0.80063582946251999</v>
      </c>
      <c r="I106" s="68">
        <f t="shared" si="48"/>
        <v>1.249007305445369</v>
      </c>
      <c r="J106" s="184"/>
      <c r="K106" s="68">
        <f t="shared" si="52"/>
        <v>8.2841145720810458E-2</v>
      </c>
      <c r="L106" s="184"/>
      <c r="M106" s="184"/>
      <c r="N106" s="68">
        <f t="shared" si="53"/>
        <v>4.091656155538162E-2</v>
      </c>
      <c r="O106" s="184"/>
      <c r="P106" s="189"/>
    </row>
    <row r="107" spans="2:16">
      <c r="B107" s="181"/>
      <c r="C107" s="184"/>
      <c r="D107" s="184"/>
      <c r="E107" s="68">
        <f t="shared" si="49"/>
        <v>28020230</v>
      </c>
      <c r="F107" s="68">
        <f t="shared" si="50"/>
        <v>9.7333333329999991</v>
      </c>
      <c r="G107" s="68">
        <f t="shared" si="50"/>
        <v>-73.3</v>
      </c>
      <c r="H107" s="68">
        <f t="shared" si="54"/>
        <v>0.32800706367334259</v>
      </c>
      <c r="I107" s="68">
        <f t="shared" si="48"/>
        <v>3.0487148319338795</v>
      </c>
      <c r="J107" s="184"/>
      <c r="K107" s="68">
        <f t="shared" si="52"/>
        <v>0.20913194615326705</v>
      </c>
      <c r="L107" s="184"/>
      <c r="M107" s="184"/>
      <c r="N107" s="68">
        <f t="shared" si="53"/>
        <v>8.3813538341450985E-2</v>
      </c>
      <c r="O107" s="184"/>
      <c r="P107" s="189"/>
    </row>
    <row r="108" spans="2:16">
      <c r="B108" s="181"/>
      <c r="C108" s="184"/>
      <c r="D108" s="184"/>
      <c r="E108" s="68">
        <f t="shared" si="49"/>
        <v>28020310</v>
      </c>
      <c r="F108" s="68">
        <f t="shared" si="50"/>
        <v>10.1</v>
      </c>
      <c r="G108" s="68">
        <f t="shared" si="50"/>
        <v>-73.150000000000006</v>
      </c>
      <c r="H108" s="68">
        <f t="shared" si="54"/>
        <v>0.56329943739009902</v>
      </c>
      <c r="I108" s="68">
        <f t="shared" si="48"/>
        <v>1.7752547466286122</v>
      </c>
      <c r="J108" s="184"/>
      <c r="K108" s="68">
        <f t="shared" si="52"/>
        <v>0.11675662962903316</v>
      </c>
      <c r="L108" s="184"/>
      <c r="M108" s="184"/>
      <c r="N108" s="68">
        <f t="shared" si="53"/>
        <v>4.0342241636804888E-2</v>
      </c>
      <c r="O108" s="184"/>
      <c r="P108" s="189"/>
    </row>
    <row r="109" spans="2:16">
      <c r="B109" s="181"/>
      <c r="C109" s="184"/>
      <c r="D109" s="184"/>
      <c r="E109" s="68">
        <f t="shared" si="49"/>
        <v>28020420</v>
      </c>
      <c r="F109" s="68">
        <f t="shared" si="50"/>
        <v>9.8446111110000007</v>
      </c>
      <c r="G109" s="68">
        <f t="shared" si="50"/>
        <v>-73.547694440000001</v>
      </c>
      <c r="H109" s="68">
        <f t="shared" si="54"/>
        <v>0.59738977427703877</v>
      </c>
      <c r="I109" s="68">
        <f t="shared" si="48"/>
        <v>1.6739489744534048</v>
      </c>
      <c r="J109" s="184"/>
      <c r="K109" s="68">
        <f t="shared" si="52"/>
        <v>0.13040432119830353</v>
      </c>
      <c r="L109" s="184"/>
      <c r="M109" s="184"/>
      <c r="N109" s="68">
        <f t="shared" si="53"/>
        <v>4.8054893666612392E-2</v>
      </c>
      <c r="O109" s="184"/>
      <c r="P109" s="189"/>
    </row>
    <row r="110" spans="2:16">
      <c r="B110" s="181"/>
      <c r="C110" s="184"/>
      <c r="D110" s="184"/>
      <c r="E110" s="68">
        <f t="shared" si="49"/>
        <v>28020440</v>
      </c>
      <c r="F110" s="68">
        <f t="shared" si="50"/>
        <v>9.9170277779999996</v>
      </c>
      <c r="G110" s="68">
        <f t="shared" si="50"/>
        <v>-73.286138890000004</v>
      </c>
      <c r="H110" s="68">
        <f t="shared" si="54"/>
        <v>0.44867364948293137</v>
      </c>
      <c r="I110" s="68">
        <f t="shared" si="48"/>
        <v>2.2287914638010013</v>
      </c>
      <c r="J110" s="184"/>
      <c r="K110" s="68">
        <f t="shared" si="52"/>
        <v>0.15448590902873549</v>
      </c>
      <c r="L110" s="184"/>
      <c r="M110" s="184"/>
      <c r="N110" s="68">
        <f t="shared" si="53"/>
        <v>3.6783219098432712E-2</v>
      </c>
      <c r="O110" s="184"/>
      <c r="P110" s="189"/>
    </row>
    <row r="111" spans="2:16">
      <c r="B111" s="181"/>
      <c r="C111" s="184"/>
      <c r="D111" s="184"/>
      <c r="E111" s="68">
        <f t="shared" si="49"/>
        <v>28020460</v>
      </c>
      <c r="F111" s="68">
        <f t="shared" si="50"/>
        <v>10.04463889</v>
      </c>
      <c r="G111" s="68">
        <f t="shared" si="50"/>
        <v>-73.243388890000006</v>
      </c>
      <c r="H111" s="68">
        <f t="shared" si="54"/>
        <v>0.53944319816290931</v>
      </c>
      <c r="I111" s="68">
        <f t="shared" si="48"/>
        <v>1.8537632940882955</v>
      </c>
      <c r="J111" s="184"/>
      <c r="K111" s="68">
        <f t="shared" si="52"/>
        <v>0.15276459419036495</v>
      </c>
      <c r="L111" s="184"/>
      <c r="M111" s="184"/>
      <c r="N111" s="68">
        <f t="shared" si="53"/>
        <v>4.0508846284819905E-2</v>
      </c>
      <c r="O111" s="184"/>
      <c r="P111" s="189"/>
    </row>
    <row r="112" spans="2:16">
      <c r="B112" s="181"/>
      <c r="C112" s="184"/>
      <c r="D112" s="184"/>
      <c r="E112" s="68">
        <f t="shared" si="49"/>
        <v>28020600</v>
      </c>
      <c r="F112" s="68">
        <f t="shared" si="50"/>
        <v>9.8547222219999995</v>
      </c>
      <c r="G112" s="68">
        <f t="shared" si="50"/>
        <v>-73.357166669999998</v>
      </c>
      <c r="H112" s="68">
        <f t="shared" si="54"/>
        <v>0.44853676753223487</v>
      </c>
      <c r="I112" s="68">
        <f t="shared" si="48"/>
        <v>2.2294716339572616</v>
      </c>
      <c r="J112" s="184"/>
      <c r="K112" s="68">
        <f t="shared" si="52"/>
        <v>0.13693093974417242</v>
      </c>
      <c r="L112" s="184"/>
      <c r="M112" s="184"/>
      <c r="N112" s="68">
        <f t="shared" si="53"/>
        <v>4.5394431407342756E-2</v>
      </c>
      <c r="O112" s="184"/>
      <c r="P112" s="189"/>
    </row>
    <row r="113" spans="2:16">
      <c r="B113" s="181"/>
      <c r="C113" s="184"/>
      <c r="D113" s="184"/>
      <c r="E113" s="68">
        <f t="shared" si="49"/>
        <v>28025070</v>
      </c>
      <c r="F113" s="68">
        <f t="shared" si="50"/>
        <v>10.001805559999999</v>
      </c>
      <c r="G113" s="68">
        <f t="shared" si="50"/>
        <v>-73.249388890000006</v>
      </c>
      <c r="H113" s="68">
        <f t="shared" si="54"/>
        <v>0.50307814562303244</v>
      </c>
      <c r="I113" s="68">
        <f t="shared" si="48"/>
        <v>1.9877627535609985</v>
      </c>
      <c r="J113" s="184"/>
      <c r="K113" s="68">
        <f t="shared" si="52"/>
        <v>0.1564992780230556</v>
      </c>
      <c r="L113" s="184"/>
      <c r="M113" s="184"/>
      <c r="N113" s="68">
        <f t="shared" si="53"/>
        <v>4.2253667854065355E-2</v>
      </c>
      <c r="O113" s="184"/>
      <c r="P113" s="189"/>
    </row>
    <row r="114" spans="2:16">
      <c r="B114" s="181"/>
      <c r="C114" s="184"/>
      <c r="D114" s="184"/>
      <c r="E114" s="68">
        <f t="shared" si="49"/>
        <v>28025080</v>
      </c>
      <c r="F114" s="68">
        <f t="shared" si="50"/>
        <v>9.6866666670000008</v>
      </c>
      <c r="G114" s="68">
        <f t="shared" si="50"/>
        <v>-73.240555560000004</v>
      </c>
      <c r="H114" s="68">
        <f t="shared" si="54"/>
        <v>0.25269277813211327</v>
      </c>
      <c r="I114" s="68">
        <f t="shared" si="48"/>
        <v>3.9573746720896721</v>
      </c>
      <c r="J114" s="184"/>
      <c r="K114" s="68">
        <f t="shared" si="52"/>
        <v>0.27280471160369379</v>
      </c>
      <c r="L114" s="184"/>
      <c r="M114" s="184"/>
      <c r="N114" s="68">
        <f t="shared" si="53"/>
        <v>7.8883648804347728E-2</v>
      </c>
      <c r="O114" s="184"/>
      <c r="P114" s="189"/>
    </row>
    <row r="115" spans="2:16">
      <c r="B115" s="181"/>
      <c r="C115" s="184"/>
      <c r="D115" s="184"/>
      <c r="E115" s="68">
        <f t="shared" si="49"/>
        <v>28025090</v>
      </c>
      <c r="F115" s="68">
        <f t="shared" si="50"/>
        <v>9.8502500000000008</v>
      </c>
      <c r="G115" s="68">
        <f t="shared" si="50"/>
        <v>-73.265472220000007</v>
      </c>
      <c r="H115" s="68">
        <f t="shared" si="54"/>
        <v>0.38277282244461042</v>
      </c>
      <c r="I115" s="68">
        <f t="shared" si="48"/>
        <v>2.6125156786561203</v>
      </c>
      <c r="J115" s="184"/>
      <c r="K115" s="68">
        <f t="shared" si="52"/>
        <v>0.1880287254196098</v>
      </c>
      <c r="L115" s="184"/>
      <c r="M115" s="184"/>
      <c r="N115" s="68">
        <f t="shared" si="53"/>
        <v>3.9996265308298883E-2</v>
      </c>
      <c r="O115" s="184"/>
      <c r="P115" s="189"/>
    </row>
    <row r="116" spans="2:16">
      <c r="B116" s="181"/>
      <c r="C116" s="184"/>
      <c r="D116" s="184"/>
      <c r="E116" s="68">
        <f t="shared" si="49"/>
        <v>28035010</v>
      </c>
      <c r="F116" s="68">
        <f t="shared" si="50"/>
        <v>10.190666670000001</v>
      </c>
      <c r="G116" s="68">
        <f t="shared" si="50"/>
        <v>-73.547388889999993</v>
      </c>
      <c r="H116" s="68">
        <f t="shared" si="54"/>
        <v>0.82471797074386433</v>
      </c>
      <c r="I116" s="68">
        <f t="shared" si="48"/>
        <v>1.212535721875974</v>
      </c>
      <c r="J116" s="184"/>
      <c r="K116" s="68">
        <f t="shared" si="52"/>
        <v>8.2079756083405508E-2</v>
      </c>
      <c r="L116" s="184"/>
      <c r="M116" s="184"/>
      <c r="N116" s="68">
        <f t="shared" si="53"/>
        <v>2.6322268978324667E-2</v>
      </c>
      <c r="O116" s="184"/>
      <c r="P116" s="189"/>
    </row>
    <row r="117" spans="2:16">
      <c r="B117" s="181"/>
      <c r="C117" s="184"/>
      <c r="D117" s="184"/>
      <c r="E117" s="68">
        <f t="shared" si="49"/>
        <v>28035040</v>
      </c>
      <c r="F117" s="68">
        <f t="shared" si="50"/>
        <v>9.9049166670000002</v>
      </c>
      <c r="G117" s="68">
        <f t="shared" si="50"/>
        <v>-73.647527780000004</v>
      </c>
      <c r="H117" s="68">
        <f t="shared" si="54"/>
        <v>0.71398583496938184</v>
      </c>
      <c r="I117" s="68">
        <f t="shared" si="48"/>
        <v>1.4005880103249995</v>
      </c>
      <c r="J117" s="184"/>
      <c r="K117" s="68">
        <f t="shared" si="52"/>
        <v>9.9687392467552025E-2</v>
      </c>
      <c r="L117" s="184"/>
      <c r="M117" s="184"/>
      <c r="N117" s="68">
        <f t="shared" si="53"/>
        <v>2.7289653086809081E-2</v>
      </c>
      <c r="O117" s="184"/>
      <c r="P117" s="189"/>
    </row>
    <row r="118" spans="2:16">
      <c r="B118" s="181"/>
      <c r="C118" s="184"/>
      <c r="D118" s="184"/>
      <c r="E118" s="68">
        <f t="shared" si="49"/>
        <v>28040310</v>
      </c>
      <c r="F118" s="68">
        <f t="shared" si="50"/>
        <v>9.7760555559999993</v>
      </c>
      <c r="G118" s="68">
        <f t="shared" si="50"/>
        <v>-73.743416670000002</v>
      </c>
      <c r="H118" s="68">
        <f t="shared" si="54"/>
        <v>0.75029731466111715</v>
      </c>
      <c r="I118" s="68">
        <f t="shared" si="48"/>
        <v>1.3328049833840399</v>
      </c>
      <c r="J118" s="184"/>
      <c r="K118" s="68">
        <f t="shared" si="52"/>
        <v>8.6027809640472588E-2</v>
      </c>
      <c r="L118" s="184"/>
      <c r="M118" s="184"/>
      <c r="N118" s="68">
        <f t="shared" si="53"/>
        <v>2.6875701215207166E-2</v>
      </c>
      <c r="O118" s="184"/>
      <c r="P118" s="189"/>
    </row>
    <row r="119" spans="2:16">
      <c r="B119" s="182"/>
      <c r="C119" s="185"/>
      <c r="D119" s="185"/>
      <c r="E119" s="70">
        <f t="shared" si="49"/>
        <v>28040350</v>
      </c>
      <c r="F119" s="70">
        <f t="shared" si="50"/>
        <v>9.6569722220000003</v>
      </c>
      <c r="G119" s="70">
        <f t="shared" si="50"/>
        <v>-73.743694439999999</v>
      </c>
      <c r="H119" s="70">
        <f t="shared" si="54"/>
        <v>0.72367437336689766</v>
      </c>
      <c r="I119" s="70">
        <f t="shared" si="48"/>
        <v>1.3818369653570794</v>
      </c>
      <c r="J119" s="185"/>
      <c r="K119" s="70">
        <f t="shared" si="52"/>
        <v>0.11414165515290113</v>
      </c>
      <c r="L119" s="185"/>
      <c r="M119" s="185"/>
      <c r="N119" s="70">
        <f t="shared" si="53"/>
        <v>7.5261486217827592E-2</v>
      </c>
      <c r="O119" s="185"/>
      <c r="P119" s="194"/>
    </row>
    <row r="120" spans="2:16">
      <c r="B120" s="191" t="str">
        <f>C36</f>
        <v>Virtual4</v>
      </c>
      <c r="C120" s="186">
        <f>E36</f>
        <v>9.3958790000000008</v>
      </c>
      <c r="D120" s="186">
        <f>F36</f>
        <v>-73.196422999999996</v>
      </c>
      <c r="E120" s="85">
        <f t="shared" ref="E120:E145" si="55">C7</f>
        <v>25020230</v>
      </c>
      <c r="F120" s="85">
        <f t="shared" ref="F120:G145" si="56">E7</f>
        <v>9.5621666669999996</v>
      </c>
      <c r="G120" s="85">
        <f t="shared" si="56"/>
        <v>-73.339472220000005</v>
      </c>
      <c r="H120" s="85">
        <f>((ABS($C$120-F120)^2)+(ABS($D$120-G120)^2))^0.5</f>
        <v>0.21935055855619207</v>
      </c>
      <c r="I120" s="85">
        <f t="shared" si="48"/>
        <v>4.558912485029416</v>
      </c>
      <c r="J120" s="186">
        <f>SUM(I120:I145)</f>
        <v>56.61307459403676</v>
      </c>
      <c r="K120" s="85">
        <f t="shared" ref="K120:K145" si="57">L7/H120^$D$40</f>
        <v>0.3132640828026742</v>
      </c>
      <c r="L120" s="186">
        <f>SUM(K120:K145)</f>
        <v>3.8192043096679935</v>
      </c>
      <c r="M120" s="186">
        <f>L120/J120</f>
        <v>6.7461524339649317E-2</v>
      </c>
      <c r="N120" s="85">
        <f t="shared" ref="N120:N145" si="58">M7/H120^$D$40</f>
        <v>0.11466770741179816</v>
      </c>
      <c r="O120" s="186">
        <f>SUM(N120:N145)</f>
        <v>1.3036879261298462</v>
      </c>
      <c r="P120" s="188">
        <f>O120/J120</f>
        <v>2.3028036111417412E-2</v>
      </c>
    </row>
    <row r="121" spans="2:16">
      <c r="B121" s="181"/>
      <c r="C121" s="184"/>
      <c r="D121" s="184"/>
      <c r="E121" s="68">
        <f t="shared" si="55"/>
        <v>25020240</v>
      </c>
      <c r="F121" s="68">
        <f t="shared" si="56"/>
        <v>9.4104722219999992</v>
      </c>
      <c r="G121" s="68">
        <f t="shared" si="56"/>
        <v>-73.890416669999993</v>
      </c>
      <c r="H121" s="68">
        <f t="shared" ref="H121:H145" si="59">((ABS($C$120-F121)^2)+(ABS($D$120-G121)^2))^0.5</f>
        <v>0.6941470853705336</v>
      </c>
      <c r="I121" s="68">
        <f t="shared" si="48"/>
        <v>1.4406168679166937</v>
      </c>
      <c r="J121" s="184"/>
      <c r="K121" s="68">
        <f t="shared" si="57"/>
        <v>9.1115789140922249E-2</v>
      </c>
      <c r="L121" s="184"/>
      <c r="M121" s="184"/>
      <c r="N121" s="68">
        <f t="shared" si="58"/>
        <v>2.4308067857694123E-2</v>
      </c>
      <c r="O121" s="184"/>
      <c r="P121" s="189"/>
    </row>
    <row r="122" spans="2:16">
      <c r="B122" s="181"/>
      <c r="C122" s="184"/>
      <c r="D122" s="184"/>
      <c r="E122" s="68">
        <f t="shared" si="55"/>
        <v>25020250</v>
      </c>
      <c r="F122" s="68">
        <f t="shared" si="56"/>
        <v>9.1971944440000009</v>
      </c>
      <c r="G122" s="68">
        <f t="shared" si="56"/>
        <v>-73.541944439999995</v>
      </c>
      <c r="H122" s="68">
        <f t="shared" si="59"/>
        <v>0.39857322826877106</v>
      </c>
      <c r="I122" s="68">
        <f t="shared" si="48"/>
        <v>2.5089492446433632</v>
      </c>
      <c r="J122" s="184"/>
      <c r="K122" s="68">
        <f t="shared" si="57"/>
        <v>0.14796214344798397</v>
      </c>
      <c r="L122" s="184"/>
      <c r="M122" s="184"/>
      <c r="N122" s="68">
        <f t="shared" si="58"/>
        <v>3.7212959832143129E-2</v>
      </c>
      <c r="O122" s="184"/>
      <c r="P122" s="189"/>
    </row>
    <row r="123" spans="2:16">
      <c r="B123" s="181"/>
      <c r="C123" s="184"/>
      <c r="D123" s="184"/>
      <c r="E123" s="68">
        <f t="shared" si="55"/>
        <v>25020260</v>
      </c>
      <c r="F123" s="68">
        <f t="shared" si="56"/>
        <v>9.397027778</v>
      </c>
      <c r="G123" s="68">
        <f t="shared" si="56"/>
        <v>-73.488027779999996</v>
      </c>
      <c r="H123" s="68">
        <f t="shared" si="59"/>
        <v>0.29160704279859523</v>
      </c>
      <c r="I123" s="68">
        <f t="shared" si="48"/>
        <v>3.4292724565321002</v>
      </c>
      <c r="J123" s="184"/>
      <c r="K123" s="68">
        <f t="shared" si="57"/>
        <v>0.20559190626650084</v>
      </c>
      <c r="L123" s="184"/>
      <c r="M123" s="184"/>
      <c r="N123" s="68">
        <f t="shared" si="58"/>
        <v>6.1323856512127455E-2</v>
      </c>
      <c r="O123" s="184"/>
      <c r="P123" s="189"/>
    </row>
    <row r="124" spans="2:16">
      <c r="B124" s="181"/>
      <c r="C124" s="184"/>
      <c r="D124" s="184"/>
      <c r="E124" s="68">
        <f t="shared" si="55"/>
        <v>25020280</v>
      </c>
      <c r="F124" s="68">
        <f t="shared" si="56"/>
        <v>9.6065277780000002</v>
      </c>
      <c r="G124" s="68">
        <f t="shared" si="56"/>
        <v>-73.611972219999998</v>
      </c>
      <c r="H124" s="68">
        <f t="shared" si="59"/>
        <v>0.46589061153397759</v>
      </c>
      <c r="I124" s="68">
        <f t="shared" ref="I124:I127" si="60">1/H124^$D$40</f>
        <v>2.1464265972379861</v>
      </c>
      <c r="J124" s="184"/>
      <c r="K124" s="68">
        <f t="shared" si="57"/>
        <v>0.17017966900715442</v>
      </c>
      <c r="L124" s="184"/>
      <c r="M124" s="184"/>
      <c r="N124" s="68">
        <f t="shared" si="58"/>
        <v>5.6812431579767966E-2</v>
      </c>
      <c r="O124" s="184"/>
      <c r="P124" s="189"/>
    </row>
    <row r="125" spans="2:16">
      <c r="B125" s="181"/>
      <c r="C125" s="184"/>
      <c r="D125" s="184"/>
      <c r="E125" s="68">
        <f t="shared" si="55"/>
        <v>25020690</v>
      </c>
      <c r="F125" s="68">
        <f t="shared" si="56"/>
        <v>9.4232777779999992</v>
      </c>
      <c r="G125" s="68">
        <f t="shared" si="56"/>
        <v>-73.410944439999994</v>
      </c>
      <c r="H125" s="68">
        <f t="shared" si="59"/>
        <v>0.21626405446945224</v>
      </c>
      <c r="I125" s="68">
        <f t="shared" si="60"/>
        <v>4.6239769362191998</v>
      </c>
      <c r="J125" s="184"/>
      <c r="K125" s="68">
        <f t="shared" si="57"/>
        <v>0.25452819650142433</v>
      </c>
      <c r="L125" s="184"/>
      <c r="M125" s="184"/>
      <c r="N125" s="68">
        <f t="shared" si="58"/>
        <v>7.1922130965676331E-2</v>
      </c>
      <c r="O125" s="184"/>
      <c r="P125" s="189"/>
    </row>
    <row r="126" spans="2:16">
      <c r="B126" s="181"/>
      <c r="C126" s="184"/>
      <c r="D126" s="184"/>
      <c r="E126" s="68">
        <f t="shared" si="55"/>
        <v>25020920</v>
      </c>
      <c r="F126" s="68">
        <f t="shared" si="56"/>
        <v>9.2166666670000001</v>
      </c>
      <c r="G126" s="68">
        <f t="shared" si="56"/>
        <v>-73.416666669999998</v>
      </c>
      <c r="H126" s="68">
        <f t="shared" si="59"/>
        <v>0.28394424536231216</v>
      </c>
      <c r="I126" s="68">
        <f t="shared" si="60"/>
        <v>3.5218181608998713</v>
      </c>
      <c r="J126" s="184"/>
      <c r="K126" s="68">
        <f t="shared" si="57"/>
        <v>0.23894162459759283</v>
      </c>
      <c r="L126" s="184"/>
      <c r="M126" s="184"/>
      <c r="N126" s="68">
        <f t="shared" si="58"/>
        <v>0.11539372795605259</v>
      </c>
      <c r="O126" s="184"/>
      <c r="P126" s="189"/>
    </row>
    <row r="127" spans="2:16">
      <c r="B127" s="181"/>
      <c r="C127" s="184"/>
      <c r="D127" s="184"/>
      <c r="E127" s="68">
        <f t="shared" si="55"/>
        <v>25021240</v>
      </c>
      <c r="F127" s="68">
        <f t="shared" si="56"/>
        <v>9.2600833330000007</v>
      </c>
      <c r="G127" s="68">
        <f t="shared" si="56"/>
        <v>-73.80986111</v>
      </c>
      <c r="H127" s="68">
        <f t="shared" si="59"/>
        <v>0.62828876957681812</v>
      </c>
      <c r="I127" s="68">
        <f t="shared" si="60"/>
        <v>1.5916248203410461</v>
      </c>
      <c r="J127" s="184"/>
      <c r="K127" s="68">
        <f t="shared" si="57"/>
        <v>0.10070585041000112</v>
      </c>
      <c r="L127" s="184"/>
      <c r="M127" s="184"/>
      <c r="N127" s="68">
        <f t="shared" si="58"/>
        <v>2.0914357722342306E-2</v>
      </c>
      <c r="O127" s="184"/>
      <c r="P127" s="189"/>
    </row>
    <row r="128" spans="2:16">
      <c r="B128" s="181"/>
      <c r="C128" s="184"/>
      <c r="D128" s="184"/>
      <c r="E128" s="68">
        <f t="shared" si="55"/>
        <v>25021650</v>
      </c>
      <c r="F128" s="68">
        <f t="shared" si="56"/>
        <v>9.5573888890000003</v>
      </c>
      <c r="G128" s="68">
        <f t="shared" si="56"/>
        <v>-73.876194440000006</v>
      </c>
      <c r="H128" s="68">
        <f t="shared" si="59"/>
        <v>0.69869496554968813</v>
      </c>
      <c r="I128" s="68">
        <f t="shared" ref="I128:I145" si="61">1/H128^$D$40</f>
        <v>1.431239738808286</v>
      </c>
      <c r="J128" s="184"/>
      <c r="K128" s="68">
        <f t="shared" si="57"/>
        <v>9.5625214673704412E-2</v>
      </c>
      <c r="L128" s="184"/>
      <c r="M128" s="184"/>
      <c r="N128" s="68">
        <f t="shared" si="58"/>
        <v>2.6450621795079777E-2</v>
      </c>
      <c r="O128" s="184"/>
      <c r="P128" s="189"/>
    </row>
    <row r="129" spans="2:16">
      <c r="B129" s="181"/>
      <c r="C129" s="184"/>
      <c r="D129" s="184"/>
      <c r="E129" s="68">
        <f t="shared" si="55"/>
        <v>25025250</v>
      </c>
      <c r="F129" s="68">
        <f t="shared" si="56"/>
        <v>9.3610277780000004</v>
      </c>
      <c r="G129" s="68">
        <f t="shared" si="56"/>
        <v>-73.59338889</v>
      </c>
      <c r="H129" s="68">
        <f t="shared" si="59"/>
        <v>0.39849281737364944</v>
      </c>
      <c r="I129" s="68">
        <f t="shared" si="61"/>
        <v>2.5094555194011021</v>
      </c>
      <c r="J129" s="184"/>
      <c r="K129" s="68">
        <f t="shared" si="57"/>
        <v>0.14821711601467832</v>
      </c>
      <c r="L129" s="184"/>
      <c r="M129" s="184"/>
      <c r="N129" s="68">
        <f t="shared" si="58"/>
        <v>5.3543688987593679E-2</v>
      </c>
      <c r="O129" s="184"/>
      <c r="P129" s="189"/>
    </row>
    <row r="130" spans="2:16">
      <c r="B130" s="181"/>
      <c r="C130" s="184"/>
      <c r="D130" s="184"/>
      <c r="E130" s="68">
        <f t="shared" si="55"/>
        <v>28010070</v>
      </c>
      <c r="F130" s="68">
        <f t="shared" si="56"/>
        <v>10.185499999999999</v>
      </c>
      <c r="G130" s="68">
        <f t="shared" si="56"/>
        <v>-73.467111110000005</v>
      </c>
      <c r="H130" s="68">
        <f t="shared" si="59"/>
        <v>0.83472952298117187</v>
      </c>
      <c r="I130" s="68">
        <f t="shared" si="61"/>
        <v>1.1979928497420067</v>
      </c>
      <c r="J130" s="184"/>
      <c r="K130" s="68">
        <f t="shared" si="57"/>
        <v>6.2900532093160946E-2</v>
      </c>
      <c r="L130" s="184"/>
      <c r="M130" s="184"/>
      <c r="N130" s="68">
        <f t="shared" si="58"/>
        <v>3.3387985301105948E-2</v>
      </c>
      <c r="O130" s="184"/>
      <c r="P130" s="189"/>
    </row>
    <row r="131" spans="2:16">
      <c r="B131" s="181"/>
      <c r="C131" s="184"/>
      <c r="D131" s="184"/>
      <c r="E131" s="68">
        <f t="shared" si="55"/>
        <v>28020080</v>
      </c>
      <c r="F131" s="68">
        <f t="shared" si="56"/>
        <v>9.8480833329999999</v>
      </c>
      <c r="G131" s="68">
        <f t="shared" si="56"/>
        <v>-73.462194440000005</v>
      </c>
      <c r="H131" s="68">
        <f t="shared" si="59"/>
        <v>0.52452189382679959</v>
      </c>
      <c r="I131" s="68">
        <f t="shared" si="61"/>
        <v>1.906498111459588</v>
      </c>
      <c r="J131" s="184"/>
      <c r="K131" s="68">
        <f t="shared" si="57"/>
        <v>0.16186029087800344</v>
      </c>
      <c r="L131" s="184"/>
      <c r="M131" s="184"/>
      <c r="N131" s="68">
        <f t="shared" si="58"/>
        <v>6.9417875743681717E-2</v>
      </c>
      <c r="O131" s="184"/>
      <c r="P131" s="189"/>
    </row>
    <row r="132" spans="2:16">
      <c r="B132" s="181"/>
      <c r="C132" s="184"/>
      <c r="D132" s="184"/>
      <c r="E132" s="68">
        <f t="shared" si="55"/>
        <v>28020150</v>
      </c>
      <c r="F132" s="68">
        <f t="shared" si="56"/>
        <v>10.029972219999999</v>
      </c>
      <c r="G132" s="68">
        <f t="shared" si="56"/>
        <v>-73.668833329999998</v>
      </c>
      <c r="H132" s="68">
        <f t="shared" si="59"/>
        <v>0.79072481404131856</v>
      </c>
      <c r="I132" s="68">
        <f t="shared" si="61"/>
        <v>1.2646624745328228</v>
      </c>
      <c r="J132" s="184"/>
      <c r="K132" s="68">
        <f t="shared" si="57"/>
        <v>8.3879484037971255E-2</v>
      </c>
      <c r="L132" s="184"/>
      <c r="M132" s="184"/>
      <c r="N132" s="68">
        <f t="shared" si="58"/>
        <v>4.1429413391262833E-2</v>
      </c>
      <c r="O132" s="184"/>
      <c r="P132" s="189"/>
    </row>
    <row r="133" spans="2:16">
      <c r="B133" s="181"/>
      <c r="C133" s="184"/>
      <c r="D133" s="184"/>
      <c r="E133" s="68">
        <f t="shared" si="55"/>
        <v>28020230</v>
      </c>
      <c r="F133" s="68">
        <f t="shared" si="56"/>
        <v>9.7333333329999991</v>
      </c>
      <c r="G133" s="68">
        <f t="shared" si="56"/>
        <v>-73.3</v>
      </c>
      <c r="H133" s="68">
        <f t="shared" si="59"/>
        <v>0.35299238205586547</v>
      </c>
      <c r="I133" s="68">
        <f t="shared" si="61"/>
        <v>2.8329223259037284</v>
      </c>
      <c r="J133" s="184"/>
      <c r="K133" s="68">
        <f t="shared" si="57"/>
        <v>0.19432928036154737</v>
      </c>
      <c r="L133" s="184"/>
      <c r="M133" s="184"/>
      <c r="N133" s="68">
        <f t="shared" si="58"/>
        <v>7.7881093204729801E-2</v>
      </c>
      <c r="O133" s="184"/>
      <c r="P133" s="189"/>
    </row>
    <row r="134" spans="2:16">
      <c r="B134" s="181"/>
      <c r="C134" s="184"/>
      <c r="D134" s="184"/>
      <c r="E134" s="68">
        <f t="shared" si="55"/>
        <v>28020310</v>
      </c>
      <c r="F134" s="68">
        <f t="shared" si="56"/>
        <v>10.1</v>
      </c>
      <c r="G134" s="68">
        <f t="shared" si="56"/>
        <v>-73.150000000000006</v>
      </c>
      <c r="H134" s="68">
        <f t="shared" si="59"/>
        <v>0.70564968473740386</v>
      </c>
      <c r="I134" s="68">
        <f t="shared" si="61"/>
        <v>1.4171337727900124</v>
      </c>
      <c r="J134" s="184"/>
      <c r="K134" s="68">
        <f t="shared" si="57"/>
        <v>9.3203391433630975E-2</v>
      </c>
      <c r="L134" s="184"/>
      <c r="M134" s="184"/>
      <c r="N134" s="68">
        <f t="shared" si="58"/>
        <v>3.2204027733002211E-2</v>
      </c>
      <c r="O134" s="184"/>
      <c r="P134" s="189"/>
    </row>
    <row r="135" spans="2:16">
      <c r="B135" s="181"/>
      <c r="C135" s="184"/>
      <c r="D135" s="184"/>
      <c r="E135" s="68">
        <f t="shared" si="55"/>
        <v>28020420</v>
      </c>
      <c r="F135" s="68">
        <f t="shared" si="56"/>
        <v>9.8446111110000007</v>
      </c>
      <c r="G135" s="68">
        <f t="shared" si="56"/>
        <v>-73.547694440000001</v>
      </c>
      <c r="H135" s="68">
        <f t="shared" si="59"/>
        <v>0.56987027646842003</v>
      </c>
      <c r="I135" s="68">
        <f t="shared" si="61"/>
        <v>1.7547853279822994</v>
      </c>
      <c r="J135" s="184"/>
      <c r="K135" s="68">
        <f t="shared" si="57"/>
        <v>0.13670165162530992</v>
      </c>
      <c r="L135" s="184"/>
      <c r="M135" s="184"/>
      <c r="N135" s="68">
        <f t="shared" si="58"/>
        <v>5.0375503453715456E-2</v>
      </c>
      <c r="O135" s="184"/>
      <c r="P135" s="189"/>
    </row>
    <row r="136" spans="2:16">
      <c r="B136" s="181"/>
      <c r="C136" s="184"/>
      <c r="D136" s="184"/>
      <c r="E136" s="68">
        <f t="shared" si="55"/>
        <v>28020440</v>
      </c>
      <c r="F136" s="68">
        <f t="shared" si="56"/>
        <v>9.9170277779999996</v>
      </c>
      <c r="G136" s="68">
        <f t="shared" si="56"/>
        <v>-73.286138890000004</v>
      </c>
      <c r="H136" s="68">
        <f t="shared" si="59"/>
        <v>0.52881470264109109</v>
      </c>
      <c r="I136" s="68">
        <f t="shared" si="61"/>
        <v>1.8910215525507135</v>
      </c>
      <c r="J136" s="184"/>
      <c r="K136" s="68">
        <f t="shared" si="57"/>
        <v>0.13107380761433643</v>
      </c>
      <c r="L136" s="184"/>
      <c r="M136" s="184"/>
      <c r="N136" s="68">
        <f t="shared" si="58"/>
        <v>3.1208778935606057E-2</v>
      </c>
      <c r="O136" s="184"/>
      <c r="P136" s="189"/>
    </row>
    <row r="137" spans="2:16">
      <c r="B137" s="181"/>
      <c r="C137" s="184"/>
      <c r="D137" s="184"/>
      <c r="E137" s="68">
        <f t="shared" si="55"/>
        <v>28020460</v>
      </c>
      <c r="F137" s="68">
        <f t="shared" si="56"/>
        <v>10.04463889</v>
      </c>
      <c r="G137" s="68">
        <f t="shared" si="56"/>
        <v>-73.243388890000006</v>
      </c>
      <c r="H137" s="68">
        <f t="shared" si="59"/>
        <v>0.65045767709844426</v>
      </c>
      <c r="I137" s="68">
        <f t="shared" si="61"/>
        <v>1.5373790412633623</v>
      </c>
      <c r="J137" s="184"/>
      <c r="K137" s="68">
        <f t="shared" si="57"/>
        <v>0.12669205723532009</v>
      </c>
      <c r="L137" s="184"/>
      <c r="M137" s="184"/>
      <c r="N137" s="68">
        <f t="shared" si="58"/>
        <v>3.3595147483309183E-2</v>
      </c>
      <c r="O137" s="184"/>
      <c r="P137" s="189"/>
    </row>
    <row r="138" spans="2:16">
      <c r="B138" s="181"/>
      <c r="C138" s="184"/>
      <c r="D138" s="184"/>
      <c r="E138" s="68">
        <f t="shared" si="55"/>
        <v>28020600</v>
      </c>
      <c r="F138" s="68">
        <f t="shared" si="56"/>
        <v>9.8547222219999995</v>
      </c>
      <c r="G138" s="68">
        <f t="shared" si="56"/>
        <v>-73.357166669999998</v>
      </c>
      <c r="H138" s="68">
        <f t="shared" si="59"/>
        <v>0.48618476921887394</v>
      </c>
      <c r="I138" s="68">
        <f t="shared" si="61"/>
        <v>2.0568311952812599</v>
      </c>
      <c r="J138" s="184"/>
      <c r="K138" s="68">
        <f t="shared" si="57"/>
        <v>0.12632761241509091</v>
      </c>
      <c r="L138" s="184"/>
      <c r="M138" s="184"/>
      <c r="N138" s="68">
        <f t="shared" si="58"/>
        <v>4.1879287086936681E-2</v>
      </c>
      <c r="O138" s="184"/>
      <c r="P138" s="189"/>
    </row>
    <row r="139" spans="2:16">
      <c r="B139" s="181"/>
      <c r="C139" s="184"/>
      <c r="D139" s="184"/>
      <c r="E139" s="68">
        <f t="shared" si="55"/>
        <v>28025070</v>
      </c>
      <c r="F139" s="68">
        <f t="shared" si="56"/>
        <v>10.001805559999999</v>
      </c>
      <c r="G139" s="68">
        <f t="shared" si="56"/>
        <v>-73.249388890000006</v>
      </c>
      <c r="H139" s="68">
        <f t="shared" si="59"/>
        <v>0.60823710970058797</v>
      </c>
      <c r="I139" s="68">
        <f t="shared" si="61"/>
        <v>1.6440956726436209</v>
      </c>
      <c r="J139" s="184"/>
      <c r="K139" s="68">
        <f t="shared" si="57"/>
        <v>0.12944189909415207</v>
      </c>
      <c r="L139" s="184"/>
      <c r="M139" s="184"/>
      <c r="N139" s="68">
        <f t="shared" si="58"/>
        <v>3.4948372157461251E-2</v>
      </c>
      <c r="O139" s="184"/>
      <c r="P139" s="189"/>
    </row>
    <row r="140" spans="2:16">
      <c r="B140" s="181"/>
      <c r="C140" s="184"/>
      <c r="D140" s="184"/>
      <c r="E140" s="68">
        <f t="shared" si="55"/>
        <v>28025080</v>
      </c>
      <c r="F140" s="68">
        <f t="shared" si="56"/>
        <v>9.6866666670000008</v>
      </c>
      <c r="G140" s="68">
        <f t="shared" si="56"/>
        <v>-73.240555560000004</v>
      </c>
      <c r="H140" s="68">
        <f t="shared" si="59"/>
        <v>0.29411757875288114</v>
      </c>
      <c r="I140" s="68">
        <f t="shared" si="61"/>
        <v>3.4000007896168776</v>
      </c>
      <c r="J140" s="184"/>
      <c r="K140" s="68">
        <f t="shared" si="57"/>
        <v>0.23438170800592467</v>
      </c>
      <c r="L140" s="184"/>
      <c r="M140" s="184"/>
      <c r="N140" s="68">
        <f t="shared" si="58"/>
        <v>6.7773332182625684E-2</v>
      </c>
      <c r="O140" s="184"/>
      <c r="P140" s="189"/>
    </row>
    <row r="141" spans="2:16">
      <c r="B141" s="181"/>
      <c r="C141" s="184"/>
      <c r="D141" s="184"/>
      <c r="E141" s="68">
        <f t="shared" si="55"/>
        <v>28025090</v>
      </c>
      <c r="F141" s="68">
        <f t="shared" si="56"/>
        <v>9.8502500000000008</v>
      </c>
      <c r="G141" s="68">
        <f t="shared" si="56"/>
        <v>-73.265472220000007</v>
      </c>
      <c r="H141" s="68">
        <f t="shared" si="59"/>
        <v>0.45958764172202232</v>
      </c>
      <c r="I141" s="68">
        <f t="shared" si="61"/>
        <v>2.1758635551058649</v>
      </c>
      <c r="J141" s="184"/>
      <c r="K141" s="68">
        <f t="shared" si="57"/>
        <v>0.15660187393171579</v>
      </c>
      <c r="L141" s="184"/>
      <c r="M141" s="184"/>
      <c r="N141" s="68">
        <f t="shared" si="58"/>
        <v>3.3311346889002794E-2</v>
      </c>
      <c r="O141" s="184"/>
      <c r="P141" s="189"/>
    </row>
    <row r="142" spans="2:16">
      <c r="B142" s="181"/>
      <c r="C142" s="184"/>
      <c r="D142" s="184"/>
      <c r="E142" s="68">
        <f t="shared" si="55"/>
        <v>28035010</v>
      </c>
      <c r="F142" s="68">
        <f t="shared" si="56"/>
        <v>10.190666670000001</v>
      </c>
      <c r="G142" s="68">
        <f t="shared" si="56"/>
        <v>-73.547388889999993</v>
      </c>
      <c r="H142" s="68">
        <f t="shared" si="59"/>
        <v>0.86882938274871846</v>
      </c>
      <c r="I142" s="68">
        <f t="shared" si="61"/>
        <v>1.1509739654940037</v>
      </c>
      <c r="J142" s="184"/>
      <c r="K142" s="68">
        <f t="shared" si="57"/>
        <v>7.791247766287332E-2</v>
      </c>
      <c r="L142" s="184"/>
      <c r="M142" s="184"/>
      <c r="N142" s="68">
        <f t="shared" si="58"/>
        <v>2.4985858775285658E-2</v>
      </c>
      <c r="O142" s="184"/>
      <c r="P142" s="189"/>
    </row>
    <row r="143" spans="2:16">
      <c r="B143" s="181"/>
      <c r="C143" s="184"/>
      <c r="D143" s="184"/>
      <c r="E143" s="68">
        <f t="shared" si="55"/>
        <v>28035040</v>
      </c>
      <c r="F143" s="68">
        <f t="shared" si="56"/>
        <v>9.9049166670000002</v>
      </c>
      <c r="G143" s="68">
        <f t="shared" si="56"/>
        <v>-73.647527780000004</v>
      </c>
      <c r="H143" s="68">
        <f t="shared" si="59"/>
        <v>0.68015797353530927</v>
      </c>
      <c r="I143" s="68">
        <f t="shared" si="61"/>
        <v>1.4702466763746418</v>
      </c>
      <c r="J143" s="184"/>
      <c r="K143" s="68">
        <f t="shared" si="57"/>
        <v>0.10464537492211086</v>
      </c>
      <c r="L143" s="184"/>
      <c r="M143" s="184"/>
      <c r="N143" s="68">
        <f t="shared" si="58"/>
        <v>2.8646912192963725E-2</v>
      </c>
      <c r="O143" s="184"/>
      <c r="P143" s="189"/>
    </row>
    <row r="144" spans="2:16">
      <c r="B144" s="181"/>
      <c r="C144" s="184"/>
      <c r="D144" s="184"/>
      <c r="E144" s="68">
        <f t="shared" si="55"/>
        <v>28040310</v>
      </c>
      <c r="F144" s="68">
        <f t="shared" si="56"/>
        <v>9.7760555559999993</v>
      </c>
      <c r="G144" s="68">
        <f t="shared" si="56"/>
        <v>-73.743416670000002</v>
      </c>
      <c r="H144" s="68">
        <f t="shared" si="59"/>
        <v>0.66613533816492254</v>
      </c>
      <c r="I144" s="68">
        <f t="shared" si="61"/>
        <v>1.5011964426850732</v>
      </c>
      <c r="J144" s="184"/>
      <c r="K144" s="68">
        <f t="shared" si="57"/>
        <v>9.6896877948612709E-2</v>
      </c>
      <c r="L144" s="184"/>
      <c r="M144" s="184"/>
      <c r="N144" s="68">
        <f t="shared" si="58"/>
        <v>3.0271275664423683E-2</v>
      </c>
      <c r="O144" s="184"/>
      <c r="P144" s="189"/>
    </row>
    <row r="145" spans="2:16">
      <c r="B145" s="192"/>
      <c r="C145" s="187"/>
      <c r="D145" s="187"/>
      <c r="E145" s="77">
        <f t="shared" si="55"/>
        <v>28040350</v>
      </c>
      <c r="F145" s="77">
        <f t="shared" si="56"/>
        <v>9.6569722220000003</v>
      </c>
      <c r="G145" s="77">
        <f t="shared" si="56"/>
        <v>-73.743694439999999</v>
      </c>
      <c r="H145" s="77">
        <f t="shared" si="59"/>
        <v>0.6063626799317533</v>
      </c>
      <c r="I145" s="77">
        <f t="shared" si="61"/>
        <v>1.6491780135818237</v>
      </c>
      <c r="J145" s="187"/>
      <c r="K145" s="77">
        <f t="shared" si="57"/>
        <v>0.13622439754559618</v>
      </c>
      <c r="L145" s="187"/>
      <c r="M145" s="187"/>
      <c r="N145" s="77">
        <f t="shared" si="58"/>
        <v>8.9822165314458094E-2</v>
      </c>
      <c r="O145" s="187"/>
      <c r="P145" s="190"/>
    </row>
    <row r="146" spans="2:16">
      <c r="B146" s="44" t="s">
        <v>30</v>
      </c>
    </row>
  </sheetData>
  <sheetProtection algorithmName="SHA-512" hashValue="nFQN1jSfm6k52YYmmK9Ae3Lwr1Bgdh1bL3DfLP3TnmcAHWa0e+0Hz2Q0r4ka5bexYJVNScjCQ0yho+22bNWYew==" saltValue="AQLbSFat6mzn14gRiqSQxg==" spinCount="100000" sheet="1" objects="1" scenarios="1"/>
  <mergeCells count="36">
    <mergeCell ref="O120:O145"/>
    <mergeCell ref="P120:P145"/>
    <mergeCell ref="B120:B145"/>
    <mergeCell ref="C120:C145"/>
    <mergeCell ref="D120:D145"/>
    <mergeCell ref="J120:J145"/>
    <mergeCell ref="L120:L145"/>
    <mergeCell ref="M120:M145"/>
    <mergeCell ref="P68:P93"/>
    <mergeCell ref="B94:B119"/>
    <mergeCell ref="C94:C119"/>
    <mergeCell ref="D94:D119"/>
    <mergeCell ref="J94:J119"/>
    <mergeCell ref="L94:L119"/>
    <mergeCell ref="M94:M119"/>
    <mergeCell ref="O94:O119"/>
    <mergeCell ref="P94:P119"/>
    <mergeCell ref="M68:M93"/>
    <mergeCell ref="O68:O93"/>
    <mergeCell ref="B68:B93"/>
    <mergeCell ref="C68:C93"/>
    <mergeCell ref="D68:D93"/>
    <mergeCell ref="J68:J93"/>
    <mergeCell ref="L68:L93"/>
    <mergeCell ref="B7:B32"/>
    <mergeCell ref="B33:B36"/>
    <mergeCell ref="O42:O67"/>
    <mergeCell ref="P42:P67"/>
    <mergeCell ref="M42:M67"/>
    <mergeCell ref="B42:B67"/>
    <mergeCell ref="C42:C67"/>
    <mergeCell ref="D42:D67"/>
    <mergeCell ref="J42:J67"/>
    <mergeCell ref="L42:L67"/>
    <mergeCell ref="L33:L36"/>
    <mergeCell ref="M33:M36"/>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DSMT4" shapeId="3085" r:id="rId4">
          <objectPr defaultSize="0" autoPict="0" r:id="rId5">
            <anchor moveWithCells="1">
              <from>
                <xdr:col>11</xdr:col>
                <xdr:colOff>38100</xdr:colOff>
                <xdr:row>0</xdr:row>
                <xdr:rowOff>0</xdr:rowOff>
              </from>
              <to>
                <xdr:col>11</xdr:col>
                <xdr:colOff>1095375</xdr:colOff>
                <xdr:row>3</xdr:row>
                <xdr:rowOff>133350</xdr:rowOff>
              </to>
            </anchor>
          </objectPr>
        </oleObject>
      </mc:Choice>
      <mc:Fallback>
        <oleObject progId="Equation.DSMT4" shapeId="3085" r:id="rId4"/>
      </mc:Fallback>
    </mc:AlternateContent>
    <mc:AlternateContent xmlns:mc="http://schemas.openxmlformats.org/markup-compatibility/2006">
      <mc:Choice Requires="x14">
        <oleObject progId="Equation.DSMT4" shapeId="3086" r:id="rId6">
          <objectPr defaultSize="0" autoPict="0" r:id="rId7">
            <anchor moveWithCells="1">
              <from>
                <xdr:col>12</xdr:col>
                <xdr:colOff>276225</xdr:colOff>
                <xdr:row>0</xdr:row>
                <xdr:rowOff>104775</xdr:rowOff>
              </from>
              <to>
                <xdr:col>12</xdr:col>
                <xdr:colOff>1000125</xdr:colOff>
                <xdr:row>3</xdr:row>
                <xdr:rowOff>28575</xdr:rowOff>
              </to>
            </anchor>
          </objectPr>
        </oleObject>
      </mc:Choice>
      <mc:Fallback>
        <oleObject progId="Equation.DSMT4" shapeId="3086"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95E1-E4D5-460C-A7C0-52B9C63D9893}">
  <dimension ref="A1:P146"/>
  <sheetViews>
    <sheetView showGridLines="0" showRowColHeaders="0" zoomScale="115" zoomScaleNormal="115" workbookViewId="0"/>
  </sheetViews>
  <sheetFormatPr defaultColWidth="11.42578125" defaultRowHeight="14.25"/>
  <cols>
    <col min="1" max="1" width="3.28515625" style="17" bestFit="1" customWidth="1"/>
    <col min="2" max="3" width="16.7109375" style="17" customWidth="1"/>
    <col min="4" max="4" width="30.7109375" style="17" customWidth="1"/>
    <col min="5" max="9" width="16.7109375" style="17" customWidth="1"/>
    <col min="10" max="10" width="16.7109375" style="3" customWidth="1"/>
    <col min="11" max="11" width="16.7109375" style="17" customWidth="1"/>
    <col min="12" max="16" width="16.7109375" style="3" customWidth="1"/>
    <col min="17" max="17" width="13.7109375" style="3" customWidth="1"/>
    <col min="18" max="16384" width="11.42578125" style="3"/>
  </cols>
  <sheetData>
    <row r="1" spans="1:14">
      <c r="B1" s="12"/>
      <c r="D1" s="12"/>
      <c r="E1" s="12"/>
      <c r="F1" s="12"/>
      <c r="G1" s="13"/>
      <c r="H1" s="13"/>
      <c r="M1" s="13"/>
    </row>
    <row r="2" spans="1:14">
      <c r="B2" s="8" t="s">
        <v>109</v>
      </c>
      <c r="C2" s="8"/>
      <c r="D2" s="8"/>
      <c r="E2" s="8"/>
      <c r="F2" s="8"/>
      <c r="G2" s="8"/>
      <c r="H2" s="8"/>
      <c r="I2" s="8"/>
      <c r="J2" s="8"/>
      <c r="K2" s="9"/>
      <c r="L2" s="9"/>
      <c r="M2" s="9"/>
      <c r="N2" s="9"/>
    </row>
    <row r="3" spans="1:14">
      <c r="B3" s="8" t="s">
        <v>54</v>
      </c>
      <c r="C3" s="9"/>
      <c r="D3" s="9"/>
      <c r="E3" s="9"/>
      <c r="F3" s="9"/>
      <c r="G3" s="9"/>
      <c r="H3" s="9"/>
      <c r="I3" s="9"/>
      <c r="J3" s="9"/>
      <c r="K3" s="9"/>
      <c r="L3" s="9"/>
      <c r="M3" s="9"/>
      <c r="N3" s="9"/>
    </row>
    <row r="4" spans="1:14">
      <c r="B4" s="9"/>
      <c r="C4" s="9"/>
      <c r="D4" s="9"/>
      <c r="E4" s="9"/>
      <c r="F4" s="9"/>
      <c r="G4" s="9"/>
      <c r="H4" s="9"/>
      <c r="I4" s="9"/>
      <c r="J4" s="9"/>
      <c r="K4" s="9"/>
      <c r="L4" s="9"/>
      <c r="M4" s="9"/>
      <c r="N4" s="9"/>
    </row>
    <row r="5" spans="1:14">
      <c r="B5" s="43" t="s">
        <v>113</v>
      </c>
      <c r="C5" s="15"/>
      <c r="D5" s="15"/>
      <c r="E5" s="15"/>
      <c r="F5" s="26" t="s">
        <v>51</v>
      </c>
      <c r="G5" s="98">
        <f t="shared" ref="G5:M5" si="0">AVERAGE(G7:G32)</f>
        <v>136.92307692307693</v>
      </c>
      <c r="H5" s="98">
        <f t="shared" si="0"/>
        <v>97.615968803361213</v>
      </c>
      <c r="I5" s="98">
        <f t="shared" si="0"/>
        <v>33.053470775778322</v>
      </c>
      <c r="J5" s="98">
        <f t="shared" si="0"/>
        <v>1645.9646888461539</v>
      </c>
      <c r="K5" s="98">
        <f t="shared" si="0"/>
        <v>1444.0175736153844</v>
      </c>
      <c r="L5" s="99">
        <f t="shared" si="0"/>
        <v>9.3134305085524929</v>
      </c>
      <c r="M5" s="100">
        <f t="shared" si="0"/>
        <v>3.5862674049376895</v>
      </c>
    </row>
    <row r="6" spans="1:14">
      <c r="B6" s="146" t="s">
        <v>81</v>
      </c>
      <c r="C6" s="147" t="s">
        <v>114</v>
      </c>
      <c r="D6" s="147" t="s">
        <v>83</v>
      </c>
      <c r="E6" s="22" t="s">
        <v>85</v>
      </c>
      <c r="F6" s="22" t="s">
        <v>86</v>
      </c>
      <c r="G6" s="22" t="s">
        <v>84</v>
      </c>
      <c r="H6" s="22" t="s">
        <v>42</v>
      </c>
      <c r="I6" s="22" t="s">
        <v>43</v>
      </c>
      <c r="J6" s="22" t="s">
        <v>48</v>
      </c>
      <c r="K6" s="22" t="s">
        <v>49</v>
      </c>
      <c r="L6" s="22" t="s">
        <v>44</v>
      </c>
      <c r="M6" s="23" t="s">
        <v>45</v>
      </c>
    </row>
    <row r="7" spans="1:14" ht="14.25" customHeight="1">
      <c r="A7" s="17">
        <v>1</v>
      </c>
      <c r="B7" s="196" t="s">
        <v>92</v>
      </c>
      <c r="C7" s="103">
        <v>25020230</v>
      </c>
      <c r="D7" s="103" t="s">
        <v>4</v>
      </c>
      <c r="E7" s="92">
        <v>9.5621666669999996</v>
      </c>
      <c r="F7" s="92">
        <v>-73.339472220000005</v>
      </c>
      <c r="G7" s="92">
        <v>135</v>
      </c>
      <c r="H7" s="104">
        <v>105.80070057447108</v>
      </c>
      <c r="I7" s="104">
        <v>38.727464920000557</v>
      </c>
      <c r="J7" s="92">
        <v>1619.920044</v>
      </c>
      <c r="K7" s="92">
        <v>1539.7109379999999</v>
      </c>
      <c r="L7" s="19">
        <f>H7*G7/K7</f>
        <v>9.276477957678571</v>
      </c>
      <c r="M7" s="24">
        <f t="shared" ref="M7:M32" si="1">I7*G7/K7</f>
        <v>3.3955774653333504</v>
      </c>
    </row>
    <row r="8" spans="1:14">
      <c r="A8" s="17">
        <v>2</v>
      </c>
      <c r="B8" s="196"/>
      <c r="C8" s="103">
        <v>25020240</v>
      </c>
      <c r="D8" s="103" t="s">
        <v>5</v>
      </c>
      <c r="E8" s="92">
        <v>9.4104722219999992</v>
      </c>
      <c r="F8" s="92">
        <v>-73.890416669999993</v>
      </c>
      <c r="G8" s="92">
        <v>55</v>
      </c>
      <c r="H8" s="104">
        <v>104.8974358974359</v>
      </c>
      <c r="I8" s="104">
        <v>27.984765471869149</v>
      </c>
      <c r="J8" s="92">
        <v>1626.607178</v>
      </c>
      <c r="K8" s="92">
        <v>1658.5162350000001</v>
      </c>
      <c r="L8" s="19">
        <f t="shared" ref="L8:L32" si="2">H8*G8/K8</f>
        <v>3.4786267704874017</v>
      </c>
      <c r="M8" s="24">
        <f t="shared" si="1"/>
        <v>0.92803559499241395</v>
      </c>
    </row>
    <row r="9" spans="1:14">
      <c r="A9" s="17">
        <v>3</v>
      </c>
      <c r="B9" s="196"/>
      <c r="C9" s="103">
        <v>25020250</v>
      </c>
      <c r="D9" s="103" t="s">
        <v>6</v>
      </c>
      <c r="E9" s="92">
        <v>9.1971944440000009</v>
      </c>
      <c r="F9" s="92">
        <v>-73.541944439999995</v>
      </c>
      <c r="G9" s="92">
        <v>61</v>
      </c>
      <c r="H9" s="104">
        <v>108.5941983941984</v>
      </c>
      <c r="I9" s="104">
        <v>27.31179373775251</v>
      </c>
      <c r="J9" s="92">
        <v>2081.5363769999999</v>
      </c>
      <c r="K9" s="92">
        <v>1841.3989260000001</v>
      </c>
      <c r="L9" s="19">
        <f t="shared" si="2"/>
        <v>3.5973986997134277</v>
      </c>
      <c r="M9" s="24">
        <f t="shared" si="1"/>
        <v>0.90475746155773684</v>
      </c>
    </row>
    <row r="10" spans="1:14">
      <c r="A10" s="17">
        <v>4</v>
      </c>
      <c r="B10" s="196"/>
      <c r="C10" s="103">
        <v>25020260</v>
      </c>
      <c r="D10" s="103" t="s">
        <v>7</v>
      </c>
      <c r="E10" s="92">
        <v>9.397027778</v>
      </c>
      <c r="F10" s="92">
        <v>-73.488027779999996</v>
      </c>
      <c r="G10" s="92">
        <v>64</v>
      </c>
      <c r="H10" s="104">
        <v>106.8974358974359</v>
      </c>
      <c r="I10" s="104">
        <v>31.88531659408439</v>
      </c>
      <c r="J10" s="92">
        <v>1915.1008300000001</v>
      </c>
      <c r="K10" s="92">
        <v>1783.0489500000001</v>
      </c>
      <c r="L10" s="19">
        <f t="shared" si="2"/>
        <v>3.8369310598208184</v>
      </c>
      <c r="M10" s="24">
        <f t="shared" si="1"/>
        <v>1.1444779808324392</v>
      </c>
    </row>
    <row r="11" spans="1:14">
      <c r="A11" s="17">
        <v>5</v>
      </c>
      <c r="B11" s="196"/>
      <c r="C11" s="103">
        <v>25020280</v>
      </c>
      <c r="D11" s="103" t="s">
        <v>8</v>
      </c>
      <c r="E11" s="92">
        <v>9.6065277780000002</v>
      </c>
      <c r="F11" s="92">
        <v>-73.611972219999998</v>
      </c>
      <c r="G11" s="92">
        <v>42</v>
      </c>
      <c r="H11" s="104">
        <v>109.06666666666668</v>
      </c>
      <c r="I11" s="104">
        <v>36.410592251021853</v>
      </c>
      <c r="J11" s="92">
        <v>1675.732788</v>
      </c>
      <c r="K11" s="92">
        <v>1375.6260990000001</v>
      </c>
      <c r="L11" s="19">
        <f t="shared" si="2"/>
        <v>3.3299746227045084</v>
      </c>
      <c r="M11" s="24">
        <f t="shared" si="1"/>
        <v>1.1116718966400752</v>
      </c>
    </row>
    <row r="12" spans="1:14">
      <c r="A12" s="17">
        <v>6</v>
      </c>
      <c r="B12" s="196"/>
      <c r="C12" s="103">
        <v>25020690</v>
      </c>
      <c r="D12" s="103" t="s">
        <v>9</v>
      </c>
      <c r="E12" s="92">
        <v>9.4232777779999992</v>
      </c>
      <c r="F12" s="92">
        <v>-73.410944439999994</v>
      </c>
      <c r="G12" s="92">
        <v>91</v>
      </c>
      <c r="H12" s="104">
        <v>97.256410256410263</v>
      </c>
      <c r="I12" s="104">
        <v>27.481781475923604</v>
      </c>
      <c r="J12" s="92">
        <v>1823.3492429999999</v>
      </c>
      <c r="K12" s="92">
        <v>1766.8431399999999</v>
      </c>
      <c r="L12" s="19">
        <f t="shared" si="2"/>
        <v>5.0091222774497881</v>
      </c>
      <c r="M12" s="24">
        <f t="shared" si="1"/>
        <v>1.4154296200335295</v>
      </c>
    </row>
    <row r="13" spans="1:14">
      <c r="A13" s="17">
        <v>7</v>
      </c>
      <c r="B13" s="196"/>
      <c r="C13" s="103">
        <v>25020920</v>
      </c>
      <c r="D13" s="103" t="s">
        <v>10</v>
      </c>
      <c r="E13" s="92">
        <v>9.2166666670000001</v>
      </c>
      <c r="F13" s="92">
        <v>-73.416666669999998</v>
      </c>
      <c r="G13" s="92">
        <v>1268</v>
      </c>
      <c r="H13" s="104">
        <v>100.90277777777777</v>
      </c>
      <c r="I13" s="104">
        <v>48.729674909125137</v>
      </c>
      <c r="J13" s="92">
        <v>1681.7873540000001</v>
      </c>
      <c r="K13" s="92">
        <v>1487.2303469999999</v>
      </c>
      <c r="L13" s="19">
        <f t="shared" si="2"/>
        <v>86.028853889586628</v>
      </c>
      <c r="M13" s="24">
        <f t="shared" si="1"/>
        <v>41.546508185104074</v>
      </c>
    </row>
    <row r="14" spans="1:14">
      <c r="A14" s="17">
        <v>8</v>
      </c>
      <c r="B14" s="196"/>
      <c r="C14" s="103">
        <v>25021240</v>
      </c>
      <c r="D14" s="103" t="s">
        <v>11</v>
      </c>
      <c r="E14" s="92">
        <v>9.2600833330000007</v>
      </c>
      <c r="F14" s="92">
        <v>-73.80986111</v>
      </c>
      <c r="G14" s="92">
        <v>33</v>
      </c>
      <c r="H14" s="104">
        <v>106.331578947368</v>
      </c>
      <c r="I14" s="104">
        <v>22.082695992663847</v>
      </c>
      <c r="J14" s="92">
        <v>1831.904419</v>
      </c>
      <c r="K14" s="92">
        <v>1680.53772</v>
      </c>
      <c r="L14" s="19">
        <f t="shared" si="2"/>
        <v>2.0879877098284614</v>
      </c>
      <c r="M14" s="24">
        <f t="shared" si="1"/>
        <v>0.43362845063537575</v>
      </c>
    </row>
    <row r="15" spans="1:14">
      <c r="A15" s="17">
        <v>9</v>
      </c>
      <c r="B15" s="196"/>
      <c r="C15" s="103">
        <v>25021650</v>
      </c>
      <c r="D15" s="103" t="s">
        <v>12</v>
      </c>
      <c r="E15" s="92">
        <v>9.5573888890000003</v>
      </c>
      <c r="F15" s="92">
        <v>-73.876194440000006</v>
      </c>
      <c r="G15" s="92">
        <v>43</v>
      </c>
      <c r="H15" s="104">
        <v>101.80571428571427</v>
      </c>
      <c r="I15" s="104">
        <v>28.160192417218887</v>
      </c>
      <c r="J15" s="92">
        <v>1473.9426269999999</v>
      </c>
      <c r="K15" s="92">
        <v>1523.744385</v>
      </c>
      <c r="L15" s="19">
        <f t="shared" si="2"/>
        <v>2.8729528111013933</v>
      </c>
      <c r="M15" s="24">
        <f t="shared" si="1"/>
        <v>0.7946794002068871</v>
      </c>
    </row>
    <row r="16" spans="1:14">
      <c r="A16" s="17">
        <v>10</v>
      </c>
      <c r="B16" s="196"/>
      <c r="C16" s="103">
        <v>25025250</v>
      </c>
      <c r="D16" s="103" t="s">
        <v>13</v>
      </c>
      <c r="E16" s="92">
        <v>9.3610277780000004</v>
      </c>
      <c r="F16" s="92">
        <v>-73.59338889</v>
      </c>
      <c r="G16" s="92">
        <v>32</v>
      </c>
      <c r="H16" s="104">
        <v>108.04098360655738</v>
      </c>
      <c r="I16" s="104">
        <v>39.029991809922414</v>
      </c>
      <c r="J16" s="92">
        <v>1903.2529300000001</v>
      </c>
      <c r="K16" s="92">
        <v>1829.2357179999999</v>
      </c>
      <c r="L16" s="19">
        <f t="shared" si="2"/>
        <v>1.8900305965979591</v>
      </c>
      <c r="M16" s="24">
        <f t="shared" si="1"/>
        <v>0.68277681527182887</v>
      </c>
    </row>
    <row r="17" spans="1:13">
      <c r="A17" s="17">
        <v>11</v>
      </c>
      <c r="B17" s="196"/>
      <c r="C17" s="103">
        <v>28010070</v>
      </c>
      <c r="D17" s="103" t="s">
        <v>14</v>
      </c>
      <c r="E17" s="92">
        <v>10.185499999999999</v>
      </c>
      <c r="F17" s="92">
        <v>-73.467111110000005</v>
      </c>
      <c r="G17" s="92">
        <v>78</v>
      </c>
      <c r="H17" s="104">
        <v>72.694871794871787</v>
      </c>
      <c r="I17" s="104">
        <v>38.586880431443255</v>
      </c>
      <c r="J17" s="92">
        <v>1522.3139650000001</v>
      </c>
      <c r="K17" s="92">
        <v>1384.5341800000001</v>
      </c>
      <c r="L17" s="19">
        <f t="shared" si="2"/>
        <v>4.0953846296521181</v>
      </c>
      <c r="M17" s="24">
        <f t="shared" si="1"/>
        <v>2.1738550894081747</v>
      </c>
    </row>
    <row r="18" spans="1:13">
      <c r="A18" s="17">
        <v>12</v>
      </c>
      <c r="B18" s="196"/>
      <c r="C18" s="103">
        <v>28020080</v>
      </c>
      <c r="D18" s="103" t="s">
        <v>15</v>
      </c>
      <c r="E18" s="92">
        <v>9.8480833329999999</v>
      </c>
      <c r="F18" s="92">
        <v>-73.462194440000005</v>
      </c>
      <c r="G18" s="92">
        <v>58</v>
      </c>
      <c r="H18" s="104">
        <v>100.62051282051281</v>
      </c>
      <c r="I18" s="104">
        <v>43.153649473572791</v>
      </c>
      <c r="J18" s="92">
        <v>1333.048706</v>
      </c>
      <c r="K18" s="92">
        <v>1185.175293</v>
      </c>
      <c r="L18" s="19">
        <f t="shared" si="2"/>
        <v>4.9241574457878468</v>
      </c>
      <c r="M18" s="24">
        <f t="shared" si="1"/>
        <v>2.1118493477295446</v>
      </c>
    </row>
    <row r="19" spans="1:13">
      <c r="A19" s="17">
        <v>13</v>
      </c>
      <c r="B19" s="196"/>
      <c r="C19" s="103">
        <v>28020150</v>
      </c>
      <c r="D19" s="103" t="s">
        <v>16</v>
      </c>
      <c r="E19" s="92">
        <v>10.029972219999999</v>
      </c>
      <c r="F19" s="92">
        <v>-73.668833329999998</v>
      </c>
      <c r="G19" s="92">
        <v>83</v>
      </c>
      <c r="H19" s="104">
        <v>72.206196581192515</v>
      </c>
      <c r="I19" s="104">
        <v>35.663790757449284</v>
      </c>
      <c r="J19" s="92">
        <v>1239.9448239999999</v>
      </c>
      <c r="K19" s="92">
        <v>1088.66272</v>
      </c>
      <c r="L19" s="19">
        <f t="shared" si="2"/>
        <v>5.5050239216779451</v>
      </c>
      <c r="M19" s="24">
        <f t="shared" si="1"/>
        <v>2.7190190115707193</v>
      </c>
    </row>
    <row r="20" spans="1:13">
      <c r="A20" s="17">
        <v>14</v>
      </c>
      <c r="B20" s="196"/>
      <c r="C20" s="103">
        <v>28020230</v>
      </c>
      <c r="D20" s="103" t="s">
        <v>17</v>
      </c>
      <c r="E20" s="92">
        <v>9.7333333329999991</v>
      </c>
      <c r="F20" s="92">
        <v>-73.3</v>
      </c>
      <c r="G20" s="92">
        <v>99</v>
      </c>
      <c r="H20" s="104">
        <v>97.69746376810906</v>
      </c>
      <c r="I20" s="104">
        <v>39.154085619180798</v>
      </c>
      <c r="J20" s="92">
        <v>1853.2126459999999</v>
      </c>
      <c r="K20" s="92">
        <v>1424.228638</v>
      </c>
      <c r="L20" s="19">
        <f t="shared" si="2"/>
        <v>6.7910788022244484</v>
      </c>
      <c r="M20" s="24">
        <f t="shared" si="1"/>
        <v>2.721651828137793</v>
      </c>
    </row>
    <row r="21" spans="1:13">
      <c r="A21" s="17">
        <v>15</v>
      </c>
      <c r="B21" s="196"/>
      <c r="C21" s="103">
        <v>28020310</v>
      </c>
      <c r="D21" s="103" t="s">
        <v>18</v>
      </c>
      <c r="E21" s="92">
        <v>10.1</v>
      </c>
      <c r="F21" s="92">
        <v>-73.150000000000006</v>
      </c>
      <c r="G21" s="92">
        <v>500</v>
      </c>
      <c r="H21" s="104">
        <v>94.458333333333329</v>
      </c>
      <c r="I21" s="104">
        <v>32.6376405352799</v>
      </c>
      <c r="J21" s="92">
        <v>1804.5306399999999</v>
      </c>
      <c r="K21" s="92">
        <v>1436.2148440000001</v>
      </c>
      <c r="L21" s="19">
        <f t="shared" si="2"/>
        <v>32.884471890799269</v>
      </c>
      <c r="M21" s="24">
        <f t="shared" si="1"/>
        <v>11.362381008533811</v>
      </c>
    </row>
    <row r="22" spans="1:13">
      <c r="A22" s="17">
        <v>16</v>
      </c>
      <c r="B22" s="196"/>
      <c r="C22" s="103">
        <v>28020420</v>
      </c>
      <c r="D22" s="103" t="s">
        <v>19</v>
      </c>
      <c r="E22" s="92">
        <v>9.8446111110000007</v>
      </c>
      <c r="F22" s="92">
        <v>-73.547694440000001</v>
      </c>
      <c r="G22" s="92">
        <v>64</v>
      </c>
      <c r="H22" s="104">
        <v>88.779703202780127</v>
      </c>
      <c r="I22" s="104">
        <v>32.715934241744343</v>
      </c>
      <c r="J22" s="92">
        <v>1297.575073</v>
      </c>
      <c r="K22" s="92">
        <v>1139.6301269999999</v>
      </c>
      <c r="L22" s="19">
        <f t="shared" si="2"/>
        <v>4.9857413123459207</v>
      </c>
      <c r="M22" s="24">
        <f t="shared" si="1"/>
        <v>1.8372801331458992</v>
      </c>
    </row>
    <row r="23" spans="1:13">
      <c r="A23" s="17">
        <v>17</v>
      </c>
      <c r="B23" s="196"/>
      <c r="C23" s="103">
        <v>28020440</v>
      </c>
      <c r="D23" s="103" t="s">
        <v>20</v>
      </c>
      <c r="E23" s="92">
        <v>9.9170277779999996</v>
      </c>
      <c r="F23" s="92">
        <v>-73.286138890000004</v>
      </c>
      <c r="G23" s="92">
        <v>92</v>
      </c>
      <c r="H23" s="104">
        <v>98.448717948717942</v>
      </c>
      <c r="I23" s="104">
        <v>23.440718865782873</v>
      </c>
      <c r="J23" s="92">
        <v>2105.7470699999999</v>
      </c>
      <c r="K23" s="92">
        <v>1420.3344729999999</v>
      </c>
      <c r="L23" s="19">
        <f t="shared" si="2"/>
        <v>6.3768656069802025</v>
      </c>
      <c r="M23" s="24">
        <f t="shared" si="1"/>
        <v>1.5183368260414143</v>
      </c>
    </row>
    <row r="24" spans="1:13">
      <c r="A24" s="17">
        <v>18</v>
      </c>
      <c r="B24" s="196"/>
      <c r="C24" s="103">
        <v>28020460</v>
      </c>
      <c r="D24" s="103" t="s">
        <v>21</v>
      </c>
      <c r="E24" s="92">
        <v>10.04463889</v>
      </c>
      <c r="F24" s="92">
        <v>-73.243388890000006</v>
      </c>
      <c r="G24" s="92">
        <v>122</v>
      </c>
      <c r="H24" s="104">
        <v>107.43589743589743</v>
      </c>
      <c r="I24" s="104">
        <v>28.488958961781073</v>
      </c>
      <c r="J24" s="92">
        <v>1544.9808350000001</v>
      </c>
      <c r="K24" s="92">
        <v>1303.709961</v>
      </c>
      <c r="L24" s="19">
        <f t="shared" si="2"/>
        <v>10.053754193245354</v>
      </c>
      <c r="M24" s="24">
        <f t="shared" si="1"/>
        <v>2.665971034440298</v>
      </c>
    </row>
    <row r="25" spans="1:13">
      <c r="A25" s="17">
        <v>19</v>
      </c>
      <c r="B25" s="196"/>
      <c r="C25" s="103">
        <v>28020600</v>
      </c>
      <c r="D25" s="103" t="s">
        <v>22</v>
      </c>
      <c r="E25" s="92">
        <v>9.8547222219999995</v>
      </c>
      <c r="F25" s="92">
        <v>-73.357166669999998</v>
      </c>
      <c r="G25" s="92">
        <v>71</v>
      </c>
      <c r="H25" s="104">
        <v>86.552915140415124</v>
      </c>
      <c r="I25" s="104">
        <v>28.693444861969887</v>
      </c>
      <c r="J25" s="92">
        <v>1708.910889</v>
      </c>
      <c r="K25" s="92">
        <v>1409.230591</v>
      </c>
      <c r="L25" s="19">
        <f t="shared" si="2"/>
        <v>4.3607178372481652</v>
      </c>
      <c r="M25" s="24">
        <f t="shared" si="1"/>
        <v>1.4456360784463429</v>
      </c>
    </row>
    <row r="26" spans="1:13">
      <c r="A26" s="17">
        <v>20</v>
      </c>
      <c r="B26" s="196"/>
      <c r="C26" s="103">
        <v>28025070</v>
      </c>
      <c r="D26" s="103" t="s">
        <v>23</v>
      </c>
      <c r="E26" s="92">
        <v>10.001805559999999</v>
      </c>
      <c r="F26" s="92">
        <v>-73.249388890000006</v>
      </c>
      <c r="G26" s="92">
        <v>98</v>
      </c>
      <c r="H26" s="104">
        <v>103.25897435897437</v>
      </c>
      <c r="I26" s="104">
        <v>27.879172738884986</v>
      </c>
      <c r="J26" s="92">
        <v>1605.3127440000001</v>
      </c>
      <c r="K26" s="92">
        <v>1311.5354</v>
      </c>
      <c r="L26" s="19">
        <f t="shared" si="2"/>
        <v>7.7156739247598569</v>
      </c>
      <c r="M26" s="24">
        <f t="shared" si="1"/>
        <v>2.0831758932398841</v>
      </c>
    </row>
    <row r="27" spans="1:13">
      <c r="A27" s="17">
        <v>21</v>
      </c>
      <c r="B27" s="196"/>
      <c r="C27" s="103">
        <v>28025080</v>
      </c>
      <c r="D27" s="103" t="s">
        <v>24</v>
      </c>
      <c r="E27" s="92">
        <v>9.6866666670000008</v>
      </c>
      <c r="F27" s="92">
        <v>-73.240555560000004</v>
      </c>
      <c r="G27" s="92">
        <v>141</v>
      </c>
      <c r="H27" s="104">
        <v>93.996772540983599</v>
      </c>
      <c r="I27" s="104">
        <v>27.179913243715067</v>
      </c>
      <c r="J27" s="92">
        <v>1702.2680660000001</v>
      </c>
      <c r="K27" s="92">
        <v>1363.541138</v>
      </c>
      <c r="L27" s="19">
        <f t="shared" si="2"/>
        <v>9.7199450452360949</v>
      </c>
      <c r="M27" s="24">
        <f t="shared" si="1"/>
        <v>2.8105992995451703</v>
      </c>
    </row>
    <row r="28" spans="1:13">
      <c r="A28" s="17">
        <v>22</v>
      </c>
      <c r="B28" s="196"/>
      <c r="C28" s="103">
        <v>28025090</v>
      </c>
      <c r="D28" s="103" t="s">
        <v>25</v>
      </c>
      <c r="E28" s="92">
        <v>9.8502500000000008</v>
      </c>
      <c r="F28" s="92">
        <v>-73.265472220000007</v>
      </c>
      <c r="G28" s="92">
        <v>101</v>
      </c>
      <c r="H28" s="104">
        <v>97.551282051282058</v>
      </c>
      <c r="I28" s="104">
        <v>20.750483466718535</v>
      </c>
      <c r="J28" s="92">
        <v>1899.579712</v>
      </c>
      <c r="K28" s="92">
        <v>1355.400635</v>
      </c>
      <c r="L28" s="19">
        <f t="shared" si="2"/>
        <v>7.2692008788821978</v>
      </c>
      <c r="M28" s="24">
        <f t="shared" si="1"/>
        <v>1.5462578192894032</v>
      </c>
    </row>
    <row r="29" spans="1:13">
      <c r="A29" s="17">
        <v>23</v>
      </c>
      <c r="B29" s="196"/>
      <c r="C29" s="103">
        <v>28035010</v>
      </c>
      <c r="D29" s="103" t="s">
        <v>26</v>
      </c>
      <c r="E29" s="92">
        <v>10.190666670000001</v>
      </c>
      <c r="F29" s="92">
        <v>-73.547388889999993</v>
      </c>
      <c r="G29" s="92">
        <v>93</v>
      </c>
      <c r="H29" s="104">
        <v>82.971794871794856</v>
      </c>
      <c r="I29" s="104">
        <v>26.608338114583105</v>
      </c>
      <c r="J29" s="92">
        <v>1441.4483640000001</v>
      </c>
      <c r="K29" s="92">
        <v>1225.713501</v>
      </c>
      <c r="L29" s="19">
        <f t="shared" si="2"/>
        <v>6.2954164384919515</v>
      </c>
      <c r="M29" s="24">
        <f t="shared" si="1"/>
        <v>2.0188856879175625</v>
      </c>
    </row>
    <row r="30" spans="1:13">
      <c r="A30" s="17">
        <v>24</v>
      </c>
      <c r="B30" s="196"/>
      <c r="C30" s="103">
        <v>28035040</v>
      </c>
      <c r="D30" s="103" t="s">
        <v>27</v>
      </c>
      <c r="E30" s="92">
        <v>9.9049166670000002</v>
      </c>
      <c r="F30" s="92">
        <v>-73.647527780000004</v>
      </c>
      <c r="G30" s="92">
        <v>56</v>
      </c>
      <c r="H30" s="104">
        <v>89.517948717948713</v>
      </c>
      <c r="I30" s="104">
        <v>24.505744458615951</v>
      </c>
      <c r="J30" s="92">
        <v>1265.5814210000001</v>
      </c>
      <c r="K30" s="92">
        <v>1257.709351</v>
      </c>
      <c r="L30" s="19">
        <f t="shared" si="2"/>
        <v>3.9858216242244735</v>
      </c>
      <c r="M30" s="24">
        <f t="shared" si="1"/>
        <v>1.0911278417317687</v>
      </c>
    </row>
    <row r="31" spans="1:13">
      <c r="A31" s="17">
        <v>25</v>
      </c>
      <c r="B31" s="196"/>
      <c r="C31" s="103">
        <v>28040310</v>
      </c>
      <c r="D31" s="103" t="s">
        <v>28</v>
      </c>
      <c r="E31" s="92">
        <v>9.7760555559999993</v>
      </c>
      <c r="F31" s="92">
        <v>-73.743416670000002</v>
      </c>
      <c r="G31" s="92">
        <v>46</v>
      </c>
      <c r="H31" s="104">
        <v>89.97222222221589</v>
      </c>
      <c r="I31" s="104">
        <v>28.107963834230816</v>
      </c>
      <c r="J31" s="92">
        <v>1388.830811</v>
      </c>
      <c r="K31" s="92">
        <v>1393.914673</v>
      </c>
      <c r="L31" s="19">
        <f t="shared" si="2"/>
        <v>2.9691359897335197</v>
      </c>
      <c r="M31" s="24">
        <f t="shared" si="1"/>
        <v>0.92757925676460518</v>
      </c>
    </row>
    <row r="32" spans="1:13">
      <c r="A32" s="17">
        <v>26</v>
      </c>
      <c r="B32" s="197"/>
      <c r="C32" s="123">
        <v>28040350</v>
      </c>
      <c r="D32" s="123" t="s">
        <v>29</v>
      </c>
      <c r="E32" s="122">
        <v>9.6569722220000003</v>
      </c>
      <c r="F32" s="122">
        <v>-73.743694439999999</v>
      </c>
      <c r="G32" s="122">
        <v>34</v>
      </c>
      <c r="H32" s="124">
        <v>112.25767979432577</v>
      </c>
      <c r="I32" s="124">
        <v>74.019250985701277</v>
      </c>
      <c r="J32" s="122">
        <v>1448.6623540000001</v>
      </c>
      <c r="K32" s="122">
        <v>1359.0289310000001</v>
      </c>
      <c r="L32" s="20">
        <f t="shared" si="2"/>
        <v>2.808447286106432</v>
      </c>
      <c r="M32" s="125">
        <f t="shared" si="1"/>
        <v>1.8518035018298249</v>
      </c>
    </row>
    <row r="33" spans="1:16" ht="14.25" customHeight="1">
      <c r="A33" s="17">
        <v>27</v>
      </c>
      <c r="B33" s="198" t="s">
        <v>87</v>
      </c>
      <c r="C33" s="112" t="s">
        <v>88</v>
      </c>
      <c r="D33" s="112" t="s">
        <v>0</v>
      </c>
      <c r="E33" s="111">
        <v>10.064161</v>
      </c>
      <c r="F33" s="111">
        <v>-72.937769000000003</v>
      </c>
      <c r="G33" s="111">
        <v>2871</v>
      </c>
      <c r="H33" s="126">
        <f>K33*$M$42/G33</f>
        <v>4.5526918107520231</v>
      </c>
      <c r="I33" s="126">
        <f>K33*P42/G33</f>
        <v>1.623301653733622</v>
      </c>
      <c r="J33" s="111">
        <v>1653.072754</v>
      </c>
      <c r="K33" s="111">
        <v>1247.860596</v>
      </c>
      <c r="L33" s="207" t="s">
        <v>53</v>
      </c>
      <c r="M33" s="210" t="s">
        <v>53</v>
      </c>
    </row>
    <row r="34" spans="1:16">
      <c r="A34" s="17">
        <v>28</v>
      </c>
      <c r="B34" s="196"/>
      <c r="C34" s="103" t="s">
        <v>89</v>
      </c>
      <c r="D34" s="103" t="s">
        <v>1</v>
      </c>
      <c r="E34" s="92">
        <v>9.7391120000000004</v>
      </c>
      <c r="F34" s="92">
        <v>-72.944278999999995</v>
      </c>
      <c r="G34" s="92">
        <v>1323</v>
      </c>
      <c r="H34" s="97">
        <f>K34*$M$68/G34</f>
        <v>12.335298229800181</v>
      </c>
      <c r="I34" s="97">
        <f>K34*P68/G34</f>
        <v>4.5294797014946981</v>
      </c>
      <c r="J34" s="92">
        <v>2357.9204100000002</v>
      </c>
      <c r="K34" s="92">
        <v>1692.727783</v>
      </c>
      <c r="L34" s="208"/>
      <c r="M34" s="211"/>
    </row>
    <row r="35" spans="1:16">
      <c r="A35" s="17">
        <v>29</v>
      </c>
      <c r="B35" s="196"/>
      <c r="C35" s="103" t="s">
        <v>90</v>
      </c>
      <c r="D35" s="103" t="s">
        <v>2</v>
      </c>
      <c r="E35" s="92">
        <v>9.5500799999999995</v>
      </c>
      <c r="F35" s="92">
        <v>-73.027957999999998</v>
      </c>
      <c r="G35" s="92">
        <v>595</v>
      </c>
      <c r="H35" s="97">
        <f>K35*$M$94/G35</f>
        <v>31.446100469573292</v>
      </c>
      <c r="I35" s="97">
        <f>K35*P94/G35</f>
        <v>11.941183022778809</v>
      </c>
      <c r="J35" s="92">
        <v>3171.7470699999999</v>
      </c>
      <c r="K35" s="92">
        <v>1892.2783199999999</v>
      </c>
      <c r="L35" s="208"/>
      <c r="M35" s="211"/>
    </row>
    <row r="36" spans="1:16">
      <c r="A36" s="17">
        <v>30</v>
      </c>
      <c r="B36" s="199"/>
      <c r="C36" s="105" t="s">
        <v>91</v>
      </c>
      <c r="D36" s="105" t="s">
        <v>3</v>
      </c>
      <c r="E36" s="94">
        <v>9.3958790000000008</v>
      </c>
      <c r="F36" s="94">
        <v>-73.196422999999996</v>
      </c>
      <c r="G36" s="94">
        <v>2467</v>
      </c>
      <c r="H36" s="110">
        <f>K36*$M$120/G36</f>
        <v>7.4434258917445391</v>
      </c>
      <c r="I36" s="110">
        <f>K36*P120/G36</f>
        <v>2.9910663115899658</v>
      </c>
      <c r="J36" s="94">
        <v>2240.1467290000001</v>
      </c>
      <c r="K36" s="94">
        <v>1647.447388</v>
      </c>
      <c r="L36" s="209"/>
      <c r="M36" s="212"/>
    </row>
    <row r="37" spans="1:16">
      <c r="B37" s="16"/>
      <c r="D37" s="16"/>
      <c r="E37" s="16"/>
      <c r="F37" s="26" t="s">
        <v>52</v>
      </c>
      <c r="G37" s="101">
        <f t="shared" ref="G37" si="3">AVERAGE(G33:G36)</f>
        <v>1814</v>
      </c>
      <c r="H37" s="101">
        <f>AVERAGE(H33:H36)</f>
        <v>13.944379100467508</v>
      </c>
      <c r="I37" s="101">
        <f t="shared" ref="I37:K37" si="4">AVERAGE(I33:I36)</f>
        <v>5.2712576723992735</v>
      </c>
      <c r="J37" s="101">
        <f t="shared" si="4"/>
        <v>2355.7217407500002</v>
      </c>
      <c r="K37" s="27">
        <f t="shared" si="4"/>
        <v>1620.0785217500002</v>
      </c>
      <c r="L37" s="17"/>
    </row>
    <row r="39" spans="1:16">
      <c r="B39" s="44" t="s">
        <v>121</v>
      </c>
    </row>
    <row r="40" spans="1:16">
      <c r="A40" s="3"/>
      <c r="B40" s="16" t="s">
        <v>46</v>
      </c>
      <c r="D40" s="121">
        <v>1</v>
      </c>
      <c r="E40" s="3" t="s">
        <v>50</v>
      </c>
      <c r="F40" s="3"/>
      <c r="G40" s="3"/>
      <c r="H40" s="3"/>
      <c r="I40" s="3"/>
      <c r="K40" s="3"/>
    </row>
    <row r="41" spans="1:16" ht="30">
      <c r="B41" s="80" t="s">
        <v>115</v>
      </c>
      <c r="C41" s="74" t="s">
        <v>85</v>
      </c>
      <c r="D41" s="74" t="s">
        <v>86</v>
      </c>
      <c r="E41" s="81" t="s">
        <v>116</v>
      </c>
      <c r="F41" s="74" t="s">
        <v>85</v>
      </c>
      <c r="G41" s="74" t="s">
        <v>86</v>
      </c>
      <c r="H41" s="81" t="s">
        <v>117</v>
      </c>
      <c r="I41" s="81" t="s">
        <v>122</v>
      </c>
      <c r="J41" s="33" t="s">
        <v>70</v>
      </c>
      <c r="K41" s="33" t="s">
        <v>73</v>
      </c>
      <c r="L41" s="33" t="s">
        <v>75</v>
      </c>
      <c r="M41" s="33" t="s">
        <v>119</v>
      </c>
      <c r="N41" s="33" t="s">
        <v>74</v>
      </c>
      <c r="O41" s="33" t="s">
        <v>76</v>
      </c>
      <c r="P41" s="34" t="s">
        <v>120</v>
      </c>
    </row>
    <row r="42" spans="1:16">
      <c r="B42" s="213" t="str">
        <f>C33</f>
        <v>Virtual1</v>
      </c>
      <c r="C42" s="215">
        <f>E33</f>
        <v>10.064161</v>
      </c>
      <c r="D42" s="215">
        <f>F33</f>
        <v>-72.937769000000003</v>
      </c>
      <c r="E42" s="19">
        <f>C7</f>
        <v>25020230</v>
      </c>
      <c r="F42" s="19">
        <f t="shared" ref="F42:G57" si="5">E7</f>
        <v>9.5621666669999996</v>
      </c>
      <c r="G42" s="19">
        <f t="shared" si="5"/>
        <v>-73.339472220000005</v>
      </c>
      <c r="H42" s="19">
        <f t="shared" ref="H42:H66" si="6">((ABS($C$42-F42)^2)+(ABS($D$42-G42)^2))^0.5</f>
        <v>0.64293373478336424</v>
      </c>
      <c r="I42" s="19">
        <f t="shared" ref="I42:I105" si="7">1/H42^$D$40</f>
        <v>1.5553702440842505</v>
      </c>
      <c r="J42" s="215">
        <f>SUM(I42:I67)</f>
        <v>45.120638649316255</v>
      </c>
      <c r="K42" s="19">
        <f t="shared" ref="K42:K67" si="8">L7/H42^$D$40</f>
        <v>14.428357785276688</v>
      </c>
      <c r="L42" s="215">
        <f>SUM(K42:K67)</f>
        <v>472.61838494361837</v>
      </c>
      <c r="M42" s="215">
        <f>L42/J42</f>
        <v>10.474549986246267</v>
      </c>
      <c r="N42" s="19">
        <f t="shared" ref="N42:N67" si="9">M7/H42^$D$40</f>
        <v>5.281380151062514</v>
      </c>
      <c r="O42" s="215">
        <f>SUM(N42:N67)</f>
        <v>168.51617411308172</v>
      </c>
      <c r="P42" s="223">
        <f>O42/J42</f>
        <v>3.734791420458659</v>
      </c>
    </row>
    <row r="43" spans="1:16">
      <c r="B43" s="213"/>
      <c r="C43" s="215"/>
      <c r="D43" s="215"/>
      <c r="E43" s="19">
        <f>C8</f>
        <v>25020240</v>
      </c>
      <c r="F43" s="19">
        <f t="shared" si="5"/>
        <v>9.4104722219999992</v>
      </c>
      <c r="G43" s="19">
        <f t="shared" si="5"/>
        <v>-73.890416669999993</v>
      </c>
      <c r="H43" s="19">
        <f t="shared" si="6"/>
        <v>1.1553556169593608</v>
      </c>
      <c r="I43" s="19">
        <f t="shared" si="7"/>
        <v>0.86553437341809758</v>
      </c>
      <c r="J43" s="215"/>
      <c r="K43" s="19">
        <f t="shared" si="8"/>
        <v>3.0108710421492337</v>
      </c>
      <c r="L43" s="215"/>
      <c r="M43" s="215"/>
      <c r="N43" s="19">
        <f t="shared" si="9"/>
        <v>0.80324670722145042</v>
      </c>
      <c r="O43" s="215"/>
      <c r="P43" s="223"/>
    </row>
    <row r="44" spans="1:16">
      <c r="B44" s="213"/>
      <c r="C44" s="215"/>
      <c r="D44" s="215"/>
      <c r="E44" s="19">
        <f>C9</f>
        <v>25020250</v>
      </c>
      <c r="F44" s="19">
        <f t="shared" si="5"/>
        <v>9.1971944440000009</v>
      </c>
      <c r="G44" s="19">
        <f t="shared" si="5"/>
        <v>-73.541944439999995</v>
      </c>
      <c r="H44" s="19">
        <f t="shared" si="6"/>
        <v>1.0567208579003651</v>
      </c>
      <c r="I44" s="19">
        <f t="shared" si="7"/>
        <v>0.94632370746133876</v>
      </c>
      <c r="J44" s="215"/>
      <c r="K44" s="19">
        <f t="shared" si="8"/>
        <v>3.4043036747294102</v>
      </c>
      <c r="L44" s="215"/>
      <c r="M44" s="215"/>
      <c r="N44" s="19">
        <f t="shared" si="9"/>
        <v>0.85619343537462722</v>
      </c>
      <c r="O44" s="215"/>
      <c r="P44" s="223"/>
    </row>
    <row r="45" spans="1:16">
      <c r="B45" s="213"/>
      <c r="C45" s="215"/>
      <c r="D45" s="215"/>
      <c r="E45" s="19">
        <f t="shared" ref="E45:E67" si="10">C10</f>
        <v>25020260</v>
      </c>
      <c r="F45" s="19">
        <f t="shared" si="5"/>
        <v>9.397027778</v>
      </c>
      <c r="G45" s="19">
        <f t="shared" si="5"/>
        <v>-73.488027779999996</v>
      </c>
      <c r="H45" s="19">
        <f t="shared" si="6"/>
        <v>0.86478405446861839</v>
      </c>
      <c r="I45" s="19">
        <f t="shared" si="7"/>
        <v>1.1563580466506953</v>
      </c>
      <c r="J45" s="215"/>
      <c r="K45" s="19">
        <f t="shared" si="8"/>
        <v>4.4368661054677832</v>
      </c>
      <c r="L45" s="215"/>
      <c r="M45" s="215"/>
      <c r="N45" s="19">
        <f t="shared" si="9"/>
        <v>1.3234263223501312</v>
      </c>
      <c r="O45" s="215"/>
      <c r="P45" s="223"/>
    </row>
    <row r="46" spans="1:16">
      <c r="B46" s="213"/>
      <c r="C46" s="215"/>
      <c r="D46" s="215"/>
      <c r="E46" s="19">
        <f t="shared" si="10"/>
        <v>25020280</v>
      </c>
      <c r="F46" s="19">
        <f t="shared" si="5"/>
        <v>9.6065277780000002</v>
      </c>
      <c r="G46" s="19">
        <f t="shared" si="5"/>
        <v>-73.611972219999998</v>
      </c>
      <c r="H46" s="19">
        <f t="shared" si="6"/>
        <v>0.81484854282035979</v>
      </c>
      <c r="I46" s="19">
        <f t="shared" si="7"/>
        <v>1.2272219283092691</v>
      </c>
      <c r="J46" s="215"/>
      <c r="K46" s="19">
        <f t="shared" si="8"/>
        <v>4.0866178776963578</v>
      </c>
      <c r="L46" s="215"/>
      <c r="M46" s="215"/>
      <c r="N46" s="19">
        <f t="shared" si="9"/>
        <v>1.3642681286418556</v>
      </c>
      <c r="O46" s="215"/>
      <c r="P46" s="223"/>
    </row>
    <row r="47" spans="1:16">
      <c r="B47" s="213"/>
      <c r="C47" s="215"/>
      <c r="D47" s="215"/>
      <c r="E47" s="19">
        <f t="shared" si="10"/>
        <v>25020690</v>
      </c>
      <c r="F47" s="19">
        <f t="shared" si="5"/>
        <v>9.4232777779999992</v>
      </c>
      <c r="G47" s="19">
        <f t="shared" si="5"/>
        <v>-73.410944439999994</v>
      </c>
      <c r="H47" s="19">
        <f t="shared" si="6"/>
        <v>0.79663435857379905</v>
      </c>
      <c r="I47" s="19">
        <f t="shared" si="7"/>
        <v>1.2552810323048118</v>
      </c>
      <c r="J47" s="215"/>
      <c r="K47" s="19">
        <f t="shared" si="8"/>
        <v>6.2878561833781994</v>
      </c>
      <c r="L47" s="215"/>
      <c r="M47" s="215"/>
      <c r="N47" s="19">
        <f t="shared" si="9"/>
        <v>1.7767619545904962</v>
      </c>
      <c r="O47" s="215"/>
      <c r="P47" s="223"/>
    </row>
    <row r="48" spans="1:16">
      <c r="B48" s="213"/>
      <c r="C48" s="215"/>
      <c r="D48" s="215"/>
      <c r="E48" s="19">
        <f t="shared" si="10"/>
        <v>25020920</v>
      </c>
      <c r="F48" s="19">
        <f t="shared" si="5"/>
        <v>9.2166666670000001</v>
      </c>
      <c r="G48" s="19">
        <f t="shared" si="5"/>
        <v>-73.416666669999998</v>
      </c>
      <c r="H48" s="19">
        <f t="shared" si="6"/>
        <v>0.9734421517473647</v>
      </c>
      <c r="I48" s="19">
        <f t="shared" si="7"/>
        <v>1.0272824103671316</v>
      </c>
      <c r="J48" s="215"/>
      <c r="K48" s="19">
        <f t="shared" si="8"/>
        <v>88.375928384816348</v>
      </c>
      <c r="L48" s="215"/>
      <c r="M48" s="215"/>
      <c r="N48" s="19">
        <f t="shared" si="9"/>
        <v>42.679997070731481</v>
      </c>
      <c r="O48" s="215"/>
      <c r="P48" s="223"/>
    </row>
    <row r="49" spans="2:16">
      <c r="B49" s="213"/>
      <c r="C49" s="215"/>
      <c r="D49" s="215"/>
      <c r="E49" s="19">
        <f t="shared" si="10"/>
        <v>25021240</v>
      </c>
      <c r="F49" s="19">
        <f t="shared" si="5"/>
        <v>9.2600833330000007</v>
      </c>
      <c r="G49" s="19">
        <f t="shared" si="5"/>
        <v>-73.80986111</v>
      </c>
      <c r="H49" s="19">
        <f t="shared" si="6"/>
        <v>1.1862063660646951</v>
      </c>
      <c r="I49" s="19">
        <f t="shared" si="7"/>
        <v>0.84302363282499915</v>
      </c>
      <c r="J49" s="215"/>
      <c r="K49" s="19">
        <f t="shared" si="8"/>
        <v>1.7602229844335395</v>
      </c>
      <c r="L49" s="215"/>
      <c r="M49" s="215"/>
      <c r="N49" s="19">
        <f t="shared" si="9"/>
        <v>0.36555903175091026</v>
      </c>
      <c r="O49" s="215"/>
      <c r="P49" s="223"/>
    </row>
    <row r="50" spans="2:16">
      <c r="B50" s="213"/>
      <c r="C50" s="215"/>
      <c r="D50" s="215"/>
      <c r="E50" s="19">
        <f t="shared" si="10"/>
        <v>25021650</v>
      </c>
      <c r="F50" s="19">
        <f t="shared" si="5"/>
        <v>9.5573888890000003</v>
      </c>
      <c r="G50" s="19">
        <f t="shared" si="5"/>
        <v>-73.876194440000006</v>
      </c>
      <c r="H50" s="19">
        <f t="shared" si="6"/>
        <v>1.0665178286960777</v>
      </c>
      <c r="I50" s="19">
        <f t="shared" si="7"/>
        <v>0.93763083287843185</v>
      </c>
      <c r="J50" s="215"/>
      <c r="K50" s="19">
        <f t="shared" si="8"/>
        <v>2.6937691370934314</v>
      </c>
      <c r="L50" s="215"/>
      <c r="M50" s="215"/>
      <c r="N50" s="19">
        <f t="shared" si="9"/>
        <v>0.74511590788731619</v>
      </c>
      <c r="O50" s="215"/>
      <c r="P50" s="223"/>
    </row>
    <row r="51" spans="2:16">
      <c r="B51" s="213"/>
      <c r="C51" s="215"/>
      <c r="D51" s="215"/>
      <c r="E51" s="19">
        <f t="shared" si="10"/>
        <v>25025250</v>
      </c>
      <c r="F51" s="19">
        <f t="shared" si="5"/>
        <v>9.3610277780000004</v>
      </c>
      <c r="G51" s="19">
        <f t="shared" si="5"/>
        <v>-73.59338889</v>
      </c>
      <c r="H51" s="19">
        <f t="shared" si="6"/>
        <v>0.96137077553028905</v>
      </c>
      <c r="I51" s="19">
        <f t="shared" si="7"/>
        <v>1.0401814008215542</v>
      </c>
      <c r="J51" s="215"/>
      <c r="K51" s="19">
        <f t="shared" si="8"/>
        <v>1.9659746735648629</v>
      </c>
      <c r="L51" s="215"/>
      <c r="M51" s="215"/>
      <c r="N51" s="19">
        <f t="shared" si="9"/>
        <v>0.71021174415793054</v>
      </c>
      <c r="O51" s="215"/>
      <c r="P51" s="223"/>
    </row>
    <row r="52" spans="2:16">
      <c r="B52" s="213"/>
      <c r="C52" s="215"/>
      <c r="D52" s="215"/>
      <c r="E52" s="19">
        <f t="shared" si="10"/>
        <v>28010070</v>
      </c>
      <c r="F52" s="19">
        <f t="shared" si="5"/>
        <v>10.185499999999999</v>
      </c>
      <c r="G52" s="19">
        <f t="shared" si="5"/>
        <v>-73.467111110000005</v>
      </c>
      <c r="H52" s="19">
        <f t="shared" si="6"/>
        <v>0.54307110247209223</v>
      </c>
      <c r="I52" s="19">
        <f t="shared" si="7"/>
        <v>1.8413795089592138</v>
      </c>
      <c r="J52" s="215"/>
      <c r="K52" s="19">
        <f t="shared" si="8"/>
        <v>7.5411573383479285</v>
      </c>
      <c r="L52" s="215"/>
      <c r="M52" s="215"/>
      <c r="N52" s="19">
        <f t="shared" si="9"/>
        <v>4.0028922170829127</v>
      </c>
      <c r="O52" s="215"/>
      <c r="P52" s="223"/>
    </row>
    <row r="53" spans="2:16">
      <c r="B53" s="213"/>
      <c r="C53" s="215"/>
      <c r="D53" s="215"/>
      <c r="E53" s="19">
        <f t="shared" si="10"/>
        <v>28020080</v>
      </c>
      <c r="F53" s="19">
        <f t="shared" si="5"/>
        <v>9.8480833329999999</v>
      </c>
      <c r="G53" s="19">
        <f t="shared" si="5"/>
        <v>-73.462194440000005</v>
      </c>
      <c r="H53" s="19">
        <f t="shared" si="6"/>
        <v>0.56719626258937783</v>
      </c>
      <c r="I53" s="19">
        <f t="shared" si="7"/>
        <v>1.7630581616225331</v>
      </c>
      <c r="J53" s="215"/>
      <c r="K53" s="19">
        <f t="shared" si="8"/>
        <v>8.6815759739106291</v>
      </c>
      <c r="L53" s="215"/>
      <c r="M53" s="215"/>
      <c r="N53" s="19">
        <f t="shared" si="9"/>
        <v>3.7233132286317963</v>
      </c>
      <c r="O53" s="215"/>
      <c r="P53" s="223"/>
    </row>
    <row r="54" spans="2:16">
      <c r="B54" s="213"/>
      <c r="C54" s="215"/>
      <c r="D54" s="215"/>
      <c r="E54" s="19">
        <f t="shared" si="10"/>
        <v>28020150</v>
      </c>
      <c r="F54" s="19">
        <f t="shared" si="5"/>
        <v>10.029972219999999</v>
      </c>
      <c r="G54" s="19">
        <f t="shared" si="5"/>
        <v>-73.668833329999998</v>
      </c>
      <c r="H54" s="19">
        <f t="shared" si="6"/>
        <v>0.73186332554393685</v>
      </c>
      <c r="I54" s="19">
        <f t="shared" si="7"/>
        <v>1.3663753396261222</v>
      </c>
      <c r="J54" s="215"/>
      <c r="K54" s="19">
        <f t="shared" si="8"/>
        <v>7.5219289306326296</v>
      </c>
      <c r="L54" s="215"/>
      <c r="M54" s="215"/>
      <c r="N54" s="19">
        <f t="shared" si="9"/>
        <v>3.7152005253848248</v>
      </c>
      <c r="O54" s="215"/>
      <c r="P54" s="223"/>
    </row>
    <row r="55" spans="2:16">
      <c r="B55" s="213"/>
      <c r="C55" s="215"/>
      <c r="D55" s="215"/>
      <c r="E55" s="19">
        <f t="shared" si="10"/>
        <v>28020230</v>
      </c>
      <c r="F55" s="19">
        <f t="shared" si="5"/>
        <v>9.7333333329999991</v>
      </c>
      <c r="G55" s="19">
        <f t="shared" si="5"/>
        <v>-73.3</v>
      </c>
      <c r="H55" s="19">
        <f t="shared" si="6"/>
        <v>0.49056930459789216</v>
      </c>
      <c r="I55" s="19">
        <f t="shared" si="7"/>
        <v>2.038447963676969</v>
      </c>
      <c r="J55" s="215"/>
      <c r="K55" s="19">
        <f t="shared" si="8"/>
        <v>13.843260755564256</v>
      </c>
      <c r="L55" s="215"/>
      <c r="M55" s="215"/>
      <c r="N55" s="19">
        <f t="shared" si="9"/>
        <v>5.5479456269051841</v>
      </c>
      <c r="O55" s="215"/>
      <c r="P55" s="223"/>
    </row>
    <row r="56" spans="2:16">
      <c r="B56" s="213"/>
      <c r="C56" s="215"/>
      <c r="D56" s="215"/>
      <c r="E56" s="19">
        <f t="shared" si="10"/>
        <v>28020310</v>
      </c>
      <c r="F56" s="19">
        <f t="shared" si="5"/>
        <v>10.1</v>
      </c>
      <c r="G56" s="19">
        <f t="shared" si="5"/>
        <v>-73.150000000000006</v>
      </c>
      <c r="H56" s="19">
        <f t="shared" si="6"/>
        <v>0.21523575744285869</v>
      </c>
      <c r="I56" s="19">
        <f t="shared" si="7"/>
        <v>4.6460681620965438</v>
      </c>
      <c r="J56" s="215"/>
      <c r="K56" s="19">
        <f t="shared" si="8"/>
        <v>152.78349787920121</v>
      </c>
      <c r="L56" s="215"/>
      <c r="M56" s="215"/>
      <c r="N56" s="19">
        <f t="shared" si="9"/>
        <v>52.790396649359359</v>
      </c>
      <c r="O56" s="215"/>
      <c r="P56" s="223"/>
    </row>
    <row r="57" spans="2:16">
      <c r="B57" s="213"/>
      <c r="C57" s="215"/>
      <c r="D57" s="215"/>
      <c r="E57" s="19">
        <f t="shared" si="10"/>
        <v>28020420</v>
      </c>
      <c r="F57" s="19">
        <f t="shared" si="5"/>
        <v>9.8446111110000007</v>
      </c>
      <c r="G57" s="19">
        <f t="shared" si="5"/>
        <v>-73.547694440000001</v>
      </c>
      <c r="H57" s="19">
        <f t="shared" si="6"/>
        <v>0.64823699070563934</v>
      </c>
      <c r="I57" s="19">
        <f t="shared" si="7"/>
        <v>1.5426456902921393</v>
      </c>
      <c r="J57" s="215"/>
      <c r="K57" s="19">
        <f t="shared" si="8"/>
        <v>7.6912323484019085</v>
      </c>
      <c r="L57" s="215"/>
      <c r="M57" s="215"/>
      <c r="N57" s="19">
        <f t="shared" si="9"/>
        <v>2.8342722792568891</v>
      </c>
      <c r="O57" s="215"/>
      <c r="P57" s="223"/>
    </row>
    <row r="58" spans="2:16">
      <c r="B58" s="213"/>
      <c r="C58" s="215"/>
      <c r="D58" s="215"/>
      <c r="E58" s="19">
        <f t="shared" si="10"/>
        <v>28020440</v>
      </c>
      <c r="F58" s="19">
        <f t="shared" ref="F58:G67" si="11">E23</f>
        <v>9.9170277779999996</v>
      </c>
      <c r="G58" s="19">
        <f t="shared" si="11"/>
        <v>-73.286138890000004</v>
      </c>
      <c r="H58" s="19">
        <f t="shared" si="6"/>
        <v>0.37816631959326324</v>
      </c>
      <c r="I58" s="19">
        <f t="shared" si="7"/>
        <v>2.6443391391267999</v>
      </c>
      <c r="J58" s="215"/>
      <c r="K58" s="19">
        <f t="shared" si="8"/>
        <v>16.862595309489326</v>
      </c>
      <c r="L58" s="215"/>
      <c r="M58" s="215"/>
      <c r="N58" s="19">
        <f t="shared" si="9"/>
        <v>4.0149974954788714</v>
      </c>
      <c r="O58" s="215"/>
      <c r="P58" s="223"/>
    </row>
    <row r="59" spans="2:16">
      <c r="B59" s="213"/>
      <c r="C59" s="215"/>
      <c r="D59" s="215"/>
      <c r="E59" s="19">
        <f t="shared" si="10"/>
        <v>28020460</v>
      </c>
      <c r="F59" s="19">
        <f t="shared" si="11"/>
        <v>10.04463889</v>
      </c>
      <c r="G59" s="19">
        <f t="shared" si="11"/>
        <v>-73.243388890000006</v>
      </c>
      <c r="H59" s="19">
        <f t="shared" si="6"/>
        <v>0.30624276308586601</v>
      </c>
      <c r="I59" s="19">
        <f t="shared" si="7"/>
        <v>3.2653832858725043</v>
      </c>
      <c r="J59" s="215"/>
      <c r="K59" s="19">
        <f t="shared" si="8"/>
        <v>32.829360902893981</v>
      </c>
      <c r="L59" s="215"/>
      <c r="M59" s="215"/>
      <c r="N59" s="19">
        <f t="shared" si="9"/>
        <v>8.7054172564815797</v>
      </c>
      <c r="O59" s="215"/>
      <c r="P59" s="223"/>
    </row>
    <row r="60" spans="2:16">
      <c r="B60" s="213"/>
      <c r="C60" s="215"/>
      <c r="D60" s="215"/>
      <c r="E60" s="19">
        <f t="shared" si="10"/>
        <v>28020600</v>
      </c>
      <c r="F60" s="19">
        <f t="shared" si="11"/>
        <v>9.8547222219999995</v>
      </c>
      <c r="G60" s="19">
        <f t="shared" si="11"/>
        <v>-73.357166669999998</v>
      </c>
      <c r="H60" s="19">
        <f t="shared" si="6"/>
        <v>0.46878460654287529</v>
      </c>
      <c r="I60" s="19">
        <f t="shared" si="7"/>
        <v>2.1331758467383453</v>
      </c>
      <c r="J60" s="215"/>
      <c r="K60" s="19">
        <f t="shared" si="8"/>
        <v>9.3021779648588598</v>
      </c>
      <c r="L60" s="215"/>
      <c r="M60" s="215"/>
      <c r="N60" s="19">
        <f t="shared" si="9"/>
        <v>3.0837959657152783</v>
      </c>
      <c r="O60" s="215"/>
      <c r="P60" s="223"/>
    </row>
    <row r="61" spans="2:16">
      <c r="B61" s="213"/>
      <c r="C61" s="215"/>
      <c r="D61" s="215"/>
      <c r="E61" s="19">
        <f t="shared" si="10"/>
        <v>28025070</v>
      </c>
      <c r="F61" s="19">
        <f t="shared" si="11"/>
        <v>10.001805559999999</v>
      </c>
      <c r="G61" s="19">
        <f t="shared" si="11"/>
        <v>-73.249388890000006</v>
      </c>
      <c r="H61" s="19">
        <f t="shared" si="6"/>
        <v>0.31779735169004736</v>
      </c>
      <c r="I61" s="19">
        <f t="shared" si="7"/>
        <v>3.1466593245097756</v>
      </c>
      <c r="J61" s="215"/>
      <c r="K61" s="19">
        <f t="shared" si="8"/>
        <v>24.27859730022254</v>
      </c>
      <c r="L61" s="215"/>
      <c r="M61" s="215"/>
      <c r="N61" s="19">
        <f t="shared" si="9"/>
        <v>6.5550448490572615</v>
      </c>
      <c r="O61" s="215"/>
      <c r="P61" s="223"/>
    </row>
    <row r="62" spans="2:16">
      <c r="B62" s="213"/>
      <c r="C62" s="215"/>
      <c r="D62" s="215"/>
      <c r="E62" s="19">
        <f t="shared" si="10"/>
        <v>28025080</v>
      </c>
      <c r="F62" s="19">
        <f t="shared" si="11"/>
        <v>9.6866666670000008</v>
      </c>
      <c r="G62" s="19">
        <f t="shared" si="11"/>
        <v>-73.240555560000004</v>
      </c>
      <c r="H62" s="19">
        <f t="shared" si="6"/>
        <v>0.483923209160037</v>
      </c>
      <c r="I62" s="19">
        <f t="shared" si="7"/>
        <v>2.0664435618529975</v>
      </c>
      <c r="J62" s="215"/>
      <c r="K62" s="19">
        <f t="shared" si="8"/>
        <v>20.085717860293073</v>
      </c>
      <c r="L62" s="215"/>
      <c r="M62" s="215"/>
      <c r="N62" s="19">
        <f t="shared" si="9"/>
        <v>5.807944827493662</v>
      </c>
      <c r="O62" s="215"/>
      <c r="P62" s="223"/>
    </row>
    <row r="63" spans="2:16">
      <c r="B63" s="213"/>
      <c r="C63" s="215"/>
      <c r="D63" s="215"/>
      <c r="E63" s="19">
        <f t="shared" si="10"/>
        <v>28025090</v>
      </c>
      <c r="F63" s="19">
        <f t="shared" si="11"/>
        <v>9.8502500000000008</v>
      </c>
      <c r="G63" s="19">
        <f t="shared" si="11"/>
        <v>-73.265472220000007</v>
      </c>
      <c r="H63" s="19">
        <f t="shared" si="6"/>
        <v>0.39134040977053541</v>
      </c>
      <c r="I63" s="19">
        <f t="shared" si="7"/>
        <v>2.5553200615963871</v>
      </c>
      <c r="J63" s="215"/>
      <c r="K63" s="19">
        <f t="shared" si="8"/>
        <v>18.575134837581771</v>
      </c>
      <c r="L63" s="215"/>
      <c r="M63" s="215"/>
      <c r="N63" s="19">
        <f t="shared" si="9"/>
        <v>3.9511836260304931</v>
      </c>
      <c r="O63" s="215"/>
      <c r="P63" s="223"/>
    </row>
    <row r="64" spans="2:16">
      <c r="B64" s="213"/>
      <c r="C64" s="215"/>
      <c r="D64" s="215"/>
      <c r="E64" s="19">
        <f t="shared" si="10"/>
        <v>28035010</v>
      </c>
      <c r="F64" s="19">
        <f t="shared" si="11"/>
        <v>10.190666670000001</v>
      </c>
      <c r="G64" s="19">
        <f t="shared" si="11"/>
        <v>-73.547388889999993</v>
      </c>
      <c r="H64" s="19">
        <f t="shared" si="6"/>
        <v>0.62260749660259429</v>
      </c>
      <c r="I64" s="19">
        <f t="shared" si="7"/>
        <v>1.6061483445938856</v>
      </c>
      <c r="J64" s="215"/>
      <c r="K64" s="19">
        <f t="shared" si="8"/>
        <v>10.111372691212983</v>
      </c>
      <c r="L64" s="215"/>
      <c r="M64" s="215"/>
      <c r="N64" s="19">
        <f t="shared" si="9"/>
        <v>3.242629905573081</v>
      </c>
      <c r="O64" s="215"/>
      <c r="P64" s="223"/>
    </row>
    <row r="65" spans="2:16">
      <c r="B65" s="213"/>
      <c r="C65" s="215"/>
      <c r="D65" s="215"/>
      <c r="E65" s="19">
        <f t="shared" si="10"/>
        <v>28035040</v>
      </c>
      <c r="F65" s="19">
        <f t="shared" si="11"/>
        <v>9.9049166670000002</v>
      </c>
      <c r="G65" s="19">
        <f t="shared" si="11"/>
        <v>-73.647527780000004</v>
      </c>
      <c r="H65" s="19">
        <f t="shared" si="6"/>
        <v>0.72740379664922372</v>
      </c>
      <c r="I65" s="19">
        <f t="shared" si="7"/>
        <v>1.3747522416111755</v>
      </c>
      <c r="J65" s="215"/>
      <c r="K65" s="19">
        <f t="shared" si="8"/>
        <v>5.4795172125648914</v>
      </c>
      <c r="L65" s="215"/>
      <c r="M65" s="215"/>
      <c r="N65" s="19">
        <f t="shared" si="9"/>
        <v>1.5000304463051131</v>
      </c>
      <c r="O65" s="215"/>
      <c r="P65" s="223"/>
    </row>
    <row r="66" spans="2:16">
      <c r="B66" s="213"/>
      <c r="C66" s="215"/>
      <c r="D66" s="215"/>
      <c r="E66" s="19">
        <f t="shared" si="10"/>
        <v>28040310</v>
      </c>
      <c r="F66" s="19">
        <f t="shared" si="11"/>
        <v>9.7760555559999993</v>
      </c>
      <c r="G66" s="19">
        <f t="shared" si="11"/>
        <v>-73.743416670000002</v>
      </c>
      <c r="H66" s="19">
        <f t="shared" si="6"/>
        <v>0.85561259635355125</v>
      </c>
      <c r="I66" s="19">
        <f t="shared" si="7"/>
        <v>1.1687532468102957</v>
      </c>
      <c r="J66" s="215"/>
      <c r="K66" s="19">
        <f t="shared" si="8"/>
        <v>3.4701873282223521</v>
      </c>
      <c r="L66" s="215"/>
      <c r="M66" s="215"/>
      <c r="N66" s="19">
        <f t="shared" si="9"/>
        <v>1.0841112680175133</v>
      </c>
      <c r="O66" s="215"/>
      <c r="P66" s="223"/>
    </row>
    <row r="67" spans="2:16">
      <c r="B67" s="214"/>
      <c r="C67" s="216"/>
      <c r="D67" s="216"/>
      <c r="E67" s="20">
        <f t="shared" si="10"/>
        <v>28040350</v>
      </c>
      <c r="F67" s="20">
        <f t="shared" si="11"/>
        <v>9.6569722220000003</v>
      </c>
      <c r="G67" s="20">
        <f t="shared" si="11"/>
        <v>-73.743694439999999</v>
      </c>
      <c r="H67" s="20">
        <f>((ABS($C$42-F67)^2)+(ABS($D$42-G67)^2))^0.5</f>
        <v>0.90294989659909708</v>
      </c>
      <c r="I67" s="20">
        <f t="shared" si="7"/>
        <v>1.1074811612099806</v>
      </c>
      <c r="J67" s="216"/>
      <c r="K67" s="20">
        <f t="shared" si="8"/>
        <v>3.1103024616141699</v>
      </c>
      <c r="L67" s="216"/>
      <c r="M67" s="216"/>
      <c r="N67" s="20">
        <f t="shared" si="9"/>
        <v>2.0508374925392032</v>
      </c>
      <c r="O67" s="216"/>
      <c r="P67" s="224"/>
    </row>
    <row r="68" spans="2:16">
      <c r="B68" s="217" t="str">
        <f>C34</f>
        <v>Virtual2</v>
      </c>
      <c r="C68" s="219">
        <f>E34</f>
        <v>9.7391120000000004</v>
      </c>
      <c r="D68" s="219">
        <f>F34</f>
        <v>-72.944278999999995</v>
      </c>
      <c r="E68" s="113">
        <f t="shared" ref="E68:E93" si="12">C7</f>
        <v>25020230</v>
      </c>
      <c r="F68" s="113">
        <f t="shared" ref="F68:G93" si="13">E7</f>
        <v>9.5621666669999996</v>
      </c>
      <c r="G68" s="113">
        <f t="shared" si="13"/>
        <v>-73.339472220000005</v>
      </c>
      <c r="H68" s="113">
        <f t="shared" ref="H68:H93" si="14">((ABS($C$68-F68)^2)+(ABS($D$68-G68)^2))^0.5</f>
        <v>0.43299807390386574</v>
      </c>
      <c r="I68" s="113">
        <f t="shared" si="7"/>
        <v>2.3094790953320037</v>
      </c>
      <c r="J68" s="219">
        <f>SUM(I68:I93)</f>
        <v>46.85927760282182</v>
      </c>
      <c r="K68" s="113">
        <f t="shared" ref="K68:K93" si="15">L7/H68^$D$40</f>
        <v>21.42383192156678</v>
      </c>
      <c r="L68" s="219">
        <f>SUM(K68:K93)</f>
        <v>451.77059993727988</v>
      </c>
      <c r="M68" s="219">
        <f>L68/J68</f>
        <v>9.6410064996408451</v>
      </c>
      <c r="N68" s="113">
        <f t="shared" ref="N68:N93" si="16">M7/H68^$D$40</f>
        <v>7.8420151727678045</v>
      </c>
      <c r="O68" s="219">
        <f>SUM(N68:N93)</f>
        <v>165.88863309396768</v>
      </c>
      <c r="P68" s="225">
        <f>O68/J68</f>
        <v>3.540144910043983</v>
      </c>
    </row>
    <row r="69" spans="2:16">
      <c r="B69" s="213"/>
      <c r="C69" s="215"/>
      <c r="D69" s="215"/>
      <c r="E69" s="19">
        <f t="shared" si="12"/>
        <v>25020240</v>
      </c>
      <c r="F69" s="19">
        <f t="shared" si="13"/>
        <v>9.4104722219999992</v>
      </c>
      <c r="G69" s="19">
        <f t="shared" si="13"/>
        <v>-73.890416669999993</v>
      </c>
      <c r="H69" s="19">
        <f t="shared" si="14"/>
        <v>1.0015890346229419</v>
      </c>
      <c r="I69" s="19">
        <f t="shared" si="7"/>
        <v>0.99841348640209493</v>
      </c>
      <c r="J69" s="215"/>
      <c r="K69" s="19">
        <f t="shared" si="15"/>
        <v>3.4731078818139869</v>
      </c>
      <c r="L69" s="215"/>
      <c r="M69" s="215"/>
      <c r="N69" s="19">
        <f t="shared" si="16"/>
        <v>0.92656325390161853</v>
      </c>
      <c r="O69" s="215"/>
      <c r="P69" s="223"/>
    </row>
    <row r="70" spans="2:16">
      <c r="B70" s="213"/>
      <c r="C70" s="215"/>
      <c r="D70" s="215"/>
      <c r="E70" s="19">
        <f t="shared" si="12"/>
        <v>25020250</v>
      </c>
      <c r="F70" s="19">
        <f t="shared" si="13"/>
        <v>9.1971944440000009</v>
      </c>
      <c r="G70" s="19">
        <f t="shared" si="13"/>
        <v>-73.541944439999995</v>
      </c>
      <c r="H70" s="19">
        <f t="shared" si="14"/>
        <v>0.8067704851265981</v>
      </c>
      <c r="I70" s="19">
        <f t="shared" si="7"/>
        <v>1.2395098958572839</v>
      </c>
      <c r="J70" s="215"/>
      <c r="K70" s="19">
        <f t="shared" si="15"/>
        <v>4.4590112876389192</v>
      </c>
      <c r="L70" s="215"/>
      <c r="M70" s="215"/>
      <c r="N70" s="19">
        <f t="shared" si="16"/>
        <v>1.1214558269515309</v>
      </c>
      <c r="O70" s="215"/>
      <c r="P70" s="223"/>
    </row>
    <row r="71" spans="2:16">
      <c r="B71" s="213"/>
      <c r="C71" s="215"/>
      <c r="D71" s="215"/>
      <c r="E71" s="19">
        <f t="shared" si="12"/>
        <v>25020260</v>
      </c>
      <c r="F71" s="19">
        <f t="shared" si="13"/>
        <v>9.397027778</v>
      </c>
      <c r="G71" s="19">
        <f t="shared" si="13"/>
        <v>-73.488027779999996</v>
      </c>
      <c r="H71" s="19">
        <f t="shared" si="14"/>
        <v>0.64240512972176322</v>
      </c>
      <c r="I71" s="19">
        <f t="shared" si="7"/>
        <v>1.5566500853334053</v>
      </c>
      <c r="J71" s="215"/>
      <c r="K71" s="19">
        <f t="shared" si="15"/>
        <v>5.9727590616884703</v>
      </c>
      <c r="L71" s="215"/>
      <c r="M71" s="215"/>
      <c r="N71" s="19">
        <f t="shared" si="16"/>
        <v>1.7815517465250199</v>
      </c>
      <c r="O71" s="215"/>
      <c r="P71" s="223"/>
    </row>
    <row r="72" spans="2:16">
      <c r="B72" s="213"/>
      <c r="C72" s="215"/>
      <c r="D72" s="215"/>
      <c r="E72" s="19">
        <f t="shared" si="12"/>
        <v>25020280</v>
      </c>
      <c r="F72" s="19">
        <f t="shared" si="13"/>
        <v>9.6065277780000002</v>
      </c>
      <c r="G72" s="19">
        <f t="shared" si="13"/>
        <v>-73.611972219999998</v>
      </c>
      <c r="H72" s="19">
        <f t="shared" si="14"/>
        <v>0.68072961736457371</v>
      </c>
      <c r="I72" s="19">
        <f t="shared" si="7"/>
        <v>1.469012034280913</v>
      </c>
      <c r="J72" s="215"/>
      <c r="K72" s="19">
        <f t="shared" si="15"/>
        <v>4.8917727946029661</v>
      </c>
      <c r="L72" s="215"/>
      <c r="M72" s="215"/>
      <c r="N72" s="19">
        <f t="shared" si="16"/>
        <v>1.6330593943361578</v>
      </c>
      <c r="O72" s="215"/>
      <c r="P72" s="223"/>
    </row>
    <row r="73" spans="2:16">
      <c r="B73" s="213"/>
      <c r="C73" s="215"/>
      <c r="D73" s="215"/>
      <c r="E73" s="19">
        <f t="shared" si="12"/>
        <v>25020690</v>
      </c>
      <c r="F73" s="19">
        <f t="shared" si="13"/>
        <v>9.4232777779999992</v>
      </c>
      <c r="G73" s="19">
        <f t="shared" si="13"/>
        <v>-73.410944439999994</v>
      </c>
      <c r="H73" s="19">
        <f t="shared" si="14"/>
        <v>0.5634961301346616</v>
      </c>
      <c r="I73" s="19">
        <f t="shared" si="7"/>
        <v>1.7746350800333355</v>
      </c>
      <c r="J73" s="215"/>
      <c r="K73" s="19">
        <f t="shared" si="15"/>
        <v>8.8893641137388677</v>
      </c>
      <c r="L73" s="215"/>
      <c r="M73" s="215"/>
      <c r="N73" s="19">
        <f t="shared" si="16"/>
        <v>2.5118710570297562</v>
      </c>
      <c r="O73" s="215"/>
      <c r="P73" s="223"/>
    </row>
    <row r="74" spans="2:16">
      <c r="B74" s="213"/>
      <c r="C74" s="215"/>
      <c r="D74" s="215"/>
      <c r="E74" s="19">
        <f t="shared" si="12"/>
        <v>25020920</v>
      </c>
      <c r="F74" s="19">
        <f t="shared" si="13"/>
        <v>9.2166666670000001</v>
      </c>
      <c r="G74" s="19">
        <f t="shared" si="13"/>
        <v>-73.416666669999998</v>
      </c>
      <c r="H74" s="19">
        <f t="shared" si="14"/>
        <v>0.70434312429490875</v>
      </c>
      <c r="I74" s="19">
        <f t="shared" si="7"/>
        <v>1.4197625638797313</v>
      </c>
      <c r="J74" s="215"/>
      <c r="K74" s="19">
        <f t="shared" si="15"/>
        <v>122.14054616591432</v>
      </c>
      <c r="L74" s="215"/>
      <c r="M74" s="215"/>
      <c r="N74" s="19">
        <f t="shared" si="16"/>
        <v>58.98617698113361</v>
      </c>
      <c r="O74" s="215"/>
      <c r="P74" s="223"/>
    </row>
    <row r="75" spans="2:16">
      <c r="B75" s="213"/>
      <c r="C75" s="215"/>
      <c r="D75" s="215"/>
      <c r="E75" s="19">
        <f t="shared" si="12"/>
        <v>25021240</v>
      </c>
      <c r="F75" s="19">
        <f t="shared" si="13"/>
        <v>9.2600833330000007</v>
      </c>
      <c r="G75" s="19">
        <f t="shared" si="13"/>
        <v>-73.80986111</v>
      </c>
      <c r="H75" s="19">
        <f t="shared" si="14"/>
        <v>0.98929310770865986</v>
      </c>
      <c r="I75" s="19">
        <f t="shared" si="7"/>
        <v>1.0108227705296955</v>
      </c>
      <c r="J75" s="215"/>
      <c r="K75" s="19">
        <f t="shared" si="15"/>
        <v>2.1105855216807594</v>
      </c>
      <c r="L75" s="215"/>
      <c r="M75" s="215"/>
      <c r="N75" s="19">
        <f t="shared" si="16"/>
        <v>0.43832151185174983</v>
      </c>
      <c r="O75" s="215"/>
      <c r="P75" s="223"/>
    </row>
    <row r="76" spans="2:16">
      <c r="B76" s="213"/>
      <c r="C76" s="215"/>
      <c r="D76" s="215"/>
      <c r="E76" s="19">
        <f t="shared" si="12"/>
        <v>25021650</v>
      </c>
      <c r="F76" s="19">
        <f t="shared" si="13"/>
        <v>9.5573888890000003</v>
      </c>
      <c r="G76" s="19">
        <f t="shared" si="13"/>
        <v>-73.876194440000006</v>
      </c>
      <c r="H76" s="19">
        <f t="shared" si="14"/>
        <v>0.9494681018243496</v>
      </c>
      <c r="I76" s="19">
        <f t="shared" si="7"/>
        <v>1.0532212699705827</v>
      </c>
      <c r="J76" s="215"/>
      <c r="K76" s="19">
        <f t="shared" si="15"/>
        <v>3.0258550082737652</v>
      </c>
      <c r="L76" s="215"/>
      <c r="M76" s="215"/>
      <c r="N76" s="19">
        <f t="shared" si="16"/>
        <v>0.83697324710535859</v>
      </c>
      <c r="O76" s="215"/>
      <c r="P76" s="223"/>
    </row>
    <row r="77" spans="2:16">
      <c r="B77" s="213"/>
      <c r="C77" s="215"/>
      <c r="D77" s="215"/>
      <c r="E77" s="19">
        <f t="shared" si="12"/>
        <v>25025250</v>
      </c>
      <c r="F77" s="19">
        <f t="shared" si="13"/>
        <v>9.3610277780000004</v>
      </c>
      <c r="G77" s="19">
        <f t="shared" si="13"/>
        <v>-73.59338889</v>
      </c>
      <c r="H77" s="19">
        <f t="shared" si="14"/>
        <v>0.75119326955262611</v>
      </c>
      <c r="I77" s="19">
        <f t="shared" si="7"/>
        <v>1.3312153350302924</v>
      </c>
      <c r="J77" s="215"/>
      <c r="K77" s="19">
        <f t="shared" si="15"/>
        <v>2.516037713867656</v>
      </c>
      <c r="L77" s="215"/>
      <c r="M77" s="215"/>
      <c r="N77" s="19">
        <f t="shared" si="16"/>
        <v>0.90892296689300378</v>
      </c>
      <c r="O77" s="215"/>
      <c r="P77" s="223"/>
    </row>
    <row r="78" spans="2:16">
      <c r="B78" s="213"/>
      <c r="C78" s="215"/>
      <c r="D78" s="215"/>
      <c r="E78" s="19">
        <f t="shared" si="12"/>
        <v>28010070</v>
      </c>
      <c r="F78" s="19">
        <f t="shared" si="13"/>
        <v>10.185499999999999</v>
      </c>
      <c r="G78" s="19">
        <f t="shared" si="13"/>
        <v>-73.467111110000005</v>
      </c>
      <c r="H78" s="19">
        <f t="shared" si="14"/>
        <v>0.68747048066885152</v>
      </c>
      <c r="I78" s="19">
        <f t="shared" si="7"/>
        <v>1.4546079113492747</v>
      </c>
      <c r="J78" s="215"/>
      <c r="K78" s="19">
        <f t="shared" si="15"/>
        <v>5.9571788823101901</v>
      </c>
      <c r="L78" s="215"/>
      <c r="M78" s="215"/>
      <c r="N78" s="19">
        <f t="shared" si="16"/>
        <v>3.1621068111800157</v>
      </c>
      <c r="O78" s="215"/>
      <c r="P78" s="223"/>
    </row>
    <row r="79" spans="2:16">
      <c r="B79" s="213"/>
      <c r="C79" s="215"/>
      <c r="D79" s="215"/>
      <c r="E79" s="19">
        <f t="shared" si="12"/>
        <v>28020080</v>
      </c>
      <c r="F79" s="19">
        <f t="shared" si="13"/>
        <v>9.8480833329999999</v>
      </c>
      <c r="G79" s="19">
        <f t="shared" si="13"/>
        <v>-73.462194440000005</v>
      </c>
      <c r="H79" s="19">
        <f t="shared" si="14"/>
        <v>0.52925528283258627</v>
      </c>
      <c r="I79" s="19">
        <f t="shared" si="7"/>
        <v>1.889447365830677</v>
      </c>
      <c r="J79" s="215"/>
      <c r="K79" s="19">
        <f t="shared" si="15"/>
        <v>9.3039363148793619</v>
      </c>
      <c r="L79" s="215"/>
      <c r="M79" s="215"/>
      <c r="N79" s="19">
        <f t="shared" si="16"/>
        <v>3.990228187098821</v>
      </c>
      <c r="O79" s="215"/>
      <c r="P79" s="223"/>
    </row>
    <row r="80" spans="2:16">
      <c r="B80" s="213"/>
      <c r="C80" s="215"/>
      <c r="D80" s="215"/>
      <c r="E80" s="19">
        <f t="shared" si="12"/>
        <v>28020150</v>
      </c>
      <c r="F80" s="19">
        <f t="shared" si="13"/>
        <v>10.029972219999999</v>
      </c>
      <c r="G80" s="19">
        <f t="shared" si="13"/>
        <v>-73.668833329999998</v>
      </c>
      <c r="H80" s="19">
        <f t="shared" si="14"/>
        <v>0.78075517590356203</v>
      </c>
      <c r="I80" s="19">
        <f t="shared" si="7"/>
        <v>1.2808112336145676</v>
      </c>
      <c r="J80" s="215"/>
      <c r="K80" s="19">
        <f t="shared" si="15"/>
        <v>7.0508964802020335</v>
      </c>
      <c r="L80" s="215"/>
      <c r="M80" s="215"/>
      <c r="N80" s="19">
        <f t="shared" si="16"/>
        <v>3.4825500944313554</v>
      </c>
      <c r="O80" s="215"/>
      <c r="P80" s="223"/>
    </row>
    <row r="81" spans="2:16">
      <c r="B81" s="213"/>
      <c r="C81" s="215"/>
      <c r="D81" s="215"/>
      <c r="E81" s="19">
        <f t="shared" si="12"/>
        <v>28020230</v>
      </c>
      <c r="F81" s="19">
        <f t="shared" si="13"/>
        <v>9.7333333329999991</v>
      </c>
      <c r="G81" s="19">
        <f t="shared" si="13"/>
        <v>-73.3</v>
      </c>
      <c r="H81" s="19">
        <f t="shared" si="14"/>
        <v>0.35576793395877987</v>
      </c>
      <c r="I81" s="19">
        <f t="shared" si="7"/>
        <v>2.810821056503261</v>
      </c>
      <c r="J81" s="215"/>
      <c r="K81" s="19">
        <f t="shared" si="15"/>
        <v>19.088507293665423</v>
      </c>
      <c r="L81" s="215"/>
      <c r="M81" s="215"/>
      <c r="N81" s="19">
        <f t="shared" si="16"/>
        <v>7.6500762670003031</v>
      </c>
      <c r="O81" s="215"/>
      <c r="P81" s="223"/>
    </row>
    <row r="82" spans="2:16">
      <c r="B82" s="213"/>
      <c r="C82" s="215"/>
      <c r="D82" s="215"/>
      <c r="E82" s="19">
        <f t="shared" si="12"/>
        <v>28020310</v>
      </c>
      <c r="F82" s="19">
        <f t="shared" si="13"/>
        <v>10.1</v>
      </c>
      <c r="G82" s="19">
        <f t="shared" si="13"/>
        <v>-73.150000000000006</v>
      </c>
      <c r="H82" s="19">
        <f t="shared" si="14"/>
        <v>0.41540495710210779</v>
      </c>
      <c r="I82" s="19">
        <f t="shared" si="7"/>
        <v>2.407289520510457</v>
      </c>
      <c r="J82" s="215"/>
      <c r="K82" s="19">
        <f t="shared" si="15"/>
        <v>79.162444570241774</v>
      </c>
      <c r="L82" s="215"/>
      <c r="M82" s="215"/>
      <c r="N82" s="19">
        <f t="shared" si="16"/>
        <v>27.352540729890482</v>
      </c>
      <c r="O82" s="215"/>
      <c r="P82" s="223"/>
    </row>
    <row r="83" spans="2:16">
      <c r="B83" s="213"/>
      <c r="C83" s="215"/>
      <c r="D83" s="215"/>
      <c r="E83" s="19">
        <f t="shared" si="12"/>
        <v>28020420</v>
      </c>
      <c r="F83" s="19">
        <f t="shared" si="13"/>
        <v>9.8446111110000007</v>
      </c>
      <c r="G83" s="19">
        <f t="shared" si="13"/>
        <v>-73.547694440000001</v>
      </c>
      <c r="H83" s="19">
        <f t="shared" si="14"/>
        <v>0.61256857220411776</v>
      </c>
      <c r="I83" s="19">
        <f t="shared" si="7"/>
        <v>1.6324702986342301</v>
      </c>
      <c r="J83" s="215"/>
      <c r="K83" s="19">
        <f t="shared" si="15"/>
        <v>8.1390746090783637</v>
      </c>
      <c r="L83" s="215"/>
      <c r="M83" s="215"/>
      <c r="N83" s="19">
        <f t="shared" si="16"/>
        <v>2.9993052476314239</v>
      </c>
      <c r="O83" s="215"/>
      <c r="P83" s="223"/>
    </row>
    <row r="84" spans="2:16">
      <c r="B84" s="213"/>
      <c r="C84" s="215"/>
      <c r="D84" s="215"/>
      <c r="E84" s="19">
        <f t="shared" si="12"/>
        <v>28020440</v>
      </c>
      <c r="F84" s="19">
        <f t="shared" si="13"/>
        <v>9.9170277779999996</v>
      </c>
      <c r="G84" s="19">
        <f t="shared" si="13"/>
        <v>-73.286138890000004</v>
      </c>
      <c r="H84" s="19">
        <f t="shared" si="14"/>
        <v>0.38538579171028525</v>
      </c>
      <c r="I84" s="19">
        <f t="shared" si="7"/>
        <v>2.5948024590168401</v>
      </c>
      <c r="J84" s="215"/>
      <c r="K84" s="19">
        <f t="shared" si="15"/>
        <v>16.546706557812147</v>
      </c>
      <c r="L84" s="215"/>
      <c r="M84" s="215"/>
      <c r="N84" s="19">
        <f t="shared" si="16"/>
        <v>3.9397841298280865</v>
      </c>
      <c r="O84" s="215"/>
      <c r="P84" s="223"/>
    </row>
    <row r="85" spans="2:16">
      <c r="B85" s="213"/>
      <c r="C85" s="215"/>
      <c r="D85" s="215"/>
      <c r="E85" s="19">
        <f t="shared" si="12"/>
        <v>28020460</v>
      </c>
      <c r="F85" s="19">
        <f t="shared" si="13"/>
        <v>10.04463889</v>
      </c>
      <c r="G85" s="19">
        <f t="shared" si="13"/>
        <v>-73.243388890000006</v>
      </c>
      <c r="H85" s="19">
        <f t="shared" si="14"/>
        <v>0.42756684484287422</v>
      </c>
      <c r="I85" s="19">
        <f t="shared" si="7"/>
        <v>2.3388155841865808</v>
      </c>
      <c r="J85" s="215"/>
      <c r="K85" s="19">
        <f t="shared" si="15"/>
        <v>23.513876986743419</v>
      </c>
      <c r="L85" s="215"/>
      <c r="M85" s="215"/>
      <c r="N85" s="19">
        <f t="shared" si="16"/>
        <v>6.2352146023389885</v>
      </c>
      <c r="O85" s="215"/>
      <c r="P85" s="223"/>
    </row>
    <row r="86" spans="2:16">
      <c r="B86" s="213"/>
      <c r="C86" s="215"/>
      <c r="D86" s="215"/>
      <c r="E86" s="19">
        <f t="shared" si="12"/>
        <v>28020600</v>
      </c>
      <c r="F86" s="19">
        <f t="shared" si="13"/>
        <v>9.8547222219999995</v>
      </c>
      <c r="G86" s="19">
        <f t="shared" si="13"/>
        <v>-73.357166669999998</v>
      </c>
      <c r="H86" s="19">
        <f t="shared" si="14"/>
        <v>0.42876794594386464</v>
      </c>
      <c r="I86" s="19">
        <f t="shared" si="7"/>
        <v>2.3322638957971975</v>
      </c>
      <c r="J86" s="215"/>
      <c r="K86" s="19">
        <f t="shared" si="15"/>
        <v>10.170344771572736</v>
      </c>
      <c r="L86" s="215"/>
      <c r="M86" s="215"/>
      <c r="N86" s="19">
        <f t="shared" si="16"/>
        <v>3.3716048322222512</v>
      </c>
      <c r="O86" s="215"/>
      <c r="P86" s="223"/>
    </row>
    <row r="87" spans="2:16">
      <c r="B87" s="213"/>
      <c r="C87" s="215"/>
      <c r="D87" s="215"/>
      <c r="E87" s="19">
        <f t="shared" si="12"/>
        <v>28025070</v>
      </c>
      <c r="F87" s="19">
        <f t="shared" si="13"/>
        <v>10.001805559999999</v>
      </c>
      <c r="G87" s="19">
        <f t="shared" si="13"/>
        <v>-73.249388890000006</v>
      </c>
      <c r="H87" s="19">
        <f t="shared" si="14"/>
        <v>0.40261638248001286</v>
      </c>
      <c r="I87" s="19">
        <f t="shared" si="7"/>
        <v>2.4837538746939667</v>
      </c>
      <c r="J87" s="215"/>
      <c r="K87" s="19">
        <f t="shared" si="15"/>
        <v>19.1638350064975</v>
      </c>
      <c r="L87" s="215"/>
      <c r="M87" s="215"/>
      <c r="N87" s="19">
        <f t="shared" si="16"/>
        <v>5.1740961965036272</v>
      </c>
      <c r="O87" s="215"/>
      <c r="P87" s="223"/>
    </row>
    <row r="88" spans="2:16">
      <c r="B88" s="213"/>
      <c r="C88" s="215"/>
      <c r="D88" s="215"/>
      <c r="E88" s="19">
        <f t="shared" si="12"/>
        <v>28025080</v>
      </c>
      <c r="F88" s="19">
        <f t="shared" si="13"/>
        <v>9.6866666670000008</v>
      </c>
      <c r="G88" s="19">
        <f t="shared" si="13"/>
        <v>-73.240555560000004</v>
      </c>
      <c r="H88" s="19">
        <f t="shared" si="14"/>
        <v>0.30088255675415976</v>
      </c>
      <c r="I88" s="19">
        <f t="shared" si="7"/>
        <v>3.3235559109432313</v>
      </c>
      <c r="J88" s="215"/>
      <c r="K88" s="19">
        <f t="shared" si="15"/>
        <v>32.304780809137796</v>
      </c>
      <c r="L88" s="215"/>
      <c r="M88" s="215"/>
      <c r="N88" s="19">
        <f t="shared" si="16"/>
        <v>9.3411839152962575</v>
      </c>
      <c r="O88" s="215"/>
      <c r="P88" s="223"/>
    </row>
    <row r="89" spans="2:16">
      <c r="B89" s="213"/>
      <c r="C89" s="215"/>
      <c r="D89" s="215"/>
      <c r="E89" s="19">
        <f t="shared" si="12"/>
        <v>28025090</v>
      </c>
      <c r="F89" s="19">
        <f t="shared" si="13"/>
        <v>9.8502500000000008</v>
      </c>
      <c r="G89" s="19">
        <f t="shared" si="13"/>
        <v>-73.265472220000007</v>
      </c>
      <c r="H89" s="19">
        <f t="shared" si="14"/>
        <v>0.3398775362067582</v>
      </c>
      <c r="I89" s="19">
        <f t="shared" si="7"/>
        <v>2.9422362276736891</v>
      </c>
      <c r="J89" s="215"/>
      <c r="K89" s="19">
        <f t="shared" si="15"/>
        <v>21.387706172084624</v>
      </c>
      <c r="L89" s="215"/>
      <c r="M89" s="215"/>
      <c r="N89" s="19">
        <f t="shared" si="16"/>
        <v>4.5494557732369989</v>
      </c>
      <c r="O89" s="215"/>
      <c r="P89" s="223"/>
    </row>
    <row r="90" spans="2:16">
      <c r="B90" s="213"/>
      <c r="C90" s="215"/>
      <c r="D90" s="215"/>
      <c r="E90" s="19">
        <f t="shared" si="12"/>
        <v>28035010</v>
      </c>
      <c r="F90" s="19">
        <f t="shared" si="13"/>
        <v>10.190666670000001</v>
      </c>
      <c r="G90" s="19">
        <f t="shared" si="13"/>
        <v>-73.547388889999993</v>
      </c>
      <c r="H90" s="19">
        <f t="shared" si="14"/>
        <v>0.75342097091507865</v>
      </c>
      <c r="I90" s="19">
        <f t="shared" si="7"/>
        <v>1.3272792218478271</v>
      </c>
      <c r="J90" s="215"/>
      <c r="K90" s="19">
        <f t="shared" si="15"/>
        <v>8.3557754316896169</v>
      </c>
      <c r="L90" s="215"/>
      <c r="M90" s="215"/>
      <c r="N90" s="19">
        <f t="shared" si="16"/>
        <v>2.6796250248589377</v>
      </c>
      <c r="O90" s="215"/>
      <c r="P90" s="223"/>
    </row>
    <row r="91" spans="2:16">
      <c r="B91" s="213"/>
      <c r="C91" s="215"/>
      <c r="D91" s="215"/>
      <c r="E91" s="19">
        <f t="shared" si="12"/>
        <v>28035040</v>
      </c>
      <c r="F91" s="19">
        <f t="shared" si="13"/>
        <v>9.9049166670000002</v>
      </c>
      <c r="G91" s="19">
        <f t="shared" si="13"/>
        <v>-73.647527780000004</v>
      </c>
      <c r="H91" s="19">
        <f t="shared" si="14"/>
        <v>0.72253029982865291</v>
      </c>
      <c r="I91" s="19">
        <f t="shared" si="7"/>
        <v>1.3840250024630782</v>
      </c>
      <c r="J91" s="215"/>
      <c r="K91" s="19">
        <f t="shared" si="15"/>
        <v>5.5164767832846673</v>
      </c>
      <c r="L91" s="215"/>
      <c r="M91" s="215"/>
      <c r="N91" s="19">
        <f t="shared" si="16"/>
        <v>1.5101482138403444</v>
      </c>
      <c r="O91" s="215"/>
      <c r="P91" s="223"/>
    </row>
    <row r="92" spans="2:16">
      <c r="B92" s="213"/>
      <c r="C92" s="215"/>
      <c r="D92" s="215"/>
      <c r="E92" s="19">
        <f t="shared" si="12"/>
        <v>28040310</v>
      </c>
      <c r="F92" s="19">
        <f t="shared" si="13"/>
        <v>9.7760555559999993</v>
      </c>
      <c r="G92" s="19">
        <f t="shared" si="13"/>
        <v>-73.743416670000002</v>
      </c>
      <c r="H92" s="19">
        <f t="shared" si="14"/>
        <v>0.79999115116541508</v>
      </c>
      <c r="I92" s="19">
        <f t="shared" si="7"/>
        <v>1.250013826456974</v>
      </c>
      <c r="J92" s="215"/>
      <c r="K92" s="19">
        <f t="shared" si="15"/>
        <v>3.7114610397979115</v>
      </c>
      <c r="L92" s="215"/>
      <c r="M92" s="215"/>
      <c r="N92" s="19">
        <f t="shared" si="16"/>
        <v>1.1594868960904401</v>
      </c>
      <c r="O92" s="215"/>
      <c r="P92" s="223"/>
    </row>
    <row r="93" spans="2:16">
      <c r="B93" s="218"/>
      <c r="C93" s="220"/>
      <c r="D93" s="220"/>
      <c r="E93" s="25">
        <f t="shared" si="12"/>
        <v>28040350</v>
      </c>
      <c r="F93" s="25">
        <f t="shared" si="13"/>
        <v>9.6569722220000003</v>
      </c>
      <c r="G93" s="25">
        <f t="shared" si="13"/>
        <v>-73.743694439999999</v>
      </c>
      <c r="H93" s="25">
        <f t="shared" si="14"/>
        <v>0.80362428338141301</v>
      </c>
      <c r="I93" s="25">
        <f t="shared" si="7"/>
        <v>1.244362596650634</v>
      </c>
      <c r="J93" s="220"/>
      <c r="K93" s="25">
        <f t="shared" si="15"/>
        <v>3.4947267574958256</v>
      </c>
      <c r="L93" s="220"/>
      <c r="M93" s="220"/>
      <c r="N93" s="25">
        <f t="shared" si="16"/>
        <v>2.3043150140236981</v>
      </c>
      <c r="O93" s="220"/>
      <c r="P93" s="226"/>
    </row>
    <row r="94" spans="2:16">
      <c r="B94" s="227" t="str">
        <f>C35</f>
        <v>Virtual3</v>
      </c>
      <c r="C94" s="221">
        <f>E35</f>
        <v>9.5500799999999995</v>
      </c>
      <c r="D94" s="221">
        <f>F35</f>
        <v>-73.027957999999998</v>
      </c>
      <c r="E94" s="114">
        <f t="shared" ref="E94:E119" si="17">C7</f>
        <v>25020230</v>
      </c>
      <c r="F94" s="114">
        <f t="shared" ref="F94:G119" si="18">E7</f>
        <v>9.5621666669999996</v>
      </c>
      <c r="G94" s="114">
        <f t="shared" si="18"/>
        <v>-73.339472220000005</v>
      </c>
      <c r="H94" s="114">
        <f t="shared" ref="H94:H119" si="19">((ABS($C$94-F94)^2)+(ABS($D$94-G94)^2))^0.5</f>
        <v>0.31174861151476096</v>
      </c>
      <c r="I94" s="114">
        <f t="shared" si="7"/>
        <v>3.2077127629890057</v>
      </c>
      <c r="J94" s="221">
        <f>SUM(I94:I119)</f>
        <v>49.347525374951907</v>
      </c>
      <c r="K94" s="114">
        <f t="shared" ref="K94:K119" si="20">L7/H94^$D$40</f>
        <v>29.756276740431737</v>
      </c>
      <c r="L94" s="221">
        <f>SUM(K94:K119)</f>
        <v>487.93742366345208</v>
      </c>
      <c r="M94" s="221">
        <f>L94/J94</f>
        <v>9.8877789707996602</v>
      </c>
      <c r="N94" s="114">
        <f t="shared" ref="N94:N119" si="21">M7/H94^$D$40</f>
        <v>10.892037173267646</v>
      </c>
      <c r="O94" s="221">
        <f>SUM(N94:N119)</f>
        <v>185.28688748756352</v>
      </c>
      <c r="P94" s="222">
        <f>O94/J94</f>
        <v>3.7547351377747602</v>
      </c>
    </row>
    <row r="95" spans="2:16">
      <c r="B95" s="213"/>
      <c r="C95" s="215"/>
      <c r="D95" s="215"/>
      <c r="E95" s="19">
        <f t="shared" si="17"/>
        <v>25020240</v>
      </c>
      <c r="F95" s="19">
        <f t="shared" si="18"/>
        <v>9.4104722219999992</v>
      </c>
      <c r="G95" s="19">
        <f t="shared" si="18"/>
        <v>-73.890416669999993</v>
      </c>
      <c r="H95" s="19">
        <f t="shared" si="19"/>
        <v>0.87368489121436566</v>
      </c>
      <c r="I95" s="19">
        <f t="shared" si="7"/>
        <v>1.1445774215118503</v>
      </c>
      <c r="J95" s="215"/>
      <c r="K95" s="19">
        <f t="shared" si="20"/>
        <v>3.9815576593665649</v>
      </c>
      <c r="L95" s="215"/>
      <c r="M95" s="215"/>
      <c r="N95" s="19">
        <f t="shared" si="21"/>
        <v>1.0622085883876329</v>
      </c>
      <c r="O95" s="215"/>
      <c r="P95" s="223"/>
    </row>
    <row r="96" spans="2:16">
      <c r="B96" s="213"/>
      <c r="C96" s="215"/>
      <c r="D96" s="215"/>
      <c r="E96" s="19">
        <f t="shared" si="17"/>
        <v>25020250</v>
      </c>
      <c r="F96" s="19">
        <f t="shared" si="18"/>
        <v>9.1971944440000009</v>
      </c>
      <c r="G96" s="19">
        <f t="shared" si="18"/>
        <v>-73.541944439999995</v>
      </c>
      <c r="H96" s="19">
        <f t="shared" si="19"/>
        <v>0.62346633921752193</v>
      </c>
      <c r="I96" s="19">
        <f t="shared" si="7"/>
        <v>1.6039358295670696</v>
      </c>
      <c r="J96" s="215"/>
      <c r="K96" s="19">
        <f t="shared" si="20"/>
        <v>5.7699966677083543</v>
      </c>
      <c r="L96" s="215"/>
      <c r="M96" s="215"/>
      <c r="N96" s="19">
        <f t="shared" si="21"/>
        <v>1.4511729096606047</v>
      </c>
      <c r="O96" s="215"/>
      <c r="P96" s="223"/>
    </row>
    <row r="97" spans="2:16">
      <c r="B97" s="213"/>
      <c r="C97" s="215"/>
      <c r="D97" s="215"/>
      <c r="E97" s="19">
        <f t="shared" si="17"/>
        <v>25020260</v>
      </c>
      <c r="F97" s="19">
        <f t="shared" si="18"/>
        <v>9.397027778</v>
      </c>
      <c r="G97" s="19">
        <f t="shared" si="18"/>
        <v>-73.488027779999996</v>
      </c>
      <c r="H97" s="19">
        <f t="shared" si="19"/>
        <v>0.48485996445198837</v>
      </c>
      <c r="I97" s="19">
        <f t="shared" si="7"/>
        <v>2.0624511679990887</v>
      </c>
      <c r="J97" s="215"/>
      <c r="K97" s="19">
        <f t="shared" si="20"/>
        <v>7.9134829458594282</v>
      </c>
      <c r="L97" s="215"/>
      <c r="M97" s="215"/>
      <c r="N97" s="19">
        <f t="shared" si="21"/>
        <v>2.360429948317103</v>
      </c>
      <c r="O97" s="215"/>
      <c r="P97" s="223"/>
    </row>
    <row r="98" spans="2:16">
      <c r="B98" s="213"/>
      <c r="C98" s="215"/>
      <c r="D98" s="215"/>
      <c r="E98" s="19">
        <f t="shared" si="17"/>
        <v>25020280</v>
      </c>
      <c r="F98" s="19">
        <f t="shared" si="18"/>
        <v>9.6065277780000002</v>
      </c>
      <c r="G98" s="19">
        <f t="shared" si="18"/>
        <v>-73.611972219999998</v>
      </c>
      <c r="H98" s="19">
        <f t="shared" si="19"/>
        <v>0.58673585266570005</v>
      </c>
      <c r="I98" s="19">
        <f t="shared" si="7"/>
        <v>1.7043444600440367</v>
      </c>
      <c r="J98" s="215"/>
      <c r="K98" s="19">
        <f t="shared" si="20"/>
        <v>5.6754238002936601</v>
      </c>
      <c r="L98" s="215"/>
      <c r="M98" s="215"/>
      <c r="N98" s="19">
        <f t="shared" si="21"/>
        <v>1.8946718384251591</v>
      </c>
      <c r="O98" s="215"/>
      <c r="P98" s="223"/>
    </row>
    <row r="99" spans="2:16">
      <c r="B99" s="213"/>
      <c r="C99" s="215"/>
      <c r="D99" s="215"/>
      <c r="E99" s="19">
        <f t="shared" si="17"/>
        <v>25020690</v>
      </c>
      <c r="F99" s="19">
        <f t="shared" si="18"/>
        <v>9.4232777779999992</v>
      </c>
      <c r="G99" s="19">
        <f t="shared" si="18"/>
        <v>-73.410944439999994</v>
      </c>
      <c r="H99" s="19">
        <f t="shared" si="19"/>
        <v>0.4034320472248184</v>
      </c>
      <c r="I99" s="19">
        <f t="shared" si="7"/>
        <v>2.478732185206733</v>
      </c>
      <c r="J99" s="215"/>
      <c r="K99" s="19">
        <f t="shared" si="20"/>
        <v>12.416272608750839</v>
      </c>
      <c r="L99" s="215"/>
      <c r="M99" s="215"/>
      <c r="N99" s="19">
        <f t="shared" si="21"/>
        <v>3.5084709550720463</v>
      </c>
      <c r="O99" s="215"/>
      <c r="P99" s="223"/>
    </row>
    <row r="100" spans="2:16">
      <c r="B100" s="213"/>
      <c r="C100" s="215"/>
      <c r="D100" s="215"/>
      <c r="E100" s="19">
        <f t="shared" si="17"/>
        <v>25020920</v>
      </c>
      <c r="F100" s="19">
        <f t="shared" si="18"/>
        <v>9.2166666670000001</v>
      </c>
      <c r="G100" s="19">
        <f t="shared" si="18"/>
        <v>-73.416666669999998</v>
      </c>
      <c r="H100" s="19">
        <f t="shared" si="19"/>
        <v>0.51211217594911473</v>
      </c>
      <c r="I100" s="19">
        <f t="shared" si="7"/>
        <v>1.9526971764470671</v>
      </c>
      <c r="J100" s="215"/>
      <c r="K100" s="19">
        <f t="shared" si="20"/>
        <v>167.9883000831731</v>
      </c>
      <c r="L100" s="215"/>
      <c r="M100" s="215"/>
      <c r="N100" s="19">
        <f t="shared" si="21"/>
        <v>81.127749224287683</v>
      </c>
      <c r="O100" s="215"/>
      <c r="P100" s="223"/>
    </row>
    <row r="101" spans="2:16">
      <c r="B101" s="213"/>
      <c r="C101" s="215"/>
      <c r="D101" s="215"/>
      <c r="E101" s="19">
        <f t="shared" si="17"/>
        <v>25021240</v>
      </c>
      <c r="F101" s="19">
        <f t="shared" si="18"/>
        <v>9.2600833330000007</v>
      </c>
      <c r="G101" s="19">
        <f t="shared" si="18"/>
        <v>-73.80986111</v>
      </c>
      <c r="H101" s="19">
        <f t="shared" si="19"/>
        <v>0.83394876359329351</v>
      </c>
      <c r="I101" s="19">
        <f t="shared" si="7"/>
        <v>1.199114434430276</v>
      </c>
      <c r="J101" s="215"/>
      <c r="K101" s="19">
        <f t="shared" si="20"/>
        <v>2.5037362017683225</v>
      </c>
      <c r="L101" s="215"/>
      <c r="M101" s="215"/>
      <c r="N101" s="19">
        <f t="shared" si="21"/>
        <v>0.5199701343365154</v>
      </c>
      <c r="O101" s="215"/>
      <c r="P101" s="223"/>
    </row>
    <row r="102" spans="2:16">
      <c r="B102" s="213"/>
      <c r="C102" s="215"/>
      <c r="D102" s="215"/>
      <c r="E102" s="19">
        <f t="shared" si="17"/>
        <v>25021650</v>
      </c>
      <c r="F102" s="19">
        <f t="shared" si="18"/>
        <v>9.5573888890000003</v>
      </c>
      <c r="G102" s="19">
        <f t="shared" si="18"/>
        <v>-73.876194440000006</v>
      </c>
      <c r="H102" s="19">
        <f t="shared" si="19"/>
        <v>0.84826792819385866</v>
      </c>
      <c r="I102" s="19">
        <f t="shared" si="7"/>
        <v>1.1788728145471807</v>
      </c>
      <c r="J102" s="215"/>
      <c r="K102" s="19">
        <f t="shared" si="20"/>
        <v>3.3868459664843344</v>
      </c>
      <c r="L102" s="215"/>
      <c r="M102" s="215"/>
      <c r="N102" s="19">
        <f t="shared" si="21"/>
        <v>0.93682594118455842</v>
      </c>
      <c r="O102" s="215"/>
      <c r="P102" s="223"/>
    </row>
    <row r="103" spans="2:16">
      <c r="B103" s="213"/>
      <c r="C103" s="215"/>
      <c r="D103" s="215"/>
      <c r="E103" s="19">
        <f t="shared" si="17"/>
        <v>25025250</v>
      </c>
      <c r="F103" s="19">
        <f t="shared" si="18"/>
        <v>9.3610277780000004</v>
      </c>
      <c r="G103" s="19">
        <f t="shared" si="18"/>
        <v>-73.59338889</v>
      </c>
      <c r="H103" s="19">
        <f t="shared" si="19"/>
        <v>0.59619865314283549</v>
      </c>
      <c r="I103" s="19">
        <f t="shared" si="7"/>
        <v>1.6772932892896406</v>
      </c>
      <c r="J103" s="215"/>
      <c r="K103" s="19">
        <f t="shared" si="20"/>
        <v>3.1701356362258526</v>
      </c>
      <c r="L103" s="215"/>
      <c r="M103" s="215"/>
      <c r="N103" s="19">
        <f t="shared" si="21"/>
        <v>1.1452169703379911</v>
      </c>
      <c r="O103" s="215"/>
      <c r="P103" s="223"/>
    </row>
    <row r="104" spans="2:16">
      <c r="B104" s="213"/>
      <c r="C104" s="215"/>
      <c r="D104" s="215"/>
      <c r="E104" s="19">
        <f t="shared" si="17"/>
        <v>28010070</v>
      </c>
      <c r="F104" s="19">
        <f t="shared" si="18"/>
        <v>10.185499999999999</v>
      </c>
      <c r="G104" s="19">
        <f t="shared" si="18"/>
        <v>-73.467111110000005</v>
      </c>
      <c r="H104" s="19">
        <f t="shared" si="19"/>
        <v>0.77240794300853588</v>
      </c>
      <c r="I104" s="19">
        <f t="shared" si="7"/>
        <v>1.2946526625619501</v>
      </c>
      <c r="J104" s="215"/>
      <c r="K104" s="19">
        <f t="shared" si="20"/>
        <v>5.3021006149944006</v>
      </c>
      <c r="L104" s="215"/>
      <c r="M104" s="215"/>
      <c r="N104" s="19">
        <f t="shared" si="21"/>
        <v>2.8143872795261395</v>
      </c>
      <c r="O104" s="215"/>
      <c r="P104" s="223"/>
    </row>
    <row r="105" spans="2:16">
      <c r="B105" s="213"/>
      <c r="C105" s="215"/>
      <c r="D105" s="215"/>
      <c r="E105" s="19">
        <f t="shared" si="17"/>
        <v>28020080</v>
      </c>
      <c r="F105" s="19">
        <f t="shared" si="18"/>
        <v>9.8480833329999999</v>
      </c>
      <c r="G105" s="19">
        <f t="shared" si="18"/>
        <v>-73.462194440000005</v>
      </c>
      <c r="H105" s="19">
        <f t="shared" si="19"/>
        <v>0.52665669302021445</v>
      </c>
      <c r="I105" s="19">
        <f t="shared" si="7"/>
        <v>1.8987701348013011</v>
      </c>
      <c r="J105" s="215"/>
      <c r="K105" s="19">
        <f t="shared" si="20"/>
        <v>9.3498430971214201</v>
      </c>
      <c r="L105" s="215"/>
      <c r="M105" s="215"/>
      <c r="N105" s="19">
        <f t="shared" si="21"/>
        <v>4.0099164706684673</v>
      </c>
      <c r="O105" s="215"/>
      <c r="P105" s="223"/>
    </row>
    <row r="106" spans="2:16">
      <c r="B106" s="213"/>
      <c r="C106" s="215"/>
      <c r="D106" s="215"/>
      <c r="E106" s="19">
        <f t="shared" si="17"/>
        <v>28020150</v>
      </c>
      <c r="F106" s="19">
        <f t="shared" si="18"/>
        <v>10.029972219999999</v>
      </c>
      <c r="G106" s="19">
        <f t="shared" si="18"/>
        <v>-73.668833329999998</v>
      </c>
      <c r="H106" s="19">
        <f t="shared" si="19"/>
        <v>0.80063582946251999</v>
      </c>
      <c r="I106" s="19">
        <f t="shared" ref="I106:I145" si="22">1/H106^$D$40</f>
        <v>1.249007305445369</v>
      </c>
      <c r="J106" s="215"/>
      <c r="K106" s="19">
        <f t="shared" si="20"/>
        <v>6.875815094827268</v>
      </c>
      <c r="L106" s="215"/>
      <c r="M106" s="215"/>
      <c r="N106" s="19">
        <f t="shared" si="21"/>
        <v>3.3960746090966745</v>
      </c>
      <c r="O106" s="215"/>
      <c r="P106" s="223"/>
    </row>
    <row r="107" spans="2:16">
      <c r="B107" s="213"/>
      <c r="C107" s="215"/>
      <c r="D107" s="215"/>
      <c r="E107" s="19">
        <f t="shared" si="17"/>
        <v>28020230</v>
      </c>
      <c r="F107" s="19">
        <f t="shared" si="18"/>
        <v>9.7333333329999991</v>
      </c>
      <c r="G107" s="19">
        <f t="shared" si="18"/>
        <v>-73.3</v>
      </c>
      <c r="H107" s="19">
        <f t="shared" si="19"/>
        <v>0.32800706367334259</v>
      </c>
      <c r="I107" s="19">
        <f t="shared" si="22"/>
        <v>3.0487148319338795</v>
      </c>
      <c r="J107" s="215"/>
      <c r="K107" s="19">
        <f t="shared" si="20"/>
        <v>20.704062669173442</v>
      </c>
      <c r="L107" s="215"/>
      <c r="M107" s="215"/>
      <c r="N107" s="19">
        <f t="shared" si="21"/>
        <v>8.2975402958036479</v>
      </c>
      <c r="O107" s="215"/>
      <c r="P107" s="223"/>
    </row>
    <row r="108" spans="2:16">
      <c r="B108" s="213"/>
      <c r="C108" s="215"/>
      <c r="D108" s="215"/>
      <c r="E108" s="19">
        <f t="shared" si="17"/>
        <v>28020310</v>
      </c>
      <c r="F108" s="19">
        <f t="shared" si="18"/>
        <v>10.1</v>
      </c>
      <c r="G108" s="19">
        <f t="shared" si="18"/>
        <v>-73.150000000000006</v>
      </c>
      <c r="H108" s="19">
        <f t="shared" si="19"/>
        <v>0.56329943739009902</v>
      </c>
      <c r="I108" s="19">
        <f t="shared" si="22"/>
        <v>1.7752547466286122</v>
      </c>
      <c r="J108" s="215"/>
      <c r="K108" s="19">
        <f t="shared" si="20"/>
        <v>58.378314814516571</v>
      </c>
      <c r="L108" s="215"/>
      <c r="M108" s="215"/>
      <c r="N108" s="19">
        <f t="shared" si="21"/>
        <v>20.171120818402446</v>
      </c>
      <c r="O108" s="215"/>
      <c r="P108" s="223"/>
    </row>
    <row r="109" spans="2:16">
      <c r="B109" s="213"/>
      <c r="C109" s="215"/>
      <c r="D109" s="215"/>
      <c r="E109" s="19">
        <f t="shared" si="17"/>
        <v>28020420</v>
      </c>
      <c r="F109" s="19">
        <f t="shared" si="18"/>
        <v>9.8446111110000007</v>
      </c>
      <c r="G109" s="19">
        <f t="shared" si="18"/>
        <v>-73.547694440000001</v>
      </c>
      <c r="H109" s="19">
        <f t="shared" si="19"/>
        <v>0.59738977427703877</v>
      </c>
      <c r="I109" s="19">
        <f t="shared" si="22"/>
        <v>1.6739489744534048</v>
      </c>
      <c r="J109" s="215"/>
      <c r="K109" s="19">
        <f t="shared" si="20"/>
        <v>8.3458765566914259</v>
      </c>
      <c r="L109" s="215"/>
      <c r="M109" s="215"/>
      <c r="N109" s="19">
        <f t="shared" si="21"/>
        <v>3.0755131946631931</v>
      </c>
      <c r="O109" s="215"/>
      <c r="P109" s="223"/>
    </row>
    <row r="110" spans="2:16">
      <c r="B110" s="213"/>
      <c r="C110" s="215"/>
      <c r="D110" s="215"/>
      <c r="E110" s="19">
        <f t="shared" si="17"/>
        <v>28020440</v>
      </c>
      <c r="F110" s="19">
        <f t="shared" si="18"/>
        <v>9.9170277779999996</v>
      </c>
      <c r="G110" s="19">
        <f t="shared" si="18"/>
        <v>-73.286138890000004</v>
      </c>
      <c r="H110" s="19">
        <f t="shared" si="19"/>
        <v>0.44867364948293137</v>
      </c>
      <c r="I110" s="19">
        <f t="shared" si="22"/>
        <v>2.2287914638010013</v>
      </c>
      <c r="J110" s="215"/>
      <c r="K110" s="19">
        <f t="shared" si="20"/>
        <v>14.212703630643666</v>
      </c>
      <c r="L110" s="215"/>
      <c r="M110" s="215"/>
      <c r="N110" s="19">
        <f t="shared" si="21"/>
        <v>3.3840561570558103</v>
      </c>
      <c r="O110" s="215"/>
      <c r="P110" s="223"/>
    </row>
    <row r="111" spans="2:16">
      <c r="B111" s="213"/>
      <c r="C111" s="215"/>
      <c r="D111" s="215"/>
      <c r="E111" s="19">
        <f t="shared" si="17"/>
        <v>28020460</v>
      </c>
      <c r="F111" s="19">
        <f t="shared" si="18"/>
        <v>10.04463889</v>
      </c>
      <c r="G111" s="19">
        <f t="shared" si="18"/>
        <v>-73.243388890000006</v>
      </c>
      <c r="H111" s="19">
        <f t="shared" si="19"/>
        <v>0.53944319816290931</v>
      </c>
      <c r="I111" s="19">
        <f t="shared" si="22"/>
        <v>1.8537632940882955</v>
      </c>
      <c r="J111" s="215"/>
      <c r="K111" s="19">
        <f t="shared" si="20"/>
        <v>18.637280491224523</v>
      </c>
      <c r="L111" s="215"/>
      <c r="M111" s="215"/>
      <c r="N111" s="19">
        <f t="shared" si="21"/>
        <v>4.9420792467480279</v>
      </c>
      <c r="O111" s="215"/>
      <c r="P111" s="223"/>
    </row>
    <row r="112" spans="2:16">
      <c r="B112" s="213"/>
      <c r="C112" s="215"/>
      <c r="D112" s="215"/>
      <c r="E112" s="19">
        <f t="shared" si="17"/>
        <v>28020600</v>
      </c>
      <c r="F112" s="19">
        <f t="shared" si="18"/>
        <v>9.8547222219999995</v>
      </c>
      <c r="G112" s="19">
        <f t="shared" si="18"/>
        <v>-73.357166669999998</v>
      </c>
      <c r="H112" s="19">
        <f t="shared" si="19"/>
        <v>0.44853676753223487</v>
      </c>
      <c r="I112" s="19">
        <f t="shared" si="22"/>
        <v>2.2294716339572616</v>
      </c>
      <c r="J112" s="215"/>
      <c r="K112" s="19">
        <f t="shared" si="20"/>
        <v>9.7220967218362428</v>
      </c>
      <c r="L112" s="215"/>
      <c r="M112" s="215"/>
      <c r="N112" s="19">
        <f t="shared" si="21"/>
        <v>3.223004629921336</v>
      </c>
      <c r="O112" s="215"/>
      <c r="P112" s="223"/>
    </row>
    <row r="113" spans="2:16">
      <c r="B113" s="213"/>
      <c r="C113" s="215"/>
      <c r="D113" s="215"/>
      <c r="E113" s="19">
        <f t="shared" si="17"/>
        <v>28025070</v>
      </c>
      <c r="F113" s="19">
        <f t="shared" si="18"/>
        <v>10.001805559999999</v>
      </c>
      <c r="G113" s="19">
        <f t="shared" si="18"/>
        <v>-73.249388890000006</v>
      </c>
      <c r="H113" s="19">
        <f t="shared" si="19"/>
        <v>0.50307814562303244</v>
      </c>
      <c r="I113" s="19">
        <f t="shared" si="22"/>
        <v>1.9877627535609985</v>
      </c>
      <c r="J113" s="215"/>
      <c r="K113" s="19">
        <f t="shared" si="20"/>
        <v>15.33692924625945</v>
      </c>
      <c r="L113" s="215"/>
      <c r="M113" s="215"/>
      <c r="N113" s="19">
        <f t="shared" si="21"/>
        <v>4.1408594496984046</v>
      </c>
      <c r="O113" s="215"/>
      <c r="P113" s="223"/>
    </row>
    <row r="114" spans="2:16">
      <c r="B114" s="213"/>
      <c r="C114" s="215"/>
      <c r="D114" s="215"/>
      <c r="E114" s="19">
        <f t="shared" si="17"/>
        <v>28025080</v>
      </c>
      <c r="F114" s="19">
        <f t="shared" si="18"/>
        <v>9.6866666670000008</v>
      </c>
      <c r="G114" s="19">
        <f t="shared" si="18"/>
        <v>-73.240555560000004</v>
      </c>
      <c r="H114" s="19">
        <f t="shared" si="19"/>
        <v>0.25269277813211327</v>
      </c>
      <c r="I114" s="19">
        <f t="shared" si="22"/>
        <v>3.9573746720896721</v>
      </c>
      <c r="J114" s="215"/>
      <c r="K114" s="19">
        <f t="shared" si="20"/>
        <v>38.465464336120824</v>
      </c>
      <c r="L114" s="215"/>
      <c r="M114" s="215"/>
      <c r="N114" s="19">
        <f t="shared" si="21"/>
        <v>11.12259448141303</v>
      </c>
      <c r="O114" s="215"/>
      <c r="P114" s="223"/>
    </row>
    <row r="115" spans="2:16">
      <c r="B115" s="213"/>
      <c r="C115" s="215"/>
      <c r="D115" s="215"/>
      <c r="E115" s="19">
        <f t="shared" si="17"/>
        <v>28025090</v>
      </c>
      <c r="F115" s="19">
        <f t="shared" si="18"/>
        <v>9.8502500000000008</v>
      </c>
      <c r="G115" s="19">
        <f t="shared" si="18"/>
        <v>-73.265472220000007</v>
      </c>
      <c r="H115" s="19">
        <f t="shared" si="19"/>
        <v>0.38277282244461042</v>
      </c>
      <c r="I115" s="19">
        <f t="shared" si="22"/>
        <v>2.6125156786561203</v>
      </c>
      <c r="J115" s="215"/>
      <c r="K115" s="19">
        <f t="shared" si="20"/>
        <v>18.99090126738059</v>
      </c>
      <c r="L115" s="215"/>
      <c r="M115" s="215"/>
      <c r="N115" s="19">
        <f t="shared" si="21"/>
        <v>4.0396227961381879</v>
      </c>
      <c r="O115" s="215"/>
      <c r="P115" s="223"/>
    </row>
    <row r="116" spans="2:16">
      <c r="B116" s="213"/>
      <c r="C116" s="215"/>
      <c r="D116" s="215"/>
      <c r="E116" s="19">
        <f t="shared" si="17"/>
        <v>28035010</v>
      </c>
      <c r="F116" s="19">
        <f t="shared" si="18"/>
        <v>10.190666670000001</v>
      </c>
      <c r="G116" s="19">
        <f t="shared" si="18"/>
        <v>-73.547388889999993</v>
      </c>
      <c r="H116" s="19">
        <f t="shared" si="19"/>
        <v>0.82471797074386433</v>
      </c>
      <c r="I116" s="19">
        <f t="shared" si="22"/>
        <v>1.212535721875974</v>
      </c>
      <c r="J116" s="215"/>
      <c r="K116" s="19">
        <f t="shared" si="20"/>
        <v>7.633417315756712</v>
      </c>
      <c r="L116" s="215"/>
      <c r="M116" s="215"/>
      <c r="N116" s="19">
        <f t="shared" si="21"/>
        <v>2.4479710149841942</v>
      </c>
      <c r="O116" s="215"/>
      <c r="P116" s="223"/>
    </row>
    <row r="117" spans="2:16">
      <c r="B117" s="213"/>
      <c r="C117" s="215"/>
      <c r="D117" s="215"/>
      <c r="E117" s="19">
        <f t="shared" si="17"/>
        <v>28035040</v>
      </c>
      <c r="F117" s="19">
        <f t="shared" si="18"/>
        <v>9.9049166670000002</v>
      </c>
      <c r="G117" s="19">
        <f t="shared" si="18"/>
        <v>-73.647527780000004</v>
      </c>
      <c r="H117" s="19">
        <f t="shared" si="19"/>
        <v>0.71398583496938184</v>
      </c>
      <c r="I117" s="19">
        <f t="shared" si="22"/>
        <v>1.4005880103249995</v>
      </c>
      <c r="J117" s="215"/>
      <c r="K117" s="19">
        <f t="shared" si="20"/>
        <v>5.5824939781829137</v>
      </c>
      <c r="L117" s="215"/>
      <c r="M117" s="215"/>
      <c r="N117" s="19">
        <f t="shared" si="21"/>
        <v>1.528220572861309</v>
      </c>
      <c r="O117" s="215"/>
      <c r="P117" s="223"/>
    </row>
    <row r="118" spans="2:16">
      <c r="B118" s="213"/>
      <c r="C118" s="215"/>
      <c r="D118" s="215"/>
      <c r="E118" s="19">
        <f t="shared" si="17"/>
        <v>28040310</v>
      </c>
      <c r="F118" s="19">
        <f t="shared" si="18"/>
        <v>9.7760555559999993</v>
      </c>
      <c r="G118" s="19">
        <f t="shared" si="18"/>
        <v>-73.743416670000002</v>
      </c>
      <c r="H118" s="19">
        <f t="shared" si="19"/>
        <v>0.75029731466111715</v>
      </c>
      <c r="I118" s="19">
        <f t="shared" si="22"/>
        <v>1.3328049833840399</v>
      </c>
      <c r="J118" s="215"/>
      <c r="K118" s="19">
        <f t="shared" si="20"/>
        <v>3.9572792434617385</v>
      </c>
      <c r="L118" s="215"/>
      <c r="M118" s="215"/>
      <c r="N118" s="19">
        <f t="shared" si="21"/>
        <v>1.2362822558995297</v>
      </c>
      <c r="O118" s="215"/>
      <c r="P118" s="223"/>
    </row>
    <row r="119" spans="2:16">
      <c r="B119" s="214"/>
      <c r="C119" s="216"/>
      <c r="D119" s="216"/>
      <c r="E119" s="20">
        <f t="shared" si="17"/>
        <v>28040350</v>
      </c>
      <c r="F119" s="20">
        <f t="shared" si="18"/>
        <v>9.6569722220000003</v>
      </c>
      <c r="G119" s="20">
        <f t="shared" si="18"/>
        <v>-73.743694439999999</v>
      </c>
      <c r="H119" s="20">
        <f t="shared" si="19"/>
        <v>0.72367437336689766</v>
      </c>
      <c r="I119" s="20">
        <f t="shared" si="22"/>
        <v>1.3818369653570794</v>
      </c>
      <c r="J119" s="216"/>
      <c r="K119" s="20">
        <f t="shared" si="20"/>
        <v>3.8808162751986379</v>
      </c>
      <c r="L119" s="216"/>
      <c r="M119" s="216"/>
      <c r="N119" s="20">
        <f t="shared" si="21"/>
        <v>2.5588905314061381</v>
      </c>
      <c r="O119" s="216"/>
      <c r="P119" s="224"/>
    </row>
    <row r="120" spans="2:16">
      <c r="B120" s="217" t="str">
        <f>C36</f>
        <v>Virtual4</v>
      </c>
      <c r="C120" s="219">
        <f>E36</f>
        <v>9.3958790000000008</v>
      </c>
      <c r="D120" s="219">
        <f>F36</f>
        <v>-73.196422999999996</v>
      </c>
      <c r="E120" s="113">
        <f t="shared" ref="E120:E145" si="23">C7</f>
        <v>25020230</v>
      </c>
      <c r="F120" s="113">
        <f t="shared" ref="F120:G145" si="24">E7</f>
        <v>9.5621666669999996</v>
      </c>
      <c r="G120" s="113">
        <f t="shared" si="24"/>
        <v>-73.339472220000005</v>
      </c>
      <c r="H120" s="113">
        <f>((ABS($C$120-F120)^2)+(ABS($D$120-G120)^2))^0.5</f>
        <v>0.21935055855619207</v>
      </c>
      <c r="I120" s="113">
        <f t="shared" si="22"/>
        <v>4.558912485029416</v>
      </c>
      <c r="J120" s="219">
        <f>SUM(I120:I145)</f>
        <v>56.61307459403676</v>
      </c>
      <c r="K120" s="113">
        <f t="shared" ref="K120:K145" si="25">L7/H120^$D$40</f>
        <v>42.290651178361017</v>
      </c>
      <c r="L120" s="219">
        <f>SUM(K120:K145)</f>
        <v>631.02593032744926</v>
      </c>
      <c r="M120" s="219">
        <f>L120/J120</f>
        <v>11.146293234423931</v>
      </c>
      <c r="N120" s="113">
        <f t="shared" ref="N120:N145" si="26">M7/H120^$D$40</f>
        <v>15.48014050059275</v>
      </c>
      <c r="O120" s="219">
        <f>SUM(N120:N145)</f>
        <v>253.57146418768002</v>
      </c>
      <c r="P120" s="225">
        <f>O120/J120</f>
        <v>4.4790265500681627</v>
      </c>
    </row>
    <row r="121" spans="2:16">
      <c r="B121" s="213"/>
      <c r="C121" s="215"/>
      <c r="D121" s="215"/>
      <c r="E121" s="19">
        <f t="shared" si="23"/>
        <v>25020240</v>
      </c>
      <c r="F121" s="19">
        <f t="shared" si="24"/>
        <v>9.4104722219999992</v>
      </c>
      <c r="G121" s="19">
        <f t="shared" si="24"/>
        <v>-73.890416669999993</v>
      </c>
      <c r="H121" s="19">
        <f t="shared" ref="H121:H145" si="27">((ABS($C$120-F121)^2)+(ABS($D$120-G121)^2))^0.5</f>
        <v>0.6941470853705336</v>
      </c>
      <c r="I121" s="19">
        <f t="shared" si="22"/>
        <v>1.4406168679166937</v>
      </c>
      <c r="J121" s="215"/>
      <c r="K121" s="19">
        <f t="shared" si="25"/>
        <v>5.0113684027507244</v>
      </c>
      <c r="L121" s="215"/>
      <c r="M121" s="215"/>
      <c r="N121" s="19">
        <f t="shared" si="26"/>
        <v>1.3369437321731767</v>
      </c>
      <c r="O121" s="215"/>
      <c r="P121" s="223"/>
    </row>
    <row r="122" spans="2:16">
      <c r="B122" s="213"/>
      <c r="C122" s="215"/>
      <c r="D122" s="215"/>
      <c r="E122" s="19">
        <f t="shared" si="23"/>
        <v>25020250</v>
      </c>
      <c r="F122" s="19">
        <f t="shared" si="24"/>
        <v>9.1971944440000009</v>
      </c>
      <c r="G122" s="19">
        <f t="shared" si="24"/>
        <v>-73.541944439999995</v>
      </c>
      <c r="H122" s="19">
        <f t="shared" si="27"/>
        <v>0.39857322826877106</v>
      </c>
      <c r="I122" s="19">
        <f t="shared" si="22"/>
        <v>2.5089492446433632</v>
      </c>
      <c r="J122" s="215"/>
      <c r="K122" s="19">
        <f t="shared" si="25"/>
        <v>9.0256907503270227</v>
      </c>
      <c r="L122" s="215"/>
      <c r="M122" s="215"/>
      <c r="N122" s="19">
        <f t="shared" si="26"/>
        <v>2.2699905497607307</v>
      </c>
      <c r="O122" s="215"/>
      <c r="P122" s="223"/>
    </row>
    <row r="123" spans="2:16">
      <c r="B123" s="213"/>
      <c r="C123" s="215"/>
      <c r="D123" s="215"/>
      <c r="E123" s="19">
        <f t="shared" si="23"/>
        <v>25020260</v>
      </c>
      <c r="F123" s="19">
        <f t="shared" si="24"/>
        <v>9.397027778</v>
      </c>
      <c r="G123" s="19">
        <f t="shared" si="24"/>
        <v>-73.488027779999996</v>
      </c>
      <c r="H123" s="19">
        <f t="shared" si="27"/>
        <v>0.29160704279859523</v>
      </c>
      <c r="I123" s="19">
        <f t="shared" si="22"/>
        <v>3.4292724565321002</v>
      </c>
      <c r="J123" s="215"/>
      <c r="K123" s="19">
        <f t="shared" si="25"/>
        <v>13.157882001056054</v>
      </c>
      <c r="L123" s="215"/>
      <c r="M123" s="215"/>
      <c r="N123" s="19">
        <f t="shared" si="26"/>
        <v>3.9247268167761571</v>
      </c>
      <c r="O123" s="215"/>
      <c r="P123" s="223"/>
    </row>
    <row r="124" spans="2:16">
      <c r="B124" s="213"/>
      <c r="C124" s="215"/>
      <c r="D124" s="215"/>
      <c r="E124" s="19">
        <f t="shared" si="23"/>
        <v>25020280</v>
      </c>
      <c r="F124" s="19">
        <f t="shared" si="24"/>
        <v>9.6065277780000002</v>
      </c>
      <c r="G124" s="19">
        <f t="shared" si="24"/>
        <v>-73.611972219999998</v>
      </c>
      <c r="H124" s="19">
        <f t="shared" si="27"/>
        <v>0.46589061153397759</v>
      </c>
      <c r="I124" s="19">
        <f t="shared" si="22"/>
        <v>2.1464265972379861</v>
      </c>
      <c r="J124" s="215"/>
      <c r="K124" s="19">
        <f t="shared" si="25"/>
        <v>7.1475460983004844</v>
      </c>
      <c r="L124" s="215"/>
      <c r="M124" s="215"/>
      <c r="N124" s="19">
        <f t="shared" si="26"/>
        <v>2.386122126350255</v>
      </c>
      <c r="O124" s="215"/>
      <c r="P124" s="223"/>
    </row>
    <row r="125" spans="2:16">
      <c r="B125" s="213"/>
      <c r="C125" s="215"/>
      <c r="D125" s="215"/>
      <c r="E125" s="19">
        <f t="shared" si="23"/>
        <v>25020690</v>
      </c>
      <c r="F125" s="19">
        <f t="shared" si="24"/>
        <v>9.4232777779999992</v>
      </c>
      <c r="G125" s="19">
        <f t="shared" si="24"/>
        <v>-73.410944439999994</v>
      </c>
      <c r="H125" s="19">
        <f t="shared" si="27"/>
        <v>0.21626405446945224</v>
      </c>
      <c r="I125" s="19">
        <f t="shared" si="22"/>
        <v>4.6239769362191998</v>
      </c>
      <c r="J125" s="215"/>
      <c r="K125" s="19">
        <f t="shared" si="25"/>
        <v>23.162065881629616</v>
      </c>
      <c r="L125" s="215"/>
      <c r="M125" s="215"/>
      <c r="N125" s="19">
        <f t="shared" si="26"/>
        <v>6.5449139178765465</v>
      </c>
      <c r="O125" s="215"/>
      <c r="P125" s="223"/>
    </row>
    <row r="126" spans="2:16">
      <c r="B126" s="213"/>
      <c r="C126" s="215"/>
      <c r="D126" s="215"/>
      <c r="E126" s="19">
        <f t="shared" si="23"/>
        <v>25020920</v>
      </c>
      <c r="F126" s="19">
        <f t="shared" si="24"/>
        <v>9.2166666670000001</v>
      </c>
      <c r="G126" s="19">
        <f t="shared" si="24"/>
        <v>-73.416666669999998</v>
      </c>
      <c r="H126" s="19">
        <f t="shared" si="27"/>
        <v>0.28394424536231216</v>
      </c>
      <c r="I126" s="19">
        <f t="shared" si="22"/>
        <v>3.5218181608998713</v>
      </c>
      <c r="J126" s="215"/>
      <c r="K126" s="19">
        <f t="shared" si="25"/>
        <v>302.97797998974772</v>
      </c>
      <c r="L126" s="215"/>
      <c r="M126" s="215"/>
      <c r="N126" s="19">
        <f t="shared" si="26"/>
        <v>146.31924704827466</v>
      </c>
      <c r="O126" s="215"/>
      <c r="P126" s="223"/>
    </row>
    <row r="127" spans="2:16">
      <c r="B127" s="213"/>
      <c r="C127" s="215"/>
      <c r="D127" s="215"/>
      <c r="E127" s="19">
        <f t="shared" si="23"/>
        <v>25021240</v>
      </c>
      <c r="F127" s="19">
        <f t="shared" si="24"/>
        <v>9.2600833330000007</v>
      </c>
      <c r="G127" s="19">
        <f t="shared" si="24"/>
        <v>-73.80986111</v>
      </c>
      <c r="H127" s="19">
        <f t="shared" si="27"/>
        <v>0.62828876957681812</v>
      </c>
      <c r="I127" s="19">
        <f t="shared" si="22"/>
        <v>1.5916248203410461</v>
      </c>
      <c r="J127" s="215"/>
      <c r="K127" s="19">
        <f t="shared" si="25"/>
        <v>3.3232930635300368</v>
      </c>
      <c r="L127" s="215"/>
      <c r="M127" s="215"/>
      <c r="N127" s="19">
        <f t="shared" si="26"/>
        <v>0.69017380483729607</v>
      </c>
      <c r="O127" s="215"/>
      <c r="P127" s="223"/>
    </row>
    <row r="128" spans="2:16">
      <c r="B128" s="213"/>
      <c r="C128" s="215"/>
      <c r="D128" s="215"/>
      <c r="E128" s="19">
        <f t="shared" si="23"/>
        <v>25021650</v>
      </c>
      <c r="F128" s="19">
        <f t="shared" si="24"/>
        <v>9.5573888890000003</v>
      </c>
      <c r="G128" s="19">
        <f t="shared" si="24"/>
        <v>-73.876194440000006</v>
      </c>
      <c r="H128" s="19">
        <f t="shared" si="27"/>
        <v>0.69869496554968813</v>
      </c>
      <c r="I128" s="19">
        <f t="shared" si="22"/>
        <v>1.431239738808286</v>
      </c>
      <c r="J128" s="215"/>
      <c r="K128" s="19">
        <f t="shared" si="25"/>
        <v>4.1118842309692889</v>
      </c>
      <c r="L128" s="215"/>
      <c r="M128" s="215"/>
      <c r="N128" s="19">
        <f t="shared" si="26"/>
        <v>1.1373767371884305</v>
      </c>
      <c r="O128" s="215"/>
      <c r="P128" s="223"/>
    </row>
    <row r="129" spans="2:16">
      <c r="B129" s="213"/>
      <c r="C129" s="215"/>
      <c r="D129" s="215"/>
      <c r="E129" s="19">
        <f t="shared" si="23"/>
        <v>25025250</v>
      </c>
      <c r="F129" s="19">
        <f t="shared" si="24"/>
        <v>9.3610277780000004</v>
      </c>
      <c r="G129" s="19">
        <f t="shared" si="24"/>
        <v>-73.59338889</v>
      </c>
      <c r="H129" s="19">
        <f t="shared" si="27"/>
        <v>0.39849281737364944</v>
      </c>
      <c r="I129" s="19">
        <f t="shared" si="22"/>
        <v>2.5094555194011021</v>
      </c>
      <c r="J129" s="215"/>
      <c r="K129" s="19">
        <f t="shared" si="25"/>
        <v>4.7429477124697064</v>
      </c>
      <c r="L129" s="215"/>
      <c r="M129" s="215"/>
      <c r="N129" s="19">
        <f t="shared" si="26"/>
        <v>1.7133980476029977</v>
      </c>
      <c r="O129" s="215"/>
      <c r="P129" s="223"/>
    </row>
    <row r="130" spans="2:16">
      <c r="B130" s="213"/>
      <c r="C130" s="215"/>
      <c r="D130" s="215"/>
      <c r="E130" s="19">
        <f t="shared" si="23"/>
        <v>28010070</v>
      </c>
      <c r="F130" s="19">
        <f t="shared" si="24"/>
        <v>10.185499999999999</v>
      </c>
      <c r="G130" s="19">
        <f t="shared" si="24"/>
        <v>-73.467111110000005</v>
      </c>
      <c r="H130" s="19">
        <f t="shared" si="27"/>
        <v>0.83472952298117187</v>
      </c>
      <c r="I130" s="19">
        <f t="shared" si="22"/>
        <v>1.1979928497420067</v>
      </c>
      <c r="J130" s="215"/>
      <c r="K130" s="19">
        <f t="shared" si="25"/>
        <v>4.9062415032665543</v>
      </c>
      <c r="L130" s="215"/>
      <c r="M130" s="215"/>
      <c r="N130" s="19">
        <f t="shared" si="26"/>
        <v>2.6042628534862642</v>
      </c>
      <c r="O130" s="215"/>
      <c r="P130" s="223"/>
    </row>
    <row r="131" spans="2:16">
      <c r="B131" s="213"/>
      <c r="C131" s="215"/>
      <c r="D131" s="215"/>
      <c r="E131" s="19">
        <f t="shared" si="23"/>
        <v>28020080</v>
      </c>
      <c r="F131" s="19">
        <f t="shared" si="24"/>
        <v>9.8480833329999999</v>
      </c>
      <c r="G131" s="19">
        <f t="shared" si="24"/>
        <v>-73.462194440000005</v>
      </c>
      <c r="H131" s="19">
        <f t="shared" si="27"/>
        <v>0.52452189382679959</v>
      </c>
      <c r="I131" s="19">
        <f t="shared" si="22"/>
        <v>1.906498111459588</v>
      </c>
      <c r="J131" s="215"/>
      <c r="K131" s="19">
        <f t="shared" si="25"/>
        <v>9.3878968709241981</v>
      </c>
      <c r="L131" s="215"/>
      <c r="M131" s="215"/>
      <c r="N131" s="19">
        <f t="shared" si="26"/>
        <v>4.0262367931335401</v>
      </c>
      <c r="O131" s="215"/>
      <c r="P131" s="223"/>
    </row>
    <row r="132" spans="2:16">
      <c r="B132" s="213"/>
      <c r="C132" s="215"/>
      <c r="D132" s="215"/>
      <c r="E132" s="19">
        <f t="shared" si="23"/>
        <v>28020150</v>
      </c>
      <c r="F132" s="19">
        <f t="shared" si="24"/>
        <v>10.029972219999999</v>
      </c>
      <c r="G132" s="19">
        <f t="shared" si="24"/>
        <v>-73.668833329999998</v>
      </c>
      <c r="H132" s="19">
        <f t="shared" si="27"/>
        <v>0.79072481404131856</v>
      </c>
      <c r="I132" s="19">
        <f t="shared" si="22"/>
        <v>1.2646624745328228</v>
      </c>
      <c r="J132" s="215"/>
      <c r="K132" s="19">
        <f t="shared" si="25"/>
        <v>6.9619971751516143</v>
      </c>
      <c r="L132" s="215"/>
      <c r="M132" s="215"/>
      <c r="N132" s="19">
        <f t="shared" si="26"/>
        <v>3.4386413114748158</v>
      </c>
      <c r="O132" s="215"/>
      <c r="P132" s="223"/>
    </row>
    <row r="133" spans="2:16">
      <c r="B133" s="213"/>
      <c r="C133" s="215"/>
      <c r="D133" s="215"/>
      <c r="E133" s="19">
        <f t="shared" si="23"/>
        <v>28020230</v>
      </c>
      <c r="F133" s="19">
        <f t="shared" si="24"/>
        <v>9.7333333329999991</v>
      </c>
      <c r="G133" s="19">
        <f t="shared" si="24"/>
        <v>-73.3</v>
      </c>
      <c r="H133" s="19">
        <f t="shared" si="27"/>
        <v>0.35299238205586547</v>
      </c>
      <c r="I133" s="19">
        <f t="shared" si="22"/>
        <v>2.8329223259037284</v>
      </c>
      <c r="J133" s="215"/>
      <c r="K133" s="19">
        <f t="shared" si="25"/>
        <v>19.238598755793191</v>
      </c>
      <c r="L133" s="215"/>
      <c r="M133" s="215"/>
      <c r="N133" s="19">
        <f t="shared" si="26"/>
        <v>7.7102282272682521</v>
      </c>
      <c r="O133" s="215"/>
      <c r="P133" s="223"/>
    </row>
    <row r="134" spans="2:16">
      <c r="B134" s="213"/>
      <c r="C134" s="215"/>
      <c r="D134" s="215"/>
      <c r="E134" s="19">
        <f t="shared" si="23"/>
        <v>28020310</v>
      </c>
      <c r="F134" s="19">
        <f t="shared" si="24"/>
        <v>10.1</v>
      </c>
      <c r="G134" s="19">
        <f t="shared" si="24"/>
        <v>-73.150000000000006</v>
      </c>
      <c r="H134" s="19">
        <f t="shared" si="27"/>
        <v>0.70564968473740386</v>
      </c>
      <c r="I134" s="19">
        <f t="shared" si="22"/>
        <v>1.4171337727900124</v>
      </c>
      <c r="J134" s="215"/>
      <c r="K134" s="19">
        <f t="shared" si="25"/>
        <v>46.601695716815485</v>
      </c>
      <c r="L134" s="215"/>
      <c r="M134" s="215"/>
      <c r="N134" s="19">
        <f t="shared" si="26"/>
        <v>16.102013866501107</v>
      </c>
      <c r="O134" s="215"/>
      <c r="P134" s="223"/>
    </row>
    <row r="135" spans="2:16">
      <c r="B135" s="213"/>
      <c r="C135" s="215"/>
      <c r="D135" s="215"/>
      <c r="E135" s="19">
        <f t="shared" si="23"/>
        <v>28020420</v>
      </c>
      <c r="F135" s="19">
        <f t="shared" si="24"/>
        <v>9.8446111110000007</v>
      </c>
      <c r="G135" s="19">
        <f t="shared" si="24"/>
        <v>-73.547694440000001</v>
      </c>
      <c r="H135" s="19">
        <f t="shared" si="27"/>
        <v>0.56987027646842003</v>
      </c>
      <c r="I135" s="19">
        <f t="shared" si="22"/>
        <v>1.7547853279822994</v>
      </c>
      <c r="J135" s="215"/>
      <c r="K135" s="19">
        <f t="shared" si="25"/>
        <v>8.748905704019835</v>
      </c>
      <c r="L135" s="215"/>
      <c r="M135" s="215"/>
      <c r="N135" s="19">
        <f t="shared" si="26"/>
        <v>3.2240322210377892</v>
      </c>
      <c r="O135" s="215"/>
      <c r="P135" s="223"/>
    </row>
    <row r="136" spans="2:16">
      <c r="B136" s="213"/>
      <c r="C136" s="215"/>
      <c r="D136" s="215"/>
      <c r="E136" s="19">
        <f t="shared" si="23"/>
        <v>28020440</v>
      </c>
      <c r="F136" s="19">
        <f t="shared" si="24"/>
        <v>9.9170277779999996</v>
      </c>
      <c r="G136" s="19">
        <f t="shared" si="24"/>
        <v>-73.286138890000004</v>
      </c>
      <c r="H136" s="19">
        <f t="shared" si="27"/>
        <v>0.52881470264109109</v>
      </c>
      <c r="I136" s="19">
        <f t="shared" si="22"/>
        <v>1.8910215525507135</v>
      </c>
      <c r="J136" s="215"/>
      <c r="K136" s="19">
        <f t="shared" si="25"/>
        <v>12.05879030051895</v>
      </c>
      <c r="L136" s="215"/>
      <c r="M136" s="215"/>
      <c r="N136" s="19">
        <f t="shared" si="26"/>
        <v>2.8712076620757578</v>
      </c>
      <c r="O136" s="215"/>
      <c r="P136" s="223"/>
    </row>
    <row r="137" spans="2:16">
      <c r="B137" s="213"/>
      <c r="C137" s="215"/>
      <c r="D137" s="215"/>
      <c r="E137" s="19">
        <f t="shared" si="23"/>
        <v>28020460</v>
      </c>
      <c r="F137" s="19">
        <f t="shared" si="24"/>
        <v>10.04463889</v>
      </c>
      <c r="G137" s="19">
        <f t="shared" si="24"/>
        <v>-73.243388890000006</v>
      </c>
      <c r="H137" s="19">
        <f t="shared" si="27"/>
        <v>0.65045767709844426</v>
      </c>
      <c r="I137" s="19">
        <f t="shared" si="22"/>
        <v>1.5373790412633623</v>
      </c>
      <c r="J137" s="215"/>
      <c r="K137" s="19">
        <f t="shared" si="25"/>
        <v>15.456430982709051</v>
      </c>
      <c r="L137" s="215"/>
      <c r="M137" s="215"/>
      <c r="N137" s="19">
        <f t="shared" si="26"/>
        <v>4.0986079929637196</v>
      </c>
      <c r="O137" s="215"/>
      <c r="P137" s="223"/>
    </row>
    <row r="138" spans="2:16">
      <c r="B138" s="213"/>
      <c r="C138" s="215"/>
      <c r="D138" s="215"/>
      <c r="E138" s="19">
        <f t="shared" si="23"/>
        <v>28020600</v>
      </c>
      <c r="F138" s="19">
        <f t="shared" si="24"/>
        <v>9.8547222219999995</v>
      </c>
      <c r="G138" s="19">
        <f t="shared" si="24"/>
        <v>-73.357166669999998</v>
      </c>
      <c r="H138" s="19">
        <f t="shared" si="27"/>
        <v>0.48618476921887394</v>
      </c>
      <c r="I138" s="19">
        <f t="shared" si="22"/>
        <v>2.0568311952812599</v>
      </c>
      <c r="J138" s="215"/>
      <c r="K138" s="19">
        <f t="shared" si="25"/>
        <v>8.9692604814714549</v>
      </c>
      <c r="L138" s="215"/>
      <c r="M138" s="215"/>
      <c r="N138" s="19">
        <f t="shared" si="26"/>
        <v>2.9734293831725047</v>
      </c>
      <c r="O138" s="215"/>
      <c r="P138" s="223"/>
    </row>
    <row r="139" spans="2:16">
      <c r="B139" s="213"/>
      <c r="C139" s="215"/>
      <c r="D139" s="215"/>
      <c r="E139" s="19">
        <f t="shared" si="23"/>
        <v>28025070</v>
      </c>
      <c r="F139" s="19">
        <f t="shared" si="24"/>
        <v>10.001805559999999</v>
      </c>
      <c r="G139" s="19">
        <f t="shared" si="24"/>
        <v>-73.249388890000006</v>
      </c>
      <c r="H139" s="19">
        <f t="shared" si="27"/>
        <v>0.60823710970058797</v>
      </c>
      <c r="I139" s="19">
        <f t="shared" si="22"/>
        <v>1.6440956726436209</v>
      </c>
      <c r="J139" s="215"/>
      <c r="K139" s="19">
        <f t="shared" si="25"/>
        <v>12.685306111226904</v>
      </c>
      <c r="L139" s="215"/>
      <c r="M139" s="215"/>
      <c r="N139" s="19">
        <f t="shared" si="26"/>
        <v>3.4249404714312028</v>
      </c>
      <c r="O139" s="215"/>
      <c r="P139" s="223"/>
    </row>
    <row r="140" spans="2:16">
      <c r="B140" s="213"/>
      <c r="C140" s="215"/>
      <c r="D140" s="215"/>
      <c r="E140" s="19">
        <f t="shared" si="23"/>
        <v>28025080</v>
      </c>
      <c r="F140" s="19">
        <f t="shared" si="24"/>
        <v>9.6866666670000008</v>
      </c>
      <c r="G140" s="19">
        <f t="shared" si="24"/>
        <v>-73.240555560000004</v>
      </c>
      <c r="H140" s="19">
        <f t="shared" si="27"/>
        <v>0.29411757875288114</v>
      </c>
      <c r="I140" s="19">
        <f t="shared" si="22"/>
        <v>3.4000007896168776</v>
      </c>
      <c r="J140" s="215"/>
      <c r="K140" s="19">
        <f t="shared" si="25"/>
        <v>33.047820828835377</v>
      </c>
      <c r="L140" s="215"/>
      <c r="M140" s="215"/>
      <c r="N140" s="19">
        <f t="shared" si="26"/>
        <v>9.5560398377502214</v>
      </c>
      <c r="O140" s="215"/>
      <c r="P140" s="223"/>
    </row>
    <row r="141" spans="2:16">
      <c r="B141" s="213"/>
      <c r="C141" s="215"/>
      <c r="D141" s="215"/>
      <c r="E141" s="19">
        <f t="shared" si="23"/>
        <v>28025090</v>
      </c>
      <c r="F141" s="19">
        <f t="shared" si="24"/>
        <v>9.8502500000000008</v>
      </c>
      <c r="G141" s="19">
        <f t="shared" si="24"/>
        <v>-73.265472220000007</v>
      </c>
      <c r="H141" s="19">
        <f t="shared" si="27"/>
        <v>0.45958764172202232</v>
      </c>
      <c r="I141" s="19">
        <f t="shared" si="22"/>
        <v>2.1758635551058649</v>
      </c>
      <c r="J141" s="215"/>
      <c r="K141" s="19">
        <f t="shared" si="25"/>
        <v>15.816789267103296</v>
      </c>
      <c r="L141" s="215"/>
      <c r="M141" s="215"/>
      <c r="N141" s="19">
        <f t="shared" si="26"/>
        <v>3.3644460357892827</v>
      </c>
      <c r="O141" s="215"/>
      <c r="P141" s="223"/>
    </row>
    <row r="142" spans="2:16">
      <c r="B142" s="213"/>
      <c r="C142" s="215"/>
      <c r="D142" s="215"/>
      <c r="E142" s="19">
        <f t="shared" si="23"/>
        <v>28035010</v>
      </c>
      <c r="F142" s="19">
        <f t="shared" si="24"/>
        <v>10.190666670000001</v>
      </c>
      <c r="G142" s="19">
        <f t="shared" si="24"/>
        <v>-73.547388889999993</v>
      </c>
      <c r="H142" s="19">
        <f t="shared" si="27"/>
        <v>0.86882938274871846</v>
      </c>
      <c r="I142" s="19">
        <f t="shared" si="22"/>
        <v>1.1509739654940037</v>
      </c>
      <c r="J142" s="215"/>
      <c r="K142" s="19">
        <f t="shared" si="25"/>
        <v>7.245860422647219</v>
      </c>
      <c r="L142" s="215"/>
      <c r="M142" s="215"/>
      <c r="N142" s="19">
        <f t="shared" si="26"/>
        <v>2.3236848661015665</v>
      </c>
      <c r="O142" s="215"/>
      <c r="P142" s="223"/>
    </row>
    <row r="143" spans="2:16">
      <c r="B143" s="213"/>
      <c r="C143" s="215"/>
      <c r="D143" s="215"/>
      <c r="E143" s="19">
        <f t="shared" si="23"/>
        <v>28035040</v>
      </c>
      <c r="F143" s="19">
        <f t="shared" si="24"/>
        <v>9.9049166670000002</v>
      </c>
      <c r="G143" s="19">
        <f t="shared" si="24"/>
        <v>-73.647527780000004</v>
      </c>
      <c r="H143" s="19">
        <f t="shared" si="27"/>
        <v>0.68015797353530927</v>
      </c>
      <c r="I143" s="19">
        <f t="shared" si="22"/>
        <v>1.4702466763746418</v>
      </c>
      <c r="J143" s="215"/>
      <c r="K143" s="19">
        <f t="shared" si="25"/>
        <v>5.8601409956382087</v>
      </c>
      <c r="L143" s="215"/>
      <c r="M143" s="215"/>
      <c r="N143" s="19">
        <f t="shared" si="26"/>
        <v>1.604227082805969</v>
      </c>
      <c r="O143" s="215"/>
      <c r="P143" s="223"/>
    </row>
    <row r="144" spans="2:16">
      <c r="B144" s="213"/>
      <c r="C144" s="215"/>
      <c r="D144" s="215"/>
      <c r="E144" s="19">
        <f t="shared" si="23"/>
        <v>28040310</v>
      </c>
      <c r="F144" s="19">
        <f t="shared" si="24"/>
        <v>9.7760555559999993</v>
      </c>
      <c r="G144" s="19">
        <f t="shared" si="24"/>
        <v>-73.743416670000002</v>
      </c>
      <c r="H144" s="19">
        <f t="shared" si="27"/>
        <v>0.66613533816492254</v>
      </c>
      <c r="I144" s="19">
        <f t="shared" si="22"/>
        <v>1.5011964426850732</v>
      </c>
      <c r="J144" s="215"/>
      <c r="K144" s="19">
        <f t="shared" si="25"/>
        <v>4.4572563856361835</v>
      </c>
      <c r="L144" s="215"/>
      <c r="M144" s="215"/>
      <c r="N144" s="19">
        <f t="shared" si="26"/>
        <v>1.3924786805634894</v>
      </c>
      <c r="O144" s="215"/>
      <c r="P144" s="223"/>
    </row>
    <row r="145" spans="2:16">
      <c r="B145" s="218"/>
      <c r="C145" s="220"/>
      <c r="D145" s="220"/>
      <c r="E145" s="25">
        <f t="shared" si="23"/>
        <v>28040350</v>
      </c>
      <c r="F145" s="25">
        <f t="shared" si="24"/>
        <v>9.6569722220000003</v>
      </c>
      <c r="G145" s="25">
        <f t="shared" si="24"/>
        <v>-73.743694439999999</v>
      </c>
      <c r="H145" s="25">
        <f t="shared" si="27"/>
        <v>0.6063626799317533</v>
      </c>
      <c r="I145" s="25">
        <f t="shared" si="22"/>
        <v>1.6491780135818237</v>
      </c>
      <c r="J145" s="220"/>
      <c r="K145" s="25">
        <f t="shared" si="25"/>
        <v>4.6316295165502686</v>
      </c>
      <c r="L145" s="220"/>
      <c r="M145" s="220"/>
      <c r="N145" s="25">
        <f t="shared" si="26"/>
        <v>3.0539536206915754</v>
      </c>
      <c r="O145" s="220"/>
      <c r="P145" s="226"/>
    </row>
    <row r="146" spans="2:16">
      <c r="B146" s="16" t="s">
        <v>30</v>
      </c>
    </row>
  </sheetData>
  <sheetProtection algorithmName="SHA-512" hashValue="xmu2yrYAXfEfuzO58Ie89Y5pa/TmD1+F3a1kuyzmb1fusHX1w9D5GdFzA6WiywQf5VPEEZsmJ+EYykhdxKu2xA==" saltValue="dPdgHo1y+jpq3L9QwqKBAg==" spinCount="100000" sheet="1" objects="1" scenarios="1"/>
  <mergeCells count="36">
    <mergeCell ref="B94:B119"/>
    <mergeCell ref="C94:C119"/>
    <mergeCell ref="D94:D119"/>
    <mergeCell ref="J94:J119"/>
    <mergeCell ref="L94:L119"/>
    <mergeCell ref="O120:O145"/>
    <mergeCell ref="P120:P145"/>
    <mergeCell ref="B120:B145"/>
    <mergeCell ref="C120:C145"/>
    <mergeCell ref="D120:D145"/>
    <mergeCell ref="J120:J145"/>
    <mergeCell ref="L120:L145"/>
    <mergeCell ref="M120:M145"/>
    <mergeCell ref="O94:O119"/>
    <mergeCell ref="P94:P119"/>
    <mergeCell ref="M42:M67"/>
    <mergeCell ref="O42:O67"/>
    <mergeCell ref="P42:P67"/>
    <mergeCell ref="M68:M93"/>
    <mergeCell ref="O68:O93"/>
    <mergeCell ref="P68:P93"/>
    <mergeCell ref="M94:M119"/>
    <mergeCell ref="B68:B93"/>
    <mergeCell ref="C68:C93"/>
    <mergeCell ref="D68:D93"/>
    <mergeCell ref="J68:J93"/>
    <mergeCell ref="L68:L93"/>
    <mergeCell ref="B7:B32"/>
    <mergeCell ref="B33:B36"/>
    <mergeCell ref="L33:L36"/>
    <mergeCell ref="M33:M36"/>
    <mergeCell ref="B42:B67"/>
    <mergeCell ref="C42:C67"/>
    <mergeCell ref="D42:D67"/>
    <mergeCell ref="J42:J67"/>
    <mergeCell ref="L42:L67"/>
  </mergeCells>
  <pageMargins left="0.7" right="0.7" top="0.75" bottom="0.75" header="0.3" footer="0.3"/>
  <pageSetup orientation="portrait" r:id="rId1"/>
  <ignoredErrors>
    <ignoredError sqref="J37:K37" formulaRange="1"/>
  </ignoredErrors>
  <drawing r:id="rId2"/>
  <legacyDrawing r:id="rId3"/>
  <oleObjects>
    <mc:AlternateContent xmlns:mc="http://schemas.openxmlformats.org/markup-compatibility/2006">
      <mc:Choice Requires="x14">
        <oleObject progId="Equation.DSMT4" shapeId="11265" r:id="rId4">
          <objectPr defaultSize="0" autoPict="0" r:id="rId5">
            <anchor moveWithCells="1">
              <from>
                <xdr:col>10</xdr:col>
                <xdr:colOff>981075</xdr:colOff>
                <xdr:row>0</xdr:row>
                <xdr:rowOff>0</xdr:rowOff>
              </from>
              <to>
                <xdr:col>12</xdr:col>
                <xdr:colOff>0</xdr:colOff>
                <xdr:row>3</xdr:row>
                <xdr:rowOff>161925</xdr:rowOff>
              </to>
            </anchor>
          </objectPr>
        </oleObject>
      </mc:Choice>
      <mc:Fallback>
        <oleObject progId="Equation.DSMT4" shapeId="11265" r:id="rId4"/>
      </mc:Fallback>
    </mc:AlternateContent>
    <mc:AlternateContent xmlns:mc="http://schemas.openxmlformats.org/markup-compatibility/2006">
      <mc:Choice Requires="x14">
        <oleObject progId="Equation.DSMT4" shapeId="11266" r:id="rId6">
          <objectPr defaultSize="0" autoPict="0" r:id="rId7">
            <anchor moveWithCells="1">
              <from>
                <xdr:col>12</xdr:col>
                <xdr:colOff>409575</xdr:colOff>
                <xdr:row>0</xdr:row>
                <xdr:rowOff>104775</xdr:rowOff>
              </from>
              <to>
                <xdr:col>13</xdr:col>
                <xdr:colOff>19050</xdr:colOff>
                <xdr:row>3</xdr:row>
                <xdr:rowOff>19050</xdr:rowOff>
              </to>
            </anchor>
          </objectPr>
        </oleObject>
      </mc:Choice>
      <mc:Fallback>
        <oleObject progId="Equation.DSMT4" shapeId="11266" r:id="rId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46"/>
  <sheetViews>
    <sheetView showGridLines="0" showRowColHeaders="0" zoomScale="115" zoomScaleNormal="115" workbookViewId="0"/>
  </sheetViews>
  <sheetFormatPr defaultColWidth="11.42578125" defaultRowHeight="14.25"/>
  <cols>
    <col min="1" max="1" width="3.28515625" style="35" bestFit="1" customWidth="1"/>
    <col min="2" max="3" width="16.7109375" style="35" customWidth="1"/>
    <col min="4" max="4" width="30.7109375" style="35" customWidth="1"/>
    <col min="5" max="9" width="16.7109375" style="35" customWidth="1"/>
    <col min="10" max="10" width="16.7109375" style="38" customWidth="1"/>
    <col min="11" max="11" width="16.7109375" style="35" customWidth="1"/>
    <col min="12" max="16" width="16.7109375" style="38" customWidth="1"/>
    <col min="17" max="17" width="13.7109375" style="38" customWidth="1"/>
    <col min="18" max="16384" width="11.42578125" style="38"/>
  </cols>
  <sheetData>
    <row r="1" spans="1:14">
      <c r="B1" s="36"/>
      <c r="D1" s="36"/>
      <c r="E1" s="36"/>
      <c r="F1" s="36"/>
      <c r="G1" s="37"/>
      <c r="H1" s="37"/>
      <c r="N1" s="37"/>
    </row>
    <row r="2" spans="1:14">
      <c r="B2" s="40" t="s">
        <v>110</v>
      </c>
      <c r="C2" s="40"/>
      <c r="D2" s="40"/>
      <c r="E2" s="40"/>
      <c r="F2" s="40"/>
      <c r="G2" s="40"/>
      <c r="H2" s="40"/>
      <c r="I2" s="40"/>
      <c r="J2" s="40"/>
      <c r="K2" s="41"/>
      <c r="L2" s="41"/>
      <c r="M2" s="41"/>
      <c r="N2" s="41"/>
    </row>
    <row r="3" spans="1:14">
      <c r="B3" s="40" t="s">
        <v>54</v>
      </c>
      <c r="C3" s="41"/>
      <c r="D3" s="41"/>
      <c r="E3" s="41"/>
      <c r="F3" s="41"/>
      <c r="G3" s="41"/>
      <c r="H3" s="41"/>
      <c r="I3" s="41"/>
      <c r="J3" s="41"/>
      <c r="K3" s="41"/>
      <c r="L3" s="41"/>
      <c r="M3" s="41"/>
      <c r="N3" s="41"/>
    </row>
    <row r="4" spans="1:14">
      <c r="B4" s="41"/>
      <c r="C4" s="41"/>
      <c r="D4" s="41"/>
      <c r="E4" s="41"/>
      <c r="F4" s="41"/>
      <c r="G4" s="41"/>
      <c r="H4" s="41"/>
      <c r="I4" s="41"/>
      <c r="J4" s="41"/>
      <c r="K4" s="41"/>
      <c r="L4" s="41"/>
      <c r="M4" s="41"/>
      <c r="N4" s="41"/>
    </row>
    <row r="5" spans="1:14">
      <c r="B5" s="43" t="s">
        <v>113</v>
      </c>
      <c r="C5" s="42"/>
      <c r="D5" s="42"/>
      <c r="E5" s="42"/>
      <c r="F5" s="71" t="s">
        <v>51</v>
      </c>
      <c r="G5" s="72">
        <f t="shared" ref="G5:N5" si="0">AVERAGE(G7:G32)</f>
        <v>136.92307692307693</v>
      </c>
      <c r="H5" s="72">
        <f>AVERAGE(H7:H32)</f>
        <v>1.9168159512202618</v>
      </c>
      <c r="I5" s="72">
        <f t="shared" si="0"/>
        <v>97.615968803361213</v>
      </c>
      <c r="J5" s="72">
        <f t="shared" si="0"/>
        <v>33.053470775778322</v>
      </c>
      <c r="K5" s="72">
        <f t="shared" si="0"/>
        <v>1645.9646888461539</v>
      </c>
      <c r="L5" s="72">
        <f t="shared" si="0"/>
        <v>1444.0175736153844</v>
      </c>
      <c r="M5" s="115">
        <f t="shared" si="0"/>
        <v>0.13096581811363922</v>
      </c>
      <c r="N5" s="116">
        <f t="shared" si="0"/>
        <v>4.5085996171961643E-2</v>
      </c>
    </row>
    <row r="6" spans="1:14">
      <c r="B6" s="83" t="s">
        <v>81</v>
      </c>
      <c r="C6" s="84" t="s">
        <v>114</v>
      </c>
      <c r="D6" s="84" t="s">
        <v>83</v>
      </c>
      <c r="E6" s="74" t="s">
        <v>85</v>
      </c>
      <c r="F6" s="74" t="s">
        <v>86</v>
      </c>
      <c r="G6" s="74" t="s">
        <v>84</v>
      </c>
      <c r="H6" s="74" t="s">
        <v>123</v>
      </c>
      <c r="I6" s="74" t="s">
        <v>42</v>
      </c>
      <c r="J6" s="74" t="s">
        <v>43</v>
      </c>
      <c r="K6" s="74" t="s">
        <v>48</v>
      </c>
      <c r="L6" s="74" t="s">
        <v>49</v>
      </c>
      <c r="M6" s="74" t="s">
        <v>44</v>
      </c>
      <c r="N6" s="75" t="s">
        <v>45</v>
      </c>
    </row>
    <row r="7" spans="1:14">
      <c r="A7" s="35">
        <v>1</v>
      </c>
      <c r="B7" s="196" t="s">
        <v>92</v>
      </c>
      <c r="C7" s="87">
        <v>25020230</v>
      </c>
      <c r="D7" s="87" t="s">
        <v>4</v>
      </c>
      <c r="E7" s="88">
        <v>9.5621666669999996</v>
      </c>
      <c r="F7" s="88">
        <v>-73.339472220000005</v>
      </c>
      <c r="G7" s="88">
        <v>135</v>
      </c>
      <c r="H7" s="68">
        <f>LOG10(G7)</f>
        <v>2.1303337684950061</v>
      </c>
      <c r="I7" s="89">
        <v>105.80070057447108</v>
      </c>
      <c r="J7" s="89">
        <v>38.727464920000557</v>
      </c>
      <c r="K7" s="88">
        <v>1619.920044</v>
      </c>
      <c r="L7" s="88">
        <v>1539.7109379999999</v>
      </c>
      <c r="M7" s="68">
        <f>I7*H7/L7</f>
        <v>0.14638514256253515</v>
      </c>
      <c r="N7" s="118">
        <f>J7*H7/L7</f>
        <v>5.3583061762520867E-2</v>
      </c>
    </row>
    <row r="8" spans="1:14">
      <c r="A8" s="35">
        <v>2</v>
      </c>
      <c r="B8" s="196"/>
      <c r="C8" s="87">
        <v>25020240</v>
      </c>
      <c r="D8" s="87" t="s">
        <v>5</v>
      </c>
      <c r="E8" s="88">
        <v>9.4104722219999992</v>
      </c>
      <c r="F8" s="88">
        <v>-73.890416669999993</v>
      </c>
      <c r="G8" s="88">
        <v>55</v>
      </c>
      <c r="H8" s="68">
        <f t="shared" ref="H8:H36" si="1">LOG10(G8)</f>
        <v>1.7403626894942439</v>
      </c>
      <c r="I8" s="89">
        <v>104.8974358974359</v>
      </c>
      <c r="J8" s="89">
        <v>27.984765471869149</v>
      </c>
      <c r="K8" s="88">
        <v>1626.607178</v>
      </c>
      <c r="L8" s="88">
        <v>1658.5162350000001</v>
      </c>
      <c r="M8" s="68">
        <f>I8*H8/L8</f>
        <v>0.11007404076422055</v>
      </c>
      <c r="N8" s="118">
        <f t="shared" ref="N8:N32" si="2">J8*H8/L8</f>
        <v>2.9365791346316152E-2</v>
      </c>
    </row>
    <row r="9" spans="1:14">
      <c r="A9" s="35">
        <v>3</v>
      </c>
      <c r="B9" s="196"/>
      <c r="C9" s="87">
        <v>25020250</v>
      </c>
      <c r="D9" s="87" t="s">
        <v>6</v>
      </c>
      <c r="E9" s="88">
        <v>9.1971944440000009</v>
      </c>
      <c r="F9" s="88">
        <v>-73.541944439999995</v>
      </c>
      <c r="G9" s="88">
        <v>61</v>
      </c>
      <c r="H9" s="68">
        <f t="shared" si="1"/>
        <v>1.7853298350107671</v>
      </c>
      <c r="I9" s="89">
        <v>108.5941983941984</v>
      </c>
      <c r="J9" s="89">
        <v>27.31179373775251</v>
      </c>
      <c r="K9" s="88">
        <v>2081.5363769999999</v>
      </c>
      <c r="L9" s="88">
        <v>1841.3989260000001</v>
      </c>
      <c r="M9" s="68">
        <f>I9*H9/L9</f>
        <v>0.10528759388569381</v>
      </c>
      <c r="N9" s="118">
        <f t="shared" si="2"/>
        <v>2.6480171960125164E-2</v>
      </c>
    </row>
    <row r="10" spans="1:14">
      <c r="A10" s="35">
        <v>4</v>
      </c>
      <c r="B10" s="196"/>
      <c r="C10" s="87">
        <v>25020260</v>
      </c>
      <c r="D10" s="87" t="s">
        <v>7</v>
      </c>
      <c r="E10" s="88">
        <v>9.397027778</v>
      </c>
      <c r="F10" s="88">
        <v>-73.488027779999996</v>
      </c>
      <c r="G10" s="88">
        <v>64</v>
      </c>
      <c r="H10" s="68">
        <f t="shared" si="1"/>
        <v>1.8061799739838871</v>
      </c>
      <c r="I10" s="89">
        <v>106.8974358974359</v>
      </c>
      <c r="J10" s="89">
        <v>31.88531659408439</v>
      </c>
      <c r="K10" s="88">
        <v>1915.1008300000001</v>
      </c>
      <c r="L10" s="88">
        <v>1783.0489500000001</v>
      </c>
      <c r="M10" s="68">
        <f>I10*H10/L10</f>
        <v>0.10828418815320522</v>
      </c>
      <c r="N10" s="118">
        <f t="shared" si="2"/>
        <v>3.2298956400704168E-2</v>
      </c>
    </row>
    <row r="11" spans="1:14">
      <c r="A11" s="35">
        <v>5</v>
      </c>
      <c r="B11" s="196"/>
      <c r="C11" s="87">
        <v>25020280</v>
      </c>
      <c r="D11" s="87" t="s">
        <v>8</v>
      </c>
      <c r="E11" s="88">
        <v>9.6065277780000002</v>
      </c>
      <c r="F11" s="88">
        <v>-73.611972219999998</v>
      </c>
      <c r="G11" s="88">
        <v>42</v>
      </c>
      <c r="H11" s="68">
        <f t="shared" si="1"/>
        <v>1.6232492903979006</v>
      </c>
      <c r="I11" s="89">
        <v>109.06666666666668</v>
      </c>
      <c r="J11" s="89">
        <v>36.410592251021853</v>
      </c>
      <c r="K11" s="88">
        <v>1675.732788</v>
      </c>
      <c r="L11" s="88">
        <v>1375.6260990000001</v>
      </c>
      <c r="M11" s="68">
        <f t="shared" ref="M11:M32" si="3">I11*H11/L11</f>
        <v>0.12869949865114549</v>
      </c>
      <c r="N11" s="118">
        <f t="shared" si="2"/>
        <v>4.296477660419739E-2</v>
      </c>
    </row>
    <row r="12" spans="1:14">
      <c r="A12" s="35">
        <v>6</v>
      </c>
      <c r="B12" s="196"/>
      <c r="C12" s="87">
        <v>25020690</v>
      </c>
      <c r="D12" s="87" t="s">
        <v>9</v>
      </c>
      <c r="E12" s="88">
        <v>9.4232777779999992</v>
      </c>
      <c r="F12" s="88">
        <v>-73.410944439999994</v>
      </c>
      <c r="G12" s="88">
        <v>91</v>
      </c>
      <c r="H12" s="68">
        <f t="shared" si="1"/>
        <v>1.9590413923210936</v>
      </c>
      <c r="I12" s="89">
        <v>97.256410256410263</v>
      </c>
      <c r="J12" s="89">
        <v>27.481781475923604</v>
      </c>
      <c r="K12" s="88">
        <v>1823.3492429999999</v>
      </c>
      <c r="L12" s="88">
        <v>1766.8431399999999</v>
      </c>
      <c r="M12" s="68">
        <f t="shared" si="3"/>
        <v>0.10783602066727296</v>
      </c>
      <c r="N12" s="118">
        <f t="shared" si="2"/>
        <v>3.0471266083109915E-2</v>
      </c>
    </row>
    <row r="13" spans="1:14">
      <c r="A13" s="35">
        <v>7</v>
      </c>
      <c r="B13" s="196"/>
      <c r="C13" s="87">
        <v>25020920</v>
      </c>
      <c r="D13" s="87" t="s">
        <v>10</v>
      </c>
      <c r="E13" s="88">
        <v>9.2166666670000001</v>
      </c>
      <c r="F13" s="88">
        <v>-73.416666669999998</v>
      </c>
      <c r="G13" s="88">
        <v>1268</v>
      </c>
      <c r="H13" s="68">
        <f t="shared" si="1"/>
        <v>3.1031192535457137</v>
      </c>
      <c r="I13" s="89">
        <v>100.90277777777777</v>
      </c>
      <c r="J13" s="89">
        <v>48.729674909125137</v>
      </c>
      <c r="K13" s="88">
        <v>1681.7873540000001</v>
      </c>
      <c r="L13" s="88">
        <v>1487.2303469999999</v>
      </c>
      <c r="M13" s="68">
        <f t="shared" si="3"/>
        <v>0.21053453695997423</v>
      </c>
      <c r="N13" s="118">
        <f t="shared" si="2"/>
        <v>0.10167489705582891</v>
      </c>
    </row>
    <row r="14" spans="1:14">
      <c r="A14" s="35">
        <v>8</v>
      </c>
      <c r="B14" s="196"/>
      <c r="C14" s="87">
        <v>25021240</v>
      </c>
      <c r="D14" s="87" t="s">
        <v>11</v>
      </c>
      <c r="E14" s="88">
        <v>9.2600833330000007</v>
      </c>
      <c r="F14" s="88">
        <v>-73.80986111</v>
      </c>
      <c r="G14" s="88">
        <v>33</v>
      </c>
      <c r="H14" s="68">
        <f t="shared" si="1"/>
        <v>1.5185139398778875</v>
      </c>
      <c r="I14" s="89">
        <v>106.331578947368</v>
      </c>
      <c r="J14" s="89">
        <v>22.082695992663847</v>
      </c>
      <c r="K14" s="88">
        <v>1831.904419</v>
      </c>
      <c r="L14" s="88">
        <v>1680.53772</v>
      </c>
      <c r="M14" s="68">
        <f t="shared" si="3"/>
        <v>9.6079952838431043E-2</v>
      </c>
      <c r="N14" s="118">
        <f t="shared" si="2"/>
        <v>1.9953662030832379E-2</v>
      </c>
    </row>
    <row r="15" spans="1:14">
      <c r="A15" s="35">
        <v>9</v>
      </c>
      <c r="B15" s="196"/>
      <c r="C15" s="87">
        <v>25021650</v>
      </c>
      <c r="D15" s="87" t="s">
        <v>12</v>
      </c>
      <c r="E15" s="88">
        <v>9.5573888890000003</v>
      </c>
      <c r="F15" s="88">
        <v>-73.876194440000006</v>
      </c>
      <c r="G15" s="88">
        <v>43</v>
      </c>
      <c r="H15" s="68">
        <f t="shared" si="1"/>
        <v>1.6334684555795864</v>
      </c>
      <c r="I15" s="89">
        <v>101.80571428571427</v>
      </c>
      <c r="J15" s="89">
        <v>28.160192417218887</v>
      </c>
      <c r="K15" s="88">
        <v>1473.9426269999999</v>
      </c>
      <c r="L15" s="88">
        <v>1523.744385</v>
      </c>
      <c r="M15" s="68">
        <f t="shared" si="3"/>
        <v>0.10913669282099592</v>
      </c>
      <c r="N15" s="118">
        <f t="shared" si="2"/>
        <v>3.0187993779926883E-2</v>
      </c>
    </row>
    <row r="16" spans="1:14">
      <c r="A16" s="35">
        <v>10</v>
      </c>
      <c r="B16" s="196"/>
      <c r="C16" s="87">
        <v>25025250</v>
      </c>
      <c r="D16" s="87" t="s">
        <v>13</v>
      </c>
      <c r="E16" s="88">
        <v>9.3610277780000004</v>
      </c>
      <c r="F16" s="88">
        <v>-73.59338889</v>
      </c>
      <c r="G16" s="88">
        <v>32</v>
      </c>
      <c r="H16" s="68">
        <f t="shared" si="1"/>
        <v>1.505149978319906</v>
      </c>
      <c r="I16" s="89">
        <v>108.04098360655738</v>
      </c>
      <c r="J16" s="89">
        <v>39.029991809922414</v>
      </c>
      <c r="K16" s="88">
        <v>1903.2529300000001</v>
      </c>
      <c r="L16" s="88">
        <v>1829.2357179999999</v>
      </c>
      <c r="M16" s="68">
        <f t="shared" si="3"/>
        <v>8.8899359734168043E-2</v>
      </c>
      <c r="N16" s="118">
        <f t="shared" si="2"/>
        <v>3.2115047146991496E-2</v>
      </c>
    </row>
    <row r="17" spans="1:14">
      <c r="A17" s="35">
        <v>11</v>
      </c>
      <c r="B17" s="196"/>
      <c r="C17" s="87">
        <v>28010070</v>
      </c>
      <c r="D17" s="87" t="s">
        <v>14</v>
      </c>
      <c r="E17" s="88">
        <v>10.185499999999999</v>
      </c>
      <c r="F17" s="88">
        <v>-73.467111110000005</v>
      </c>
      <c r="G17" s="88">
        <v>78</v>
      </c>
      <c r="H17" s="68">
        <f t="shared" si="1"/>
        <v>1.8920946026904804</v>
      </c>
      <c r="I17" s="89">
        <v>72.694871794871787</v>
      </c>
      <c r="J17" s="89">
        <v>38.586880431443255</v>
      </c>
      <c r="K17" s="88">
        <v>1522.3139650000001</v>
      </c>
      <c r="L17" s="88">
        <v>1384.5341800000001</v>
      </c>
      <c r="M17" s="68">
        <f t="shared" si="3"/>
        <v>9.9344296842388768E-2</v>
      </c>
      <c r="N17" s="118">
        <f t="shared" si="2"/>
        <v>5.2732557457697928E-2</v>
      </c>
    </row>
    <row r="18" spans="1:14">
      <c r="A18" s="35">
        <v>12</v>
      </c>
      <c r="B18" s="196"/>
      <c r="C18" s="87">
        <v>28020080</v>
      </c>
      <c r="D18" s="87" t="s">
        <v>15</v>
      </c>
      <c r="E18" s="88">
        <v>9.8480833329999999</v>
      </c>
      <c r="F18" s="88">
        <v>-73.462194440000005</v>
      </c>
      <c r="G18" s="88">
        <v>58</v>
      </c>
      <c r="H18" s="68">
        <f t="shared" si="1"/>
        <v>1.7634279935629373</v>
      </c>
      <c r="I18" s="89">
        <v>100.62051282051281</v>
      </c>
      <c r="J18" s="89">
        <v>43.153649473572791</v>
      </c>
      <c r="K18" s="88">
        <v>1333.048706</v>
      </c>
      <c r="L18" s="88">
        <v>1185.175293</v>
      </c>
      <c r="M18" s="68">
        <f t="shared" si="3"/>
        <v>0.14971374283816657</v>
      </c>
      <c r="N18" s="118">
        <f t="shared" si="2"/>
        <v>6.4208521689205322E-2</v>
      </c>
    </row>
    <row r="19" spans="1:14">
      <c r="A19" s="35">
        <v>13</v>
      </c>
      <c r="B19" s="196"/>
      <c r="C19" s="87">
        <v>28020150</v>
      </c>
      <c r="D19" s="87" t="s">
        <v>16</v>
      </c>
      <c r="E19" s="88">
        <v>10.029972219999999</v>
      </c>
      <c r="F19" s="88">
        <v>-73.668833329999998</v>
      </c>
      <c r="G19" s="88">
        <v>83</v>
      </c>
      <c r="H19" s="68">
        <f t="shared" si="1"/>
        <v>1.919078092376074</v>
      </c>
      <c r="I19" s="89">
        <v>72.206196581192515</v>
      </c>
      <c r="J19" s="89">
        <v>35.663790757449284</v>
      </c>
      <c r="K19" s="88">
        <v>1239.9448239999999</v>
      </c>
      <c r="L19" s="88">
        <v>1088.66272</v>
      </c>
      <c r="M19" s="68">
        <f t="shared" si="3"/>
        <v>0.12728398561564294</v>
      </c>
      <c r="N19" s="118">
        <f t="shared" si="2"/>
        <v>6.2867588166980889E-2</v>
      </c>
    </row>
    <row r="20" spans="1:14">
      <c r="A20" s="35">
        <v>14</v>
      </c>
      <c r="B20" s="196"/>
      <c r="C20" s="87">
        <v>28020230</v>
      </c>
      <c r="D20" s="87" t="s">
        <v>17</v>
      </c>
      <c r="E20" s="88">
        <v>9.7333333329999991</v>
      </c>
      <c r="F20" s="88">
        <v>-73.3</v>
      </c>
      <c r="G20" s="88">
        <v>99</v>
      </c>
      <c r="H20" s="68">
        <f t="shared" si="1"/>
        <v>1.9956351945975499</v>
      </c>
      <c r="I20" s="89">
        <v>97.69746376810906</v>
      </c>
      <c r="J20" s="89">
        <v>39.154085619180798</v>
      </c>
      <c r="K20" s="88">
        <v>1853.2126459999999</v>
      </c>
      <c r="L20" s="88">
        <v>1424.228638</v>
      </c>
      <c r="M20" s="68">
        <f t="shared" si="3"/>
        <v>0.13689409966671193</v>
      </c>
      <c r="N20" s="118">
        <f t="shared" si="2"/>
        <v>5.4862870461338809E-2</v>
      </c>
    </row>
    <row r="21" spans="1:14">
      <c r="A21" s="35">
        <v>15</v>
      </c>
      <c r="B21" s="196"/>
      <c r="C21" s="87">
        <v>28020310</v>
      </c>
      <c r="D21" s="87" t="s">
        <v>18</v>
      </c>
      <c r="E21" s="88">
        <v>10.1</v>
      </c>
      <c r="F21" s="88">
        <v>-73.150000000000006</v>
      </c>
      <c r="G21" s="88">
        <v>500</v>
      </c>
      <c r="H21" s="68">
        <f t="shared" si="1"/>
        <v>2.6989700043360187</v>
      </c>
      <c r="I21" s="89">
        <v>94.458333333333329</v>
      </c>
      <c r="J21" s="89">
        <v>32.6376405352799</v>
      </c>
      <c r="K21" s="88">
        <v>1804.5306399999999</v>
      </c>
      <c r="L21" s="88">
        <v>1436.2148440000001</v>
      </c>
      <c r="M21" s="68">
        <f t="shared" si="3"/>
        <v>0.17750840648339641</v>
      </c>
      <c r="N21" s="118">
        <f t="shared" si="2"/>
        <v>6.1333451039739986E-2</v>
      </c>
    </row>
    <row r="22" spans="1:14">
      <c r="A22" s="35">
        <v>16</v>
      </c>
      <c r="B22" s="196"/>
      <c r="C22" s="87">
        <v>28020420</v>
      </c>
      <c r="D22" s="87" t="s">
        <v>19</v>
      </c>
      <c r="E22" s="88">
        <v>9.8446111110000007</v>
      </c>
      <c r="F22" s="88">
        <v>-73.547694440000001</v>
      </c>
      <c r="G22" s="88">
        <v>64</v>
      </c>
      <c r="H22" s="68">
        <f t="shared" si="1"/>
        <v>1.8061799739838871</v>
      </c>
      <c r="I22" s="89">
        <v>88.779703202780127</v>
      </c>
      <c r="J22" s="89">
        <v>32.715934241744343</v>
      </c>
      <c r="K22" s="88">
        <v>1297.575073</v>
      </c>
      <c r="L22" s="88">
        <v>1139.6301269999999</v>
      </c>
      <c r="M22" s="68">
        <f t="shared" si="3"/>
        <v>0.1407054080284898</v>
      </c>
      <c r="N22" s="118">
        <f t="shared" si="2"/>
        <v>5.1850915360727702E-2</v>
      </c>
    </row>
    <row r="23" spans="1:14">
      <c r="A23" s="35">
        <v>17</v>
      </c>
      <c r="B23" s="196"/>
      <c r="C23" s="87">
        <v>28020440</v>
      </c>
      <c r="D23" s="87" t="s">
        <v>20</v>
      </c>
      <c r="E23" s="88">
        <v>9.9170277779999996</v>
      </c>
      <c r="F23" s="88">
        <v>-73.286138890000004</v>
      </c>
      <c r="G23" s="88">
        <v>92</v>
      </c>
      <c r="H23" s="68">
        <f t="shared" si="1"/>
        <v>1.9637878273455553</v>
      </c>
      <c r="I23" s="89">
        <v>98.448717948717942</v>
      </c>
      <c r="J23" s="89">
        <v>23.440718865782873</v>
      </c>
      <c r="K23" s="88">
        <v>2105.7470699999999</v>
      </c>
      <c r="L23" s="88">
        <v>1420.3344729999999</v>
      </c>
      <c r="M23" s="68">
        <f t="shared" si="3"/>
        <v>0.13611751147398096</v>
      </c>
      <c r="N23" s="118">
        <f t="shared" si="2"/>
        <v>3.2409688878158857E-2</v>
      </c>
    </row>
    <row r="24" spans="1:14">
      <c r="A24" s="35">
        <v>18</v>
      </c>
      <c r="B24" s="196"/>
      <c r="C24" s="87">
        <v>28020460</v>
      </c>
      <c r="D24" s="87" t="s">
        <v>21</v>
      </c>
      <c r="E24" s="88">
        <v>10.04463889</v>
      </c>
      <c r="F24" s="88">
        <v>-73.243388890000006</v>
      </c>
      <c r="G24" s="88">
        <v>122</v>
      </c>
      <c r="H24" s="68">
        <f t="shared" si="1"/>
        <v>2.0863598306747484</v>
      </c>
      <c r="I24" s="89">
        <v>107.43589743589743</v>
      </c>
      <c r="J24" s="89">
        <v>28.488958961781073</v>
      </c>
      <c r="K24" s="88">
        <v>1544.9808350000001</v>
      </c>
      <c r="L24" s="88">
        <v>1303.709961</v>
      </c>
      <c r="M24" s="68">
        <f t="shared" si="3"/>
        <v>0.17193236800217143</v>
      </c>
      <c r="N24" s="118">
        <f t="shared" si="2"/>
        <v>4.5591597344251188E-2</v>
      </c>
    </row>
    <row r="25" spans="1:14">
      <c r="A25" s="35">
        <v>19</v>
      </c>
      <c r="B25" s="196"/>
      <c r="C25" s="87">
        <v>28020600</v>
      </c>
      <c r="D25" s="87" t="s">
        <v>22</v>
      </c>
      <c r="E25" s="88">
        <v>9.8547222219999995</v>
      </c>
      <c r="F25" s="88">
        <v>-73.357166669999998</v>
      </c>
      <c r="G25" s="88">
        <v>71</v>
      </c>
      <c r="H25" s="68">
        <f t="shared" si="1"/>
        <v>1.8512583487190752</v>
      </c>
      <c r="I25" s="89">
        <v>86.552915140415124</v>
      </c>
      <c r="J25" s="89">
        <v>28.693444861969887</v>
      </c>
      <c r="K25" s="88">
        <v>1708.910889</v>
      </c>
      <c r="L25" s="88">
        <v>1409.230591</v>
      </c>
      <c r="M25" s="68">
        <f t="shared" si="3"/>
        <v>0.11370162398047683</v>
      </c>
      <c r="N25" s="118">
        <f t="shared" si="2"/>
        <v>3.7693603653990083E-2</v>
      </c>
    </row>
    <row r="26" spans="1:14">
      <c r="A26" s="35">
        <v>20</v>
      </c>
      <c r="B26" s="196"/>
      <c r="C26" s="87">
        <v>28025070</v>
      </c>
      <c r="D26" s="87" t="s">
        <v>23</v>
      </c>
      <c r="E26" s="88">
        <v>10.001805559999999</v>
      </c>
      <c r="F26" s="88">
        <v>-73.249388890000006</v>
      </c>
      <c r="G26" s="88">
        <v>98</v>
      </c>
      <c r="H26" s="68">
        <f t="shared" si="1"/>
        <v>1.9912260756924949</v>
      </c>
      <c r="I26" s="89">
        <v>103.25897435897437</v>
      </c>
      <c r="J26" s="89">
        <v>27.879172738884986</v>
      </c>
      <c r="K26" s="88">
        <v>1605.3127440000001</v>
      </c>
      <c r="L26" s="88">
        <v>1311.5354</v>
      </c>
      <c r="M26" s="68">
        <f t="shared" si="3"/>
        <v>0.15677195010737224</v>
      </c>
      <c r="N26" s="118">
        <f t="shared" si="2"/>
        <v>4.2327287335441451E-2</v>
      </c>
    </row>
    <row r="27" spans="1:14">
      <c r="A27" s="35">
        <v>21</v>
      </c>
      <c r="B27" s="196"/>
      <c r="C27" s="87">
        <v>28025080</v>
      </c>
      <c r="D27" s="87" t="s">
        <v>24</v>
      </c>
      <c r="E27" s="88">
        <v>9.6866666670000008</v>
      </c>
      <c r="F27" s="88">
        <v>-73.240555560000004</v>
      </c>
      <c r="G27" s="88">
        <v>141</v>
      </c>
      <c r="H27" s="68">
        <f t="shared" si="1"/>
        <v>2.1492191126553797</v>
      </c>
      <c r="I27" s="89">
        <v>93.996772540983599</v>
      </c>
      <c r="J27" s="89">
        <v>27.179913243715067</v>
      </c>
      <c r="K27" s="88">
        <v>1702.2680660000001</v>
      </c>
      <c r="L27" s="88">
        <v>1363.541138</v>
      </c>
      <c r="M27" s="68">
        <f t="shared" si="3"/>
        <v>0.14815809691617998</v>
      </c>
      <c r="N27" s="118">
        <f t="shared" si="2"/>
        <v>4.2841090302115623E-2</v>
      </c>
    </row>
    <row r="28" spans="1:14">
      <c r="A28" s="35">
        <v>22</v>
      </c>
      <c r="B28" s="196"/>
      <c r="C28" s="87">
        <v>28025090</v>
      </c>
      <c r="D28" s="87" t="s">
        <v>25</v>
      </c>
      <c r="E28" s="88">
        <v>9.8502500000000008</v>
      </c>
      <c r="F28" s="88">
        <v>-73.265472220000007</v>
      </c>
      <c r="G28" s="88">
        <v>101</v>
      </c>
      <c r="H28" s="68">
        <f t="shared" si="1"/>
        <v>2.0043213737826426</v>
      </c>
      <c r="I28" s="89">
        <v>97.551282051282058</v>
      </c>
      <c r="J28" s="89">
        <v>20.750483466718535</v>
      </c>
      <c r="K28" s="88">
        <v>1899.579712</v>
      </c>
      <c r="L28" s="88">
        <v>1355.400635</v>
      </c>
      <c r="M28" s="68">
        <f t="shared" si="3"/>
        <v>0.14425559100854612</v>
      </c>
      <c r="N28" s="118">
        <f t="shared" si="2"/>
        <v>3.0685124718616726E-2</v>
      </c>
    </row>
    <row r="29" spans="1:14">
      <c r="A29" s="35">
        <v>23</v>
      </c>
      <c r="B29" s="196"/>
      <c r="C29" s="87">
        <v>28035010</v>
      </c>
      <c r="D29" s="87" t="s">
        <v>26</v>
      </c>
      <c r="E29" s="88">
        <v>10.190666670000001</v>
      </c>
      <c r="F29" s="88">
        <v>-73.547388889999993</v>
      </c>
      <c r="G29" s="88">
        <v>93</v>
      </c>
      <c r="H29" s="68">
        <f t="shared" si="1"/>
        <v>1.968482948553935</v>
      </c>
      <c r="I29" s="89">
        <v>82.971794871794856</v>
      </c>
      <c r="J29" s="89">
        <v>26.608338114583105</v>
      </c>
      <c r="K29" s="88">
        <v>1441.4483640000001</v>
      </c>
      <c r="L29" s="88">
        <v>1225.713501</v>
      </c>
      <c r="M29" s="68">
        <f t="shared" si="3"/>
        <v>0.13325182702384464</v>
      </c>
      <c r="N29" s="118">
        <f t="shared" si="2"/>
        <v>4.2732710233820456E-2</v>
      </c>
    </row>
    <row r="30" spans="1:14">
      <c r="A30" s="35">
        <v>24</v>
      </c>
      <c r="B30" s="196"/>
      <c r="C30" s="87">
        <v>28035040</v>
      </c>
      <c r="D30" s="87" t="s">
        <v>27</v>
      </c>
      <c r="E30" s="88">
        <v>9.9049166670000002</v>
      </c>
      <c r="F30" s="88">
        <v>-73.647527780000004</v>
      </c>
      <c r="G30" s="88">
        <v>56</v>
      </c>
      <c r="H30" s="68">
        <f t="shared" si="1"/>
        <v>1.7481880270062005</v>
      </c>
      <c r="I30" s="89">
        <v>89.517948717948713</v>
      </c>
      <c r="J30" s="89">
        <v>24.505744458615951</v>
      </c>
      <c r="K30" s="88">
        <v>1265.5814210000001</v>
      </c>
      <c r="L30" s="88">
        <v>1257.709351</v>
      </c>
      <c r="M30" s="68">
        <f t="shared" si="3"/>
        <v>0.12442795787949341</v>
      </c>
      <c r="N30" s="118">
        <f t="shared" si="2"/>
        <v>3.4062439800867754E-2</v>
      </c>
    </row>
    <row r="31" spans="1:14">
      <c r="A31" s="35">
        <v>25</v>
      </c>
      <c r="B31" s="196"/>
      <c r="C31" s="87">
        <v>28040310</v>
      </c>
      <c r="D31" s="87" t="s">
        <v>28</v>
      </c>
      <c r="E31" s="88">
        <v>9.7760555559999993</v>
      </c>
      <c r="F31" s="88">
        <v>-73.743416670000002</v>
      </c>
      <c r="G31" s="88">
        <v>46</v>
      </c>
      <c r="H31" s="68">
        <f t="shared" si="1"/>
        <v>1.6627578316815741</v>
      </c>
      <c r="I31" s="89">
        <v>89.97222222221589</v>
      </c>
      <c r="J31" s="89">
        <v>28.107963834230816</v>
      </c>
      <c r="K31" s="88">
        <v>1388.830811</v>
      </c>
      <c r="L31" s="88">
        <v>1393.914673</v>
      </c>
      <c r="M31" s="68">
        <f t="shared" si="3"/>
        <v>0.10732508957080505</v>
      </c>
      <c r="N31" s="118">
        <f t="shared" si="2"/>
        <v>3.3529123341102626E-2</v>
      </c>
    </row>
    <row r="32" spans="1:14">
      <c r="A32" s="35">
        <v>26</v>
      </c>
      <c r="B32" s="196"/>
      <c r="C32" s="87">
        <v>28040350</v>
      </c>
      <c r="D32" s="87" t="s">
        <v>29</v>
      </c>
      <c r="E32" s="88">
        <v>9.6569722220000003</v>
      </c>
      <c r="F32" s="88">
        <v>-73.743694439999999</v>
      </c>
      <c r="G32" s="88">
        <v>34</v>
      </c>
      <c r="H32" s="68">
        <f t="shared" si="1"/>
        <v>1.5314789170422551</v>
      </c>
      <c r="I32" s="89">
        <v>112.25767979432577</v>
      </c>
      <c r="J32" s="89">
        <v>74.019250985701277</v>
      </c>
      <c r="K32" s="88">
        <v>1448.6623540000001</v>
      </c>
      <c r="L32" s="88">
        <v>1359.0289310000001</v>
      </c>
      <c r="M32" s="68">
        <f t="shared" si="3"/>
        <v>0.12650228847930997</v>
      </c>
      <c r="N32" s="118">
        <f t="shared" si="2"/>
        <v>8.3411706516393999E-2</v>
      </c>
    </row>
    <row r="33" spans="1:16">
      <c r="A33" s="35">
        <v>27</v>
      </c>
      <c r="B33" s="196" t="s">
        <v>87</v>
      </c>
      <c r="C33" s="87" t="s">
        <v>88</v>
      </c>
      <c r="D33" s="87" t="s">
        <v>0</v>
      </c>
      <c r="E33" s="88">
        <v>10.064161</v>
      </c>
      <c r="F33" s="88">
        <v>-72.937769000000003</v>
      </c>
      <c r="G33" s="88">
        <v>2871</v>
      </c>
      <c r="H33" s="68">
        <f t="shared" si="1"/>
        <v>3.4580331924965062</v>
      </c>
      <c r="I33" s="69">
        <f>L33*$M$42/H33</f>
        <v>50.044692292322523</v>
      </c>
      <c r="J33" s="69">
        <f>L33*P42/H33</f>
        <v>16.637085278501196</v>
      </c>
      <c r="K33" s="88">
        <v>1653.072754</v>
      </c>
      <c r="L33" s="88">
        <v>1247.860596</v>
      </c>
      <c r="M33" s="228" t="s">
        <v>53</v>
      </c>
      <c r="N33" s="230" t="s">
        <v>53</v>
      </c>
    </row>
    <row r="34" spans="1:16">
      <c r="A34" s="35">
        <v>28</v>
      </c>
      <c r="B34" s="196"/>
      <c r="C34" s="87" t="s">
        <v>89</v>
      </c>
      <c r="D34" s="87" t="s">
        <v>1</v>
      </c>
      <c r="E34" s="88">
        <v>9.7391120000000004</v>
      </c>
      <c r="F34" s="88">
        <v>-72.944278999999995</v>
      </c>
      <c r="G34" s="88">
        <v>1323</v>
      </c>
      <c r="H34" s="68">
        <f t="shared" si="1"/>
        <v>3.1215598441875008</v>
      </c>
      <c r="I34" s="69">
        <f>L34*$M$68/H34</f>
        <v>73.557816926049767</v>
      </c>
      <c r="J34" s="69">
        <f>L34*P68/H34</f>
        <v>24.573586122052308</v>
      </c>
      <c r="K34" s="88">
        <v>2357.9204100000002</v>
      </c>
      <c r="L34" s="88">
        <v>1692.727783</v>
      </c>
      <c r="M34" s="228"/>
      <c r="N34" s="230"/>
    </row>
    <row r="35" spans="1:16">
      <c r="A35" s="35">
        <v>29</v>
      </c>
      <c r="B35" s="196"/>
      <c r="C35" s="87" t="s">
        <v>90</v>
      </c>
      <c r="D35" s="87" t="s">
        <v>2</v>
      </c>
      <c r="E35" s="88">
        <v>9.5500799999999995</v>
      </c>
      <c r="F35" s="88">
        <v>-73.027957999999998</v>
      </c>
      <c r="G35" s="88">
        <v>595</v>
      </c>
      <c r="H35" s="68">
        <f t="shared" si="1"/>
        <v>2.7745169657285498</v>
      </c>
      <c r="I35" s="69">
        <f>L35*$M$94/H35</f>
        <v>91.527559874698298</v>
      </c>
      <c r="J35" s="69">
        <f>L35*P94/H35</f>
        <v>30.972405665954764</v>
      </c>
      <c r="K35" s="88">
        <v>3171.7470699999999</v>
      </c>
      <c r="L35" s="88">
        <v>1892.2783199999999</v>
      </c>
      <c r="M35" s="228"/>
      <c r="N35" s="230"/>
    </row>
    <row r="36" spans="1:16">
      <c r="A36" s="35">
        <v>30</v>
      </c>
      <c r="B36" s="199"/>
      <c r="C36" s="90" t="s">
        <v>91</v>
      </c>
      <c r="D36" s="90" t="s">
        <v>3</v>
      </c>
      <c r="E36" s="91">
        <v>9.3958790000000008</v>
      </c>
      <c r="F36" s="91">
        <v>-73.196422999999996</v>
      </c>
      <c r="G36" s="91">
        <v>2467</v>
      </c>
      <c r="H36" s="77">
        <f t="shared" si="1"/>
        <v>3.3921691494897361</v>
      </c>
      <c r="I36" s="108">
        <f>L36*$M$120/H36</f>
        <v>64.328260492856671</v>
      </c>
      <c r="J36" s="108">
        <f>L36*P120/H36</f>
        <v>22.193266316092949</v>
      </c>
      <c r="K36" s="91">
        <v>2240.1467290000001</v>
      </c>
      <c r="L36" s="91">
        <v>1647.447388</v>
      </c>
      <c r="M36" s="229"/>
      <c r="N36" s="231"/>
    </row>
    <row r="37" spans="1:16">
      <c r="B37" s="44"/>
      <c r="D37" s="44"/>
      <c r="E37" s="44"/>
      <c r="F37" s="71" t="s">
        <v>52</v>
      </c>
      <c r="G37" s="78">
        <f t="shared" ref="G37:H37" si="4">AVERAGE(G33:G36)</f>
        <v>1814</v>
      </c>
      <c r="H37" s="78">
        <f t="shared" si="4"/>
        <v>3.1865697879755732</v>
      </c>
      <c r="I37" s="78">
        <f>AVERAGE(I33:I36)</f>
        <v>69.864582396481808</v>
      </c>
      <c r="J37" s="78">
        <f t="shared" ref="J37:L37" si="5">AVERAGE(J33:J36)</f>
        <v>23.594085845650305</v>
      </c>
      <c r="K37" s="78">
        <f t="shared" si="5"/>
        <v>2355.7217407500002</v>
      </c>
      <c r="L37" s="79">
        <f t="shared" si="5"/>
        <v>1620.0785217500002</v>
      </c>
      <c r="M37" s="35"/>
    </row>
    <row r="39" spans="1:16">
      <c r="B39" s="44" t="s">
        <v>121</v>
      </c>
    </row>
    <row r="40" spans="1:16">
      <c r="A40" s="38"/>
      <c r="B40" s="44" t="s">
        <v>46</v>
      </c>
      <c r="D40" s="86">
        <v>1</v>
      </c>
      <c r="E40" s="38" t="s">
        <v>50</v>
      </c>
      <c r="F40" s="38"/>
      <c r="G40" s="38"/>
      <c r="H40" s="38"/>
      <c r="I40" s="38"/>
      <c r="K40" s="38"/>
    </row>
    <row r="41" spans="1:16" ht="30">
      <c r="B41" s="80" t="s">
        <v>115</v>
      </c>
      <c r="C41" s="74" t="s">
        <v>85</v>
      </c>
      <c r="D41" s="74" t="s">
        <v>86</v>
      </c>
      <c r="E41" s="81" t="s">
        <v>116</v>
      </c>
      <c r="F41" s="74" t="s">
        <v>85</v>
      </c>
      <c r="G41" s="74" t="s">
        <v>86</v>
      </c>
      <c r="H41" s="81" t="s">
        <v>117</v>
      </c>
      <c r="I41" s="81" t="s">
        <v>122</v>
      </c>
      <c r="J41" s="81" t="s">
        <v>70</v>
      </c>
      <c r="K41" s="81" t="s">
        <v>73</v>
      </c>
      <c r="L41" s="81" t="s">
        <v>75</v>
      </c>
      <c r="M41" s="81" t="s">
        <v>119</v>
      </c>
      <c r="N41" s="81" t="s">
        <v>74</v>
      </c>
      <c r="O41" s="81" t="s">
        <v>76</v>
      </c>
      <c r="P41" s="82" t="s">
        <v>120</v>
      </c>
    </row>
    <row r="42" spans="1:16">
      <c r="B42" s="181" t="str">
        <f>C33</f>
        <v>Virtual1</v>
      </c>
      <c r="C42" s="184">
        <f>E33</f>
        <v>10.064161</v>
      </c>
      <c r="D42" s="184">
        <f>F33</f>
        <v>-72.937769000000003</v>
      </c>
      <c r="E42" s="68">
        <f>C7</f>
        <v>25020230</v>
      </c>
      <c r="F42" s="68">
        <f t="shared" ref="F42:G57" si="6">E7</f>
        <v>9.5621666669999996</v>
      </c>
      <c r="G42" s="68">
        <f t="shared" si="6"/>
        <v>-73.339472220000005</v>
      </c>
      <c r="H42" s="68">
        <f t="shared" ref="H42:H66" si="7">((ABS($C$42-F42)^2)+(ABS($D$42-G42)^2))^0.5</f>
        <v>0.64293373478336424</v>
      </c>
      <c r="I42" s="68">
        <f t="shared" ref="I42:I105" si="8">1/H42^$D$40</f>
        <v>1.5553702440842505</v>
      </c>
      <c r="J42" s="184">
        <f>SUM(I42:I67)</f>
        <v>45.120638649316255</v>
      </c>
      <c r="K42" s="68">
        <f t="shared" ref="K42:K67" si="9">M7/H42^$D$40</f>
        <v>0.22768309491779812</v>
      </c>
      <c r="L42" s="184">
        <f>SUM(K42:K67)</f>
        <v>6.2574350128414222</v>
      </c>
      <c r="M42" s="184">
        <f>L42/J42</f>
        <v>0.13868232365847166</v>
      </c>
      <c r="N42" s="68">
        <f t="shared" ref="N42:N67" si="10">N7/H42^$D$40</f>
        <v>8.3341499852353548E-2</v>
      </c>
      <c r="O42" s="184">
        <f>SUM(N42:N67)</f>
        <v>2.0802501756873233</v>
      </c>
      <c r="P42" s="189">
        <f>O42/J42</f>
        <v>4.6104182874167871E-2</v>
      </c>
    </row>
    <row r="43" spans="1:16">
      <c r="B43" s="181"/>
      <c r="C43" s="184"/>
      <c r="D43" s="184"/>
      <c r="E43" s="68">
        <f>C8</f>
        <v>25020240</v>
      </c>
      <c r="F43" s="68">
        <f t="shared" si="6"/>
        <v>9.4104722219999992</v>
      </c>
      <c r="G43" s="68">
        <f t="shared" si="6"/>
        <v>-73.890416669999993</v>
      </c>
      <c r="H43" s="68">
        <f t="shared" si="7"/>
        <v>1.1553556169593608</v>
      </c>
      <c r="I43" s="68">
        <f t="shared" si="8"/>
        <v>0.86553437341809758</v>
      </c>
      <c r="J43" s="184"/>
      <c r="K43" s="68">
        <f t="shared" si="9"/>
        <v>9.5272865902457773E-2</v>
      </c>
      <c r="L43" s="184"/>
      <c r="M43" s="184"/>
      <c r="N43" s="68">
        <f t="shared" si="10"/>
        <v>2.5417101812860343E-2</v>
      </c>
      <c r="O43" s="184"/>
      <c r="P43" s="189"/>
    </row>
    <row r="44" spans="1:16">
      <c r="B44" s="181"/>
      <c r="C44" s="184"/>
      <c r="D44" s="184"/>
      <c r="E44" s="68">
        <f>C9</f>
        <v>25020250</v>
      </c>
      <c r="F44" s="68">
        <f t="shared" si="6"/>
        <v>9.1971944440000009</v>
      </c>
      <c r="G44" s="68">
        <f t="shared" si="6"/>
        <v>-73.541944439999995</v>
      </c>
      <c r="H44" s="68">
        <f t="shared" si="7"/>
        <v>1.0567208579003651</v>
      </c>
      <c r="I44" s="68">
        <f t="shared" si="8"/>
        <v>0.94632370746133876</v>
      </c>
      <c r="J44" s="184"/>
      <c r="K44" s="68">
        <f t="shared" si="9"/>
        <v>9.963614619559355E-2</v>
      </c>
      <c r="L44" s="184"/>
      <c r="M44" s="184"/>
      <c r="N44" s="68">
        <f t="shared" si="10"/>
        <v>2.505881450351943E-2</v>
      </c>
      <c r="O44" s="184"/>
      <c r="P44" s="189"/>
    </row>
    <row r="45" spans="1:16">
      <c r="B45" s="181"/>
      <c r="C45" s="184"/>
      <c r="D45" s="184"/>
      <c r="E45" s="68">
        <f t="shared" ref="E45:E67" si="11">C10</f>
        <v>25020260</v>
      </c>
      <c r="F45" s="68">
        <f t="shared" si="6"/>
        <v>9.397027778</v>
      </c>
      <c r="G45" s="68">
        <f t="shared" si="6"/>
        <v>-73.488027779999996</v>
      </c>
      <c r="H45" s="68">
        <f t="shared" si="7"/>
        <v>0.86478405446861839</v>
      </c>
      <c r="I45" s="68">
        <f t="shared" si="8"/>
        <v>1.1563580466506953</v>
      </c>
      <c r="J45" s="184"/>
      <c r="K45" s="68">
        <f t="shared" si="9"/>
        <v>0.12521529229599673</v>
      </c>
      <c r="L45" s="184"/>
      <c r="M45" s="184"/>
      <c r="N45" s="68">
        <f t="shared" si="10"/>
        <v>3.7349158132374244E-2</v>
      </c>
      <c r="O45" s="184"/>
      <c r="P45" s="189"/>
    </row>
    <row r="46" spans="1:16">
      <c r="B46" s="181"/>
      <c r="C46" s="184"/>
      <c r="D46" s="184"/>
      <c r="E46" s="68">
        <f t="shared" si="11"/>
        <v>25020280</v>
      </c>
      <c r="F46" s="68">
        <f t="shared" si="6"/>
        <v>9.6065277780000002</v>
      </c>
      <c r="G46" s="68">
        <f t="shared" si="6"/>
        <v>-73.611972219999998</v>
      </c>
      <c r="H46" s="68">
        <f t="shared" si="7"/>
        <v>0.81484854282035979</v>
      </c>
      <c r="I46" s="68">
        <f t="shared" si="8"/>
        <v>1.2272219283092691</v>
      </c>
      <c r="J46" s="184"/>
      <c r="K46" s="68">
        <f t="shared" si="9"/>
        <v>0.15794284690709495</v>
      </c>
      <c r="L46" s="184"/>
      <c r="M46" s="184"/>
      <c r="N46" s="68">
        <f t="shared" si="10"/>
        <v>5.272731599358009E-2</v>
      </c>
      <c r="O46" s="184"/>
      <c r="P46" s="189"/>
    </row>
    <row r="47" spans="1:16">
      <c r="B47" s="181"/>
      <c r="C47" s="184"/>
      <c r="D47" s="184"/>
      <c r="E47" s="68">
        <f t="shared" si="11"/>
        <v>25020690</v>
      </c>
      <c r="F47" s="68">
        <f t="shared" si="6"/>
        <v>9.4232777779999992</v>
      </c>
      <c r="G47" s="68">
        <f t="shared" si="6"/>
        <v>-73.410944439999994</v>
      </c>
      <c r="H47" s="68">
        <f t="shared" si="7"/>
        <v>0.79663435857379905</v>
      </c>
      <c r="I47" s="68">
        <f t="shared" si="8"/>
        <v>1.2552810323048118</v>
      </c>
      <c r="J47" s="184"/>
      <c r="K47" s="68">
        <f t="shared" si="9"/>
        <v>0.13536451134285743</v>
      </c>
      <c r="L47" s="184"/>
      <c r="M47" s="184"/>
      <c r="N47" s="68">
        <f t="shared" si="10"/>
        <v>3.8250002344440807E-2</v>
      </c>
      <c r="O47" s="184"/>
      <c r="P47" s="189"/>
    </row>
    <row r="48" spans="1:16">
      <c r="B48" s="181"/>
      <c r="C48" s="184"/>
      <c r="D48" s="184"/>
      <c r="E48" s="68">
        <f t="shared" si="11"/>
        <v>25020920</v>
      </c>
      <c r="F48" s="68">
        <f t="shared" si="6"/>
        <v>9.2166666670000001</v>
      </c>
      <c r="G48" s="68">
        <f t="shared" si="6"/>
        <v>-73.416666669999998</v>
      </c>
      <c r="H48" s="68">
        <f t="shared" si="7"/>
        <v>0.9734421517473647</v>
      </c>
      <c r="I48" s="68">
        <f t="shared" si="8"/>
        <v>1.0272824103671316</v>
      </c>
      <c r="J48" s="184"/>
      <c r="K48" s="68">
        <f t="shared" si="9"/>
        <v>0.21627842659377031</v>
      </c>
      <c r="L48" s="184"/>
      <c r="M48" s="184"/>
      <c r="N48" s="68">
        <f t="shared" si="10"/>
        <v>0.1044488333213419</v>
      </c>
      <c r="O48" s="184"/>
      <c r="P48" s="189"/>
    </row>
    <row r="49" spans="2:16">
      <c r="B49" s="181"/>
      <c r="C49" s="184"/>
      <c r="D49" s="184"/>
      <c r="E49" s="68">
        <f t="shared" si="11"/>
        <v>25021240</v>
      </c>
      <c r="F49" s="68">
        <f t="shared" si="6"/>
        <v>9.2600833330000007</v>
      </c>
      <c r="G49" s="68">
        <f t="shared" si="6"/>
        <v>-73.80986111</v>
      </c>
      <c r="H49" s="68">
        <f t="shared" si="7"/>
        <v>1.1862063660646951</v>
      </c>
      <c r="I49" s="68">
        <f t="shared" si="8"/>
        <v>0.84302363282499915</v>
      </c>
      <c r="J49" s="184"/>
      <c r="K49" s="68">
        <f t="shared" si="9"/>
        <v>8.0997670883508718E-2</v>
      </c>
      <c r="L49" s="184"/>
      <c r="M49" s="184"/>
      <c r="N49" s="68">
        <f t="shared" si="10"/>
        <v>1.682140865339456E-2</v>
      </c>
      <c r="O49" s="184"/>
      <c r="P49" s="189"/>
    </row>
    <row r="50" spans="2:16">
      <c r="B50" s="181"/>
      <c r="C50" s="184"/>
      <c r="D50" s="184"/>
      <c r="E50" s="68">
        <f t="shared" si="11"/>
        <v>25021650</v>
      </c>
      <c r="F50" s="68">
        <f t="shared" si="6"/>
        <v>9.5573888890000003</v>
      </c>
      <c r="G50" s="68">
        <f t="shared" si="6"/>
        <v>-73.876194440000006</v>
      </c>
      <c r="H50" s="68">
        <f t="shared" si="7"/>
        <v>1.0665178286960777</v>
      </c>
      <c r="I50" s="68">
        <f t="shared" si="8"/>
        <v>0.93763083287843185</v>
      </c>
      <c r="J50" s="184"/>
      <c r="K50" s="68">
        <f t="shared" si="9"/>
        <v>0.10232992818734797</v>
      </c>
      <c r="L50" s="184"/>
      <c r="M50" s="184"/>
      <c r="N50" s="68">
        <f t="shared" si="10"/>
        <v>2.8305193750801764E-2</v>
      </c>
      <c r="O50" s="184"/>
      <c r="P50" s="189"/>
    </row>
    <row r="51" spans="2:16">
      <c r="B51" s="181"/>
      <c r="C51" s="184"/>
      <c r="D51" s="184"/>
      <c r="E51" s="68">
        <f t="shared" si="11"/>
        <v>25025250</v>
      </c>
      <c r="F51" s="68">
        <f t="shared" si="6"/>
        <v>9.3610277780000004</v>
      </c>
      <c r="G51" s="68">
        <f t="shared" si="6"/>
        <v>-73.59338889</v>
      </c>
      <c r="H51" s="68">
        <f t="shared" si="7"/>
        <v>0.96137077553028905</v>
      </c>
      <c r="I51" s="68">
        <f t="shared" si="8"/>
        <v>1.0401814008215542</v>
      </c>
      <c r="J51" s="184"/>
      <c r="K51" s="68">
        <f t="shared" si="9"/>
        <v>9.2471460540426181E-2</v>
      </c>
      <c r="L51" s="184"/>
      <c r="M51" s="184"/>
      <c r="N51" s="68">
        <f t="shared" si="10"/>
        <v>3.3405474728807873E-2</v>
      </c>
      <c r="O51" s="184"/>
      <c r="P51" s="189"/>
    </row>
    <row r="52" spans="2:16">
      <c r="B52" s="181"/>
      <c r="C52" s="184"/>
      <c r="D52" s="184"/>
      <c r="E52" s="68">
        <f t="shared" si="11"/>
        <v>28010070</v>
      </c>
      <c r="F52" s="68">
        <f t="shared" si="6"/>
        <v>10.185499999999999</v>
      </c>
      <c r="G52" s="68">
        <f t="shared" si="6"/>
        <v>-73.467111110000005</v>
      </c>
      <c r="H52" s="68">
        <f t="shared" si="7"/>
        <v>0.54307110247209223</v>
      </c>
      <c r="I52" s="68">
        <f t="shared" si="8"/>
        <v>1.8413795089592138</v>
      </c>
      <c r="J52" s="184"/>
      <c r="K52" s="68">
        <f t="shared" si="9"/>
        <v>0.18293055253753621</v>
      </c>
      <c r="L52" s="184"/>
      <c r="M52" s="184"/>
      <c r="N52" s="68">
        <f t="shared" si="10"/>
        <v>9.7100650757619325E-2</v>
      </c>
      <c r="O52" s="184"/>
      <c r="P52" s="189"/>
    </row>
    <row r="53" spans="2:16">
      <c r="B53" s="181"/>
      <c r="C53" s="184"/>
      <c r="D53" s="184"/>
      <c r="E53" s="68">
        <f t="shared" si="11"/>
        <v>28020080</v>
      </c>
      <c r="F53" s="68">
        <f t="shared" si="6"/>
        <v>9.8480833329999999</v>
      </c>
      <c r="G53" s="68">
        <f t="shared" si="6"/>
        <v>-73.462194440000005</v>
      </c>
      <c r="H53" s="68">
        <f t="shared" si="7"/>
        <v>0.56719626258937783</v>
      </c>
      <c r="I53" s="68">
        <f t="shared" si="8"/>
        <v>1.7630581616225331</v>
      </c>
      <c r="J53" s="184"/>
      <c r="K53" s="68">
        <f t="shared" si="9"/>
        <v>0.26395403621788666</v>
      </c>
      <c r="L53" s="184"/>
      <c r="M53" s="184"/>
      <c r="N53" s="68">
        <f t="shared" si="10"/>
        <v>0.11320335820987087</v>
      </c>
      <c r="O53" s="184"/>
      <c r="P53" s="189"/>
    </row>
    <row r="54" spans="2:16">
      <c r="B54" s="181"/>
      <c r="C54" s="184"/>
      <c r="D54" s="184"/>
      <c r="E54" s="68">
        <f t="shared" si="11"/>
        <v>28020150</v>
      </c>
      <c r="F54" s="68">
        <f t="shared" si="6"/>
        <v>10.029972219999999</v>
      </c>
      <c r="G54" s="68">
        <f t="shared" si="6"/>
        <v>-73.668833329999998</v>
      </c>
      <c r="H54" s="68">
        <f t="shared" si="7"/>
        <v>0.73186332554393685</v>
      </c>
      <c r="I54" s="68">
        <f t="shared" si="8"/>
        <v>1.3663753396261222</v>
      </c>
      <c r="J54" s="184"/>
      <c r="K54" s="68">
        <f t="shared" si="9"/>
        <v>0.17391769907454058</v>
      </c>
      <c r="L54" s="184"/>
      <c r="M54" s="184"/>
      <c r="N54" s="68">
        <f t="shared" si="10"/>
        <v>8.5900722133133697E-2</v>
      </c>
      <c r="O54" s="184"/>
      <c r="P54" s="189"/>
    </row>
    <row r="55" spans="2:16">
      <c r="B55" s="181"/>
      <c r="C55" s="184"/>
      <c r="D55" s="184"/>
      <c r="E55" s="68">
        <f t="shared" si="11"/>
        <v>28020230</v>
      </c>
      <c r="F55" s="68">
        <f t="shared" si="6"/>
        <v>9.7333333329999991</v>
      </c>
      <c r="G55" s="68">
        <f t="shared" si="6"/>
        <v>-73.3</v>
      </c>
      <c r="H55" s="68">
        <f t="shared" si="7"/>
        <v>0.49056930459789216</v>
      </c>
      <c r="I55" s="68">
        <f t="shared" si="8"/>
        <v>2.038447963676969</v>
      </c>
      <c r="J55" s="184"/>
      <c r="K55" s="68">
        <f t="shared" si="9"/>
        <v>0.27905149870500096</v>
      </c>
      <c r="L55" s="184"/>
      <c r="M55" s="184"/>
      <c r="N55" s="68">
        <f t="shared" si="10"/>
        <v>0.11183510657338942</v>
      </c>
      <c r="O55" s="184"/>
      <c r="P55" s="189"/>
    </row>
    <row r="56" spans="2:16">
      <c r="B56" s="181"/>
      <c r="C56" s="184"/>
      <c r="D56" s="184"/>
      <c r="E56" s="68">
        <f t="shared" si="11"/>
        <v>28020310</v>
      </c>
      <c r="F56" s="68">
        <f t="shared" si="6"/>
        <v>10.1</v>
      </c>
      <c r="G56" s="68">
        <f t="shared" si="6"/>
        <v>-73.150000000000006</v>
      </c>
      <c r="H56" s="68">
        <f t="shared" si="7"/>
        <v>0.21523575744285869</v>
      </c>
      <c r="I56" s="68">
        <f t="shared" si="8"/>
        <v>4.6460681620965438</v>
      </c>
      <c r="J56" s="184"/>
      <c r="K56" s="68">
        <f t="shared" si="9"/>
        <v>0.82471615586699976</v>
      </c>
      <c r="L56" s="184"/>
      <c r="M56" s="184"/>
      <c r="N56" s="68">
        <f t="shared" si="10"/>
        <v>0.28495939414724314</v>
      </c>
      <c r="O56" s="184"/>
      <c r="P56" s="189"/>
    </row>
    <row r="57" spans="2:16">
      <c r="B57" s="181"/>
      <c r="C57" s="184"/>
      <c r="D57" s="184"/>
      <c r="E57" s="68">
        <f t="shared" si="11"/>
        <v>28020420</v>
      </c>
      <c r="F57" s="68">
        <f t="shared" si="6"/>
        <v>9.8446111110000007</v>
      </c>
      <c r="G57" s="68">
        <f t="shared" si="6"/>
        <v>-73.547694440000001</v>
      </c>
      <c r="H57" s="68">
        <f t="shared" si="7"/>
        <v>0.64823699070563934</v>
      </c>
      <c r="I57" s="68">
        <f t="shared" si="8"/>
        <v>1.5426456902921393</v>
      </c>
      <c r="J57" s="184"/>
      <c r="K57" s="68">
        <f t="shared" si="9"/>
        <v>0.21705859129594673</v>
      </c>
      <c r="L57" s="184"/>
      <c r="M57" s="184"/>
      <c r="N57" s="68">
        <f t="shared" si="10"/>
        <v>7.9987591118929072E-2</v>
      </c>
      <c r="O57" s="184"/>
      <c r="P57" s="189"/>
    </row>
    <row r="58" spans="2:16">
      <c r="B58" s="181"/>
      <c r="C58" s="184"/>
      <c r="D58" s="184"/>
      <c r="E58" s="68">
        <f t="shared" si="11"/>
        <v>28020440</v>
      </c>
      <c r="F58" s="68">
        <f t="shared" ref="F58:G67" si="12">E23</f>
        <v>9.9170277779999996</v>
      </c>
      <c r="G58" s="68">
        <f t="shared" si="12"/>
        <v>-73.286138890000004</v>
      </c>
      <c r="H58" s="68">
        <f t="shared" si="7"/>
        <v>0.37816631959326324</v>
      </c>
      <c r="I58" s="68">
        <f t="shared" si="8"/>
        <v>2.6443391391267999</v>
      </c>
      <c r="J58" s="184"/>
      <c r="K58" s="68">
        <f t="shared" si="9"/>
        <v>0.35994086311118911</v>
      </c>
      <c r="L58" s="184"/>
      <c r="M58" s="184"/>
      <c r="N58" s="68">
        <f t="shared" si="10"/>
        <v>8.5702208787438006E-2</v>
      </c>
      <c r="O58" s="184"/>
      <c r="P58" s="189"/>
    </row>
    <row r="59" spans="2:16">
      <c r="B59" s="181"/>
      <c r="C59" s="184"/>
      <c r="D59" s="184"/>
      <c r="E59" s="68">
        <f t="shared" si="11"/>
        <v>28020460</v>
      </c>
      <c r="F59" s="68">
        <f t="shared" si="12"/>
        <v>10.04463889</v>
      </c>
      <c r="G59" s="68">
        <f t="shared" si="12"/>
        <v>-73.243388890000006</v>
      </c>
      <c r="H59" s="68">
        <f t="shared" si="7"/>
        <v>0.30624276308586601</v>
      </c>
      <c r="I59" s="68">
        <f t="shared" si="8"/>
        <v>3.2653832858725043</v>
      </c>
      <c r="J59" s="184"/>
      <c r="K59" s="68">
        <f t="shared" si="9"/>
        <v>0.56142508077477116</v>
      </c>
      <c r="L59" s="184"/>
      <c r="M59" s="184"/>
      <c r="N59" s="68">
        <f t="shared" si="10"/>
        <v>0.14887403994414708</v>
      </c>
      <c r="O59" s="184"/>
      <c r="P59" s="189"/>
    </row>
    <row r="60" spans="2:16">
      <c r="B60" s="181"/>
      <c r="C60" s="184"/>
      <c r="D60" s="184"/>
      <c r="E60" s="68">
        <f t="shared" si="11"/>
        <v>28020600</v>
      </c>
      <c r="F60" s="68">
        <f t="shared" si="12"/>
        <v>9.8547222219999995</v>
      </c>
      <c r="G60" s="68">
        <f t="shared" si="12"/>
        <v>-73.357166669999998</v>
      </c>
      <c r="H60" s="68">
        <f t="shared" si="7"/>
        <v>0.46878460654287529</v>
      </c>
      <c r="I60" s="68">
        <f t="shared" si="8"/>
        <v>2.1331758467383453</v>
      </c>
      <c r="J60" s="184"/>
      <c r="K60" s="68">
        <f t="shared" si="9"/>
        <v>0.2425455580100786</v>
      </c>
      <c r="L60" s="184"/>
      <c r="M60" s="184"/>
      <c r="N60" s="68">
        <f t="shared" si="10"/>
        <v>8.0407084891219879E-2</v>
      </c>
      <c r="O60" s="184"/>
      <c r="P60" s="189"/>
    </row>
    <row r="61" spans="2:16">
      <c r="B61" s="181"/>
      <c r="C61" s="184"/>
      <c r="D61" s="184"/>
      <c r="E61" s="68">
        <f t="shared" si="11"/>
        <v>28025070</v>
      </c>
      <c r="F61" s="68">
        <f t="shared" si="12"/>
        <v>10.001805559999999</v>
      </c>
      <c r="G61" s="68">
        <f t="shared" si="12"/>
        <v>-73.249388890000006</v>
      </c>
      <c r="H61" s="68">
        <f t="shared" si="7"/>
        <v>0.31779735169004736</v>
      </c>
      <c r="I61" s="68">
        <f t="shared" si="8"/>
        <v>3.1466593245097756</v>
      </c>
      <c r="J61" s="184"/>
      <c r="K61" s="68">
        <f t="shared" si="9"/>
        <v>0.49330791862694418</v>
      </c>
      <c r="L61" s="184"/>
      <c r="M61" s="184"/>
      <c r="N61" s="68">
        <f t="shared" si="10"/>
        <v>0.13318955337527139</v>
      </c>
      <c r="O61" s="184"/>
      <c r="P61" s="189"/>
    </row>
    <row r="62" spans="2:16">
      <c r="B62" s="181"/>
      <c r="C62" s="184"/>
      <c r="D62" s="184"/>
      <c r="E62" s="68">
        <f t="shared" si="11"/>
        <v>28025080</v>
      </c>
      <c r="F62" s="68">
        <f t="shared" si="12"/>
        <v>9.6866666670000008</v>
      </c>
      <c r="G62" s="68">
        <f t="shared" si="12"/>
        <v>-73.240555560000004</v>
      </c>
      <c r="H62" s="68">
        <f t="shared" si="7"/>
        <v>0.483923209160037</v>
      </c>
      <c r="I62" s="68">
        <f t="shared" si="8"/>
        <v>2.0664435618529975</v>
      </c>
      <c r="J62" s="184"/>
      <c r="K62" s="68">
        <f t="shared" si="9"/>
        <v>0.30616034550883259</v>
      </c>
      <c r="L62" s="184"/>
      <c r="M62" s="184"/>
      <c r="N62" s="68">
        <f t="shared" si="10"/>
        <v>8.8528695237569718E-2</v>
      </c>
      <c r="O62" s="184"/>
      <c r="P62" s="189"/>
    </row>
    <row r="63" spans="2:16">
      <c r="B63" s="181"/>
      <c r="C63" s="184"/>
      <c r="D63" s="184"/>
      <c r="E63" s="68">
        <f t="shared" si="11"/>
        <v>28025090</v>
      </c>
      <c r="F63" s="68">
        <f t="shared" si="12"/>
        <v>9.8502500000000008</v>
      </c>
      <c r="G63" s="68">
        <f t="shared" si="12"/>
        <v>-73.265472220000007</v>
      </c>
      <c r="H63" s="68">
        <f t="shared" si="7"/>
        <v>0.39134040977053541</v>
      </c>
      <c r="I63" s="68">
        <f t="shared" si="8"/>
        <v>2.5553200615963871</v>
      </c>
      <c r="J63" s="184"/>
      <c r="K63" s="68">
        <f t="shared" si="9"/>
        <v>0.36861920570158135</v>
      </c>
      <c r="L63" s="184"/>
      <c r="M63" s="184"/>
      <c r="N63" s="68">
        <f t="shared" si="10"/>
        <v>7.8410314786068525E-2</v>
      </c>
      <c r="O63" s="184"/>
      <c r="P63" s="189"/>
    </row>
    <row r="64" spans="2:16">
      <c r="B64" s="181"/>
      <c r="C64" s="184"/>
      <c r="D64" s="184"/>
      <c r="E64" s="68">
        <f t="shared" si="11"/>
        <v>28035010</v>
      </c>
      <c r="F64" s="68">
        <f t="shared" si="12"/>
        <v>10.190666670000001</v>
      </c>
      <c r="G64" s="68">
        <f t="shared" si="12"/>
        <v>-73.547388889999993</v>
      </c>
      <c r="H64" s="68">
        <f t="shared" si="7"/>
        <v>0.62260749660259429</v>
      </c>
      <c r="I64" s="68">
        <f t="shared" si="8"/>
        <v>1.6061483445938856</v>
      </c>
      <c r="J64" s="184"/>
      <c r="K64" s="68">
        <f t="shared" si="9"/>
        <v>0.21402220138845884</v>
      </c>
      <c r="L64" s="184"/>
      <c r="M64" s="184"/>
      <c r="N64" s="68">
        <f t="shared" si="10"/>
        <v>6.863507180206091E-2</v>
      </c>
      <c r="O64" s="184"/>
      <c r="P64" s="189"/>
    </row>
    <row r="65" spans="2:16">
      <c r="B65" s="181"/>
      <c r="C65" s="184"/>
      <c r="D65" s="184"/>
      <c r="E65" s="68">
        <f t="shared" si="11"/>
        <v>28035040</v>
      </c>
      <c r="F65" s="68">
        <f t="shared" si="12"/>
        <v>9.9049166670000002</v>
      </c>
      <c r="G65" s="68">
        <f t="shared" si="12"/>
        <v>-73.647527780000004</v>
      </c>
      <c r="H65" s="68">
        <f t="shared" si="7"/>
        <v>0.72740379664922372</v>
      </c>
      <c r="I65" s="68">
        <f t="shared" si="8"/>
        <v>1.3747522416111755</v>
      </c>
      <c r="J65" s="184"/>
      <c r="K65" s="68">
        <f t="shared" si="9"/>
        <v>0.17105761401393449</v>
      </c>
      <c r="L65" s="184"/>
      <c r="M65" s="184"/>
      <c r="N65" s="68">
        <f t="shared" si="10"/>
        <v>4.6827415470988669E-2</v>
      </c>
      <c r="O65" s="184"/>
      <c r="P65" s="189"/>
    </row>
    <row r="66" spans="2:16">
      <c r="B66" s="181"/>
      <c r="C66" s="184"/>
      <c r="D66" s="184"/>
      <c r="E66" s="68">
        <f t="shared" si="11"/>
        <v>28040310</v>
      </c>
      <c r="F66" s="68">
        <f t="shared" si="12"/>
        <v>9.7760555559999993</v>
      </c>
      <c r="G66" s="68">
        <f t="shared" si="12"/>
        <v>-73.743416670000002</v>
      </c>
      <c r="H66" s="68">
        <f t="shared" si="7"/>
        <v>0.85561259635355125</v>
      </c>
      <c r="I66" s="68">
        <f t="shared" si="8"/>
        <v>1.1687532468102957</v>
      </c>
      <c r="J66" s="184"/>
      <c r="K66" s="68">
        <f t="shared" si="9"/>
        <v>0.12543654690008421</v>
      </c>
      <c r="L66" s="184"/>
      <c r="M66" s="184"/>
      <c r="N66" s="68">
        <f t="shared" si="10"/>
        <v>3.9187271767616563E-2</v>
      </c>
      <c r="O66" s="184"/>
      <c r="P66" s="189"/>
    </row>
    <row r="67" spans="2:16">
      <c r="B67" s="182"/>
      <c r="C67" s="185"/>
      <c r="D67" s="185"/>
      <c r="E67" s="70">
        <f t="shared" si="11"/>
        <v>28040350</v>
      </c>
      <c r="F67" s="70">
        <f t="shared" si="12"/>
        <v>9.6569722220000003</v>
      </c>
      <c r="G67" s="70">
        <f t="shared" si="12"/>
        <v>-73.743694439999999</v>
      </c>
      <c r="H67" s="70">
        <f>((ABS($C$42-F67)^2)+(ABS($D$42-G67)^2))^0.5</f>
        <v>0.90294989659909708</v>
      </c>
      <c r="I67" s="70">
        <f t="shared" si="8"/>
        <v>1.1074811612099806</v>
      </c>
      <c r="J67" s="185"/>
      <c r="K67" s="70">
        <f t="shared" si="9"/>
        <v>0.14009890134078617</v>
      </c>
      <c r="L67" s="185"/>
      <c r="M67" s="185"/>
      <c r="N67" s="70">
        <f t="shared" si="10"/>
        <v>9.2376893591282136E-2</v>
      </c>
      <c r="O67" s="185"/>
      <c r="P67" s="194"/>
    </row>
    <row r="68" spans="2:16">
      <c r="B68" s="191" t="str">
        <f>C34</f>
        <v>Virtual2</v>
      </c>
      <c r="C68" s="186">
        <f>E34</f>
        <v>9.7391120000000004</v>
      </c>
      <c r="D68" s="186">
        <f>F34</f>
        <v>-72.944278999999995</v>
      </c>
      <c r="E68" s="85">
        <f t="shared" ref="E68:E93" si="13">C7</f>
        <v>25020230</v>
      </c>
      <c r="F68" s="85">
        <f t="shared" ref="F68:G93" si="14">E7</f>
        <v>9.5621666669999996</v>
      </c>
      <c r="G68" s="85">
        <f t="shared" si="14"/>
        <v>-73.339472220000005</v>
      </c>
      <c r="H68" s="85">
        <f t="shared" ref="H68:H93" si="15">((ABS($C$68-F68)^2)+(ABS($D$68-G68)^2))^0.5</f>
        <v>0.43299807390386574</v>
      </c>
      <c r="I68" s="85">
        <f t="shared" si="8"/>
        <v>2.3094790953320037</v>
      </c>
      <c r="J68" s="186">
        <f>SUM(I68:I93)</f>
        <v>46.85927760282182</v>
      </c>
      <c r="K68" s="85">
        <f t="shared" ref="K68:K93" si="16">M7/H68^$D$40</f>
        <v>0.3380734266153701</v>
      </c>
      <c r="L68" s="186">
        <f>SUM(K68:K93)</f>
        <v>6.3563669902375119</v>
      </c>
      <c r="M68" s="186">
        <f>L68/J68</f>
        <v>0.13564799363989208</v>
      </c>
      <c r="N68" s="85">
        <f t="shared" ref="N68:N93" si="17">N7/H68^$D$40</f>
        <v>0.12374896100442558</v>
      </c>
      <c r="O68" s="186">
        <f>SUM(N68:N93)</f>
        <v>2.1234824276392534</v>
      </c>
      <c r="P68" s="188">
        <f>O68/J68</f>
        <v>4.5316158000510434E-2</v>
      </c>
    </row>
    <row r="69" spans="2:16">
      <c r="B69" s="181"/>
      <c r="C69" s="184"/>
      <c r="D69" s="184"/>
      <c r="E69" s="68">
        <f t="shared" si="13"/>
        <v>25020240</v>
      </c>
      <c r="F69" s="68">
        <f t="shared" si="14"/>
        <v>9.4104722219999992</v>
      </c>
      <c r="G69" s="68">
        <f t="shared" si="14"/>
        <v>-73.890416669999993</v>
      </c>
      <c r="H69" s="68">
        <f t="shared" si="15"/>
        <v>1.0015890346229419</v>
      </c>
      <c r="I69" s="68">
        <f t="shared" si="8"/>
        <v>0.99841348640209493</v>
      </c>
      <c r="J69" s="184"/>
      <c r="K69" s="68">
        <f t="shared" si="16"/>
        <v>0.10989940680177175</v>
      </c>
      <c r="L69" s="184"/>
      <c r="M69" s="184"/>
      <c r="N69" s="68">
        <f t="shared" si="17"/>
        <v>2.9319202119031978E-2</v>
      </c>
      <c r="O69" s="184"/>
      <c r="P69" s="189"/>
    </row>
    <row r="70" spans="2:16">
      <c r="B70" s="181"/>
      <c r="C70" s="184"/>
      <c r="D70" s="184"/>
      <c r="E70" s="68">
        <f t="shared" si="13"/>
        <v>25020250</v>
      </c>
      <c r="F70" s="68">
        <f t="shared" si="14"/>
        <v>9.1971944440000009</v>
      </c>
      <c r="G70" s="68">
        <f t="shared" si="14"/>
        <v>-73.541944439999995</v>
      </c>
      <c r="H70" s="68">
        <f t="shared" si="15"/>
        <v>0.8067704851265981</v>
      </c>
      <c r="I70" s="68">
        <f t="shared" si="8"/>
        <v>1.2395098958572839</v>
      </c>
      <c r="J70" s="184"/>
      <c r="K70" s="68">
        <f t="shared" si="16"/>
        <v>0.13050501453232033</v>
      </c>
      <c r="L70" s="184"/>
      <c r="M70" s="184"/>
      <c r="N70" s="68">
        <f t="shared" si="17"/>
        <v>3.2822435188577713E-2</v>
      </c>
      <c r="O70" s="184"/>
      <c r="P70" s="189"/>
    </row>
    <row r="71" spans="2:16">
      <c r="B71" s="181"/>
      <c r="C71" s="184"/>
      <c r="D71" s="184"/>
      <c r="E71" s="68">
        <f t="shared" si="13"/>
        <v>25020260</v>
      </c>
      <c r="F71" s="68">
        <f t="shared" si="14"/>
        <v>9.397027778</v>
      </c>
      <c r="G71" s="68">
        <f t="shared" si="14"/>
        <v>-73.488027779999996</v>
      </c>
      <c r="H71" s="68">
        <f t="shared" si="15"/>
        <v>0.64240512972176322</v>
      </c>
      <c r="I71" s="68">
        <f t="shared" si="8"/>
        <v>1.5566500853334053</v>
      </c>
      <c r="J71" s="184"/>
      <c r="K71" s="68">
        <f t="shared" si="16"/>
        <v>0.16856059072894541</v>
      </c>
      <c r="L71" s="184"/>
      <c r="M71" s="184"/>
      <c r="N71" s="68">
        <f t="shared" si="17"/>
        <v>5.0278173237336077E-2</v>
      </c>
      <c r="O71" s="184"/>
      <c r="P71" s="189"/>
    </row>
    <row r="72" spans="2:16">
      <c r="B72" s="181"/>
      <c r="C72" s="184"/>
      <c r="D72" s="184"/>
      <c r="E72" s="68">
        <f t="shared" si="13"/>
        <v>25020280</v>
      </c>
      <c r="F72" s="68">
        <f t="shared" si="14"/>
        <v>9.6065277780000002</v>
      </c>
      <c r="G72" s="68">
        <f t="shared" si="14"/>
        <v>-73.611972219999998</v>
      </c>
      <c r="H72" s="68">
        <f t="shared" si="15"/>
        <v>0.68072961736457371</v>
      </c>
      <c r="I72" s="68">
        <f t="shared" si="8"/>
        <v>1.469012034280913</v>
      </c>
      <c r="J72" s="184"/>
      <c r="K72" s="68">
        <f t="shared" si="16"/>
        <v>0.18906111232445286</v>
      </c>
      <c r="L72" s="184"/>
      <c r="M72" s="184"/>
      <c r="N72" s="68">
        <f t="shared" si="17"/>
        <v>6.3115773881756987E-2</v>
      </c>
      <c r="O72" s="184"/>
      <c r="P72" s="189"/>
    </row>
    <row r="73" spans="2:16">
      <c r="B73" s="181"/>
      <c r="C73" s="184"/>
      <c r="D73" s="184"/>
      <c r="E73" s="68">
        <f t="shared" si="13"/>
        <v>25020690</v>
      </c>
      <c r="F73" s="68">
        <f t="shared" si="14"/>
        <v>9.4232777779999992</v>
      </c>
      <c r="G73" s="68">
        <f t="shared" si="14"/>
        <v>-73.410944439999994</v>
      </c>
      <c r="H73" s="68">
        <f t="shared" si="15"/>
        <v>0.5634961301346616</v>
      </c>
      <c r="I73" s="68">
        <f t="shared" si="8"/>
        <v>1.7746350800333355</v>
      </c>
      <c r="J73" s="184"/>
      <c r="K73" s="68">
        <f t="shared" si="16"/>
        <v>0.19136958516734237</v>
      </c>
      <c r="L73" s="184"/>
      <c r="M73" s="184"/>
      <c r="N73" s="68">
        <f t="shared" si="17"/>
        <v>5.4075377724116823E-2</v>
      </c>
      <c r="O73" s="184"/>
      <c r="P73" s="189"/>
    </row>
    <row r="74" spans="2:16">
      <c r="B74" s="181"/>
      <c r="C74" s="184"/>
      <c r="D74" s="184"/>
      <c r="E74" s="68">
        <f t="shared" si="13"/>
        <v>25020920</v>
      </c>
      <c r="F74" s="68">
        <f t="shared" si="14"/>
        <v>9.2166666670000001</v>
      </c>
      <c r="G74" s="68">
        <f t="shared" si="14"/>
        <v>-73.416666669999998</v>
      </c>
      <c r="H74" s="68">
        <f t="shared" si="15"/>
        <v>0.70434312429490875</v>
      </c>
      <c r="I74" s="68">
        <f t="shared" si="8"/>
        <v>1.4197625638797313</v>
      </c>
      <c r="J74" s="184"/>
      <c r="K74" s="68">
        <f t="shared" si="16"/>
        <v>0.29890905397952511</v>
      </c>
      <c r="L74" s="184"/>
      <c r="M74" s="184"/>
      <c r="N74" s="68">
        <f t="shared" si="17"/>
        <v>0.14435421252619141</v>
      </c>
      <c r="O74" s="184"/>
      <c r="P74" s="189"/>
    </row>
    <row r="75" spans="2:16">
      <c r="B75" s="181"/>
      <c r="C75" s="184"/>
      <c r="D75" s="184"/>
      <c r="E75" s="68">
        <f t="shared" si="13"/>
        <v>25021240</v>
      </c>
      <c r="F75" s="68">
        <f t="shared" si="14"/>
        <v>9.2600833330000007</v>
      </c>
      <c r="G75" s="68">
        <f t="shared" si="14"/>
        <v>-73.80986111</v>
      </c>
      <c r="H75" s="68">
        <f t="shared" si="15"/>
        <v>0.98929310770865986</v>
      </c>
      <c r="I75" s="68">
        <f t="shared" si="8"/>
        <v>1.0108227705296955</v>
      </c>
      <c r="J75" s="184"/>
      <c r="K75" s="68">
        <f t="shared" si="16"/>
        <v>9.7119804120505346E-2</v>
      </c>
      <c r="L75" s="184"/>
      <c r="M75" s="184"/>
      <c r="N75" s="68">
        <f t="shared" si="17"/>
        <v>2.0169615936219173E-2</v>
      </c>
      <c r="O75" s="184"/>
      <c r="P75" s="189"/>
    </row>
    <row r="76" spans="2:16">
      <c r="B76" s="181"/>
      <c r="C76" s="184"/>
      <c r="D76" s="184"/>
      <c r="E76" s="68">
        <f t="shared" si="13"/>
        <v>25021650</v>
      </c>
      <c r="F76" s="68">
        <f t="shared" si="14"/>
        <v>9.5573888890000003</v>
      </c>
      <c r="G76" s="68">
        <f t="shared" si="14"/>
        <v>-73.876194440000006</v>
      </c>
      <c r="H76" s="68">
        <f t="shared" si="15"/>
        <v>0.9494681018243496</v>
      </c>
      <c r="I76" s="68">
        <f t="shared" si="8"/>
        <v>1.0532212699705827</v>
      </c>
      <c r="J76" s="184"/>
      <c r="K76" s="68">
        <f t="shared" si="16"/>
        <v>0.1149450862133187</v>
      </c>
      <c r="L76" s="184"/>
      <c r="M76" s="184"/>
      <c r="N76" s="68">
        <f t="shared" si="17"/>
        <v>3.1794637146758641E-2</v>
      </c>
      <c r="O76" s="184"/>
      <c r="P76" s="189"/>
    </row>
    <row r="77" spans="2:16">
      <c r="B77" s="181"/>
      <c r="C77" s="184"/>
      <c r="D77" s="184"/>
      <c r="E77" s="68">
        <f t="shared" si="13"/>
        <v>25025250</v>
      </c>
      <c r="F77" s="68">
        <f t="shared" si="14"/>
        <v>9.3610277780000004</v>
      </c>
      <c r="G77" s="68">
        <f t="shared" si="14"/>
        <v>-73.59338889</v>
      </c>
      <c r="H77" s="68">
        <f t="shared" si="15"/>
        <v>0.75119326955262611</v>
      </c>
      <c r="I77" s="68">
        <f t="shared" si="8"/>
        <v>1.3312153350302924</v>
      </c>
      <c r="J77" s="184"/>
      <c r="K77" s="68">
        <f t="shared" si="16"/>
        <v>0.11834419095249901</v>
      </c>
      <c r="L77" s="184"/>
      <c r="M77" s="184"/>
      <c r="N77" s="68">
        <f t="shared" si="17"/>
        <v>4.2752043247295923E-2</v>
      </c>
      <c r="O77" s="184"/>
      <c r="P77" s="189"/>
    </row>
    <row r="78" spans="2:16">
      <c r="B78" s="181"/>
      <c r="C78" s="184"/>
      <c r="D78" s="184"/>
      <c r="E78" s="68">
        <f t="shared" si="13"/>
        <v>28010070</v>
      </c>
      <c r="F78" s="68">
        <f t="shared" si="14"/>
        <v>10.185499999999999</v>
      </c>
      <c r="G78" s="68">
        <f t="shared" si="14"/>
        <v>-73.467111110000005</v>
      </c>
      <c r="H78" s="68">
        <f t="shared" si="15"/>
        <v>0.68747048066885152</v>
      </c>
      <c r="I78" s="68">
        <f t="shared" si="8"/>
        <v>1.4546079113492747</v>
      </c>
      <c r="J78" s="184"/>
      <c r="K78" s="68">
        <f t="shared" si="16"/>
        <v>0.14450700013436946</v>
      </c>
      <c r="L78" s="184"/>
      <c r="M78" s="184"/>
      <c r="N78" s="68">
        <f t="shared" si="17"/>
        <v>7.6705195263647594E-2</v>
      </c>
      <c r="O78" s="184"/>
      <c r="P78" s="189"/>
    </row>
    <row r="79" spans="2:16">
      <c r="B79" s="181"/>
      <c r="C79" s="184"/>
      <c r="D79" s="184"/>
      <c r="E79" s="68">
        <f t="shared" si="13"/>
        <v>28020080</v>
      </c>
      <c r="F79" s="68">
        <f t="shared" si="14"/>
        <v>9.8480833329999999</v>
      </c>
      <c r="G79" s="68">
        <f t="shared" si="14"/>
        <v>-73.462194440000005</v>
      </c>
      <c r="H79" s="68">
        <f t="shared" si="15"/>
        <v>0.52925528283258627</v>
      </c>
      <c r="I79" s="68">
        <f t="shared" si="8"/>
        <v>1.889447365830677</v>
      </c>
      <c r="J79" s="184"/>
      <c r="K79" s="68">
        <f t="shared" si="16"/>
        <v>0.28287623703422521</v>
      </c>
      <c r="L79" s="184"/>
      <c r="M79" s="184"/>
      <c r="N79" s="68">
        <f t="shared" si="17"/>
        <v>0.12131862216955087</v>
      </c>
      <c r="O79" s="184"/>
      <c r="P79" s="189"/>
    </row>
    <row r="80" spans="2:16">
      <c r="B80" s="181"/>
      <c r="C80" s="184"/>
      <c r="D80" s="184"/>
      <c r="E80" s="68">
        <f t="shared" si="13"/>
        <v>28020150</v>
      </c>
      <c r="F80" s="68">
        <f t="shared" si="14"/>
        <v>10.029972219999999</v>
      </c>
      <c r="G80" s="68">
        <f t="shared" si="14"/>
        <v>-73.668833329999998</v>
      </c>
      <c r="H80" s="68">
        <f t="shared" si="15"/>
        <v>0.78075517590356203</v>
      </c>
      <c r="I80" s="68">
        <f t="shared" si="8"/>
        <v>1.2808112336145676</v>
      </c>
      <c r="J80" s="184"/>
      <c r="K80" s="68">
        <f t="shared" si="16"/>
        <v>0.1630267586357505</v>
      </c>
      <c r="L80" s="184"/>
      <c r="M80" s="184"/>
      <c r="N80" s="68">
        <f t="shared" si="17"/>
        <v>8.0521513154523383E-2</v>
      </c>
      <c r="O80" s="184"/>
      <c r="P80" s="189"/>
    </row>
    <row r="81" spans="2:16">
      <c r="B81" s="181"/>
      <c r="C81" s="184"/>
      <c r="D81" s="184"/>
      <c r="E81" s="68">
        <f t="shared" si="13"/>
        <v>28020230</v>
      </c>
      <c r="F81" s="68">
        <f t="shared" si="14"/>
        <v>9.7333333329999991</v>
      </c>
      <c r="G81" s="68">
        <f t="shared" si="14"/>
        <v>-73.3</v>
      </c>
      <c r="H81" s="68">
        <f t="shared" si="15"/>
        <v>0.35576793395877987</v>
      </c>
      <c r="I81" s="68">
        <f t="shared" si="8"/>
        <v>2.810821056503261</v>
      </c>
      <c r="J81" s="184"/>
      <c r="K81" s="68">
        <f t="shared" si="16"/>
        <v>0.38478481785424989</v>
      </c>
      <c r="L81" s="184"/>
      <c r="M81" s="184"/>
      <c r="N81" s="68">
        <f t="shared" si="17"/>
        <v>0.15420971151294191</v>
      </c>
      <c r="O81" s="184"/>
      <c r="P81" s="189"/>
    </row>
    <row r="82" spans="2:16">
      <c r="B82" s="181"/>
      <c r="C82" s="184"/>
      <c r="D82" s="184"/>
      <c r="E82" s="68">
        <f t="shared" si="13"/>
        <v>28020310</v>
      </c>
      <c r="F82" s="68">
        <f t="shared" si="14"/>
        <v>10.1</v>
      </c>
      <c r="G82" s="68">
        <f t="shared" si="14"/>
        <v>-73.150000000000006</v>
      </c>
      <c r="H82" s="68">
        <f t="shared" si="15"/>
        <v>0.41540495710210779</v>
      </c>
      <c r="I82" s="68">
        <f t="shared" si="8"/>
        <v>2.407289520510457</v>
      </c>
      <c r="J82" s="184"/>
      <c r="K82" s="68">
        <f t="shared" si="16"/>
        <v>0.42731412672999064</v>
      </c>
      <c r="L82" s="184"/>
      <c r="M82" s="184"/>
      <c r="N82" s="68">
        <f t="shared" si="17"/>
        <v>0.14764737394470726</v>
      </c>
      <c r="O82" s="184"/>
      <c r="P82" s="189"/>
    </row>
    <row r="83" spans="2:16">
      <c r="B83" s="181"/>
      <c r="C83" s="184"/>
      <c r="D83" s="184"/>
      <c r="E83" s="68">
        <f t="shared" si="13"/>
        <v>28020420</v>
      </c>
      <c r="F83" s="68">
        <f t="shared" si="14"/>
        <v>9.8446111110000007</v>
      </c>
      <c r="G83" s="68">
        <f t="shared" si="14"/>
        <v>-73.547694440000001</v>
      </c>
      <c r="H83" s="68">
        <f t="shared" si="15"/>
        <v>0.61256857220411776</v>
      </c>
      <c r="I83" s="68">
        <f t="shared" si="8"/>
        <v>1.6324702986342301</v>
      </c>
      <c r="J83" s="184"/>
      <c r="K83" s="68">
        <f t="shared" si="16"/>
        <v>0.22969739946371992</v>
      </c>
      <c r="L83" s="184"/>
      <c r="M83" s="184"/>
      <c r="N83" s="68">
        <f t="shared" si="17"/>
        <v>8.4645079283385341E-2</v>
      </c>
      <c r="O83" s="184"/>
      <c r="P83" s="189"/>
    </row>
    <row r="84" spans="2:16">
      <c r="B84" s="181"/>
      <c r="C84" s="184"/>
      <c r="D84" s="184"/>
      <c r="E84" s="68">
        <f t="shared" si="13"/>
        <v>28020440</v>
      </c>
      <c r="F84" s="68">
        <f t="shared" si="14"/>
        <v>9.9170277779999996</v>
      </c>
      <c r="G84" s="68">
        <f t="shared" si="14"/>
        <v>-73.286138890000004</v>
      </c>
      <c r="H84" s="68">
        <f t="shared" si="15"/>
        <v>0.38538579171028525</v>
      </c>
      <c r="I84" s="68">
        <f t="shared" si="8"/>
        <v>2.5948024590168401</v>
      </c>
      <c r="J84" s="184"/>
      <c r="K84" s="68">
        <f t="shared" si="16"/>
        <v>0.35319805348793876</v>
      </c>
      <c r="L84" s="184"/>
      <c r="M84" s="184"/>
      <c r="N84" s="68">
        <f t="shared" si="17"/>
        <v>8.4096740397017339E-2</v>
      </c>
      <c r="O84" s="184"/>
      <c r="P84" s="189"/>
    </row>
    <row r="85" spans="2:16">
      <c r="B85" s="181"/>
      <c r="C85" s="184"/>
      <c r="D85" s="184"/>
      <c r="E85" s="68">
        <f t="shared" si="13"/>
        <v>28020460</v>
      </c>
      <c r="F85" s="68">
        <f t="shared" si="14"/>
        <v>10.04463889</v>
      </c>
      <c r="G85" s="68">
        <f t="shared" si="14"/>
        <v>-73.243388890000006</v>
      </c>
      <c r="H85" s="68">
        <f t="shared" si="15"/>
        <v>0.42756684484287422</v>
      </c>
      <c r="I85" s="68">
        <f t="shared" si="8"/>
        <v>2.3388155841865808</v>
      </c>
      <c r="J85" s="184"/>
      <c r="K85" s="68">
        <f t="shared" si="16"/>
        <v>0.40211810170958079</v>
      </c>
      <c r="L85" s="184"/>
      <c r="M85" s="184"/>
      <c r="N85" s="68">
        <f t="shared" si="17"/>
        <v>0.10663033837669421</v>
      </c>
      <c r="O85" s="184"/>
      <c r="P85" s="189"/>
    </row>
    <row r="86" spans="2:16">
      <c r="B86" s="181"/>
      <c r="C86" s="184"/>
      <c r="D86" s="184"/>
      <c r="E86" s="68">
        <f t="shared" si="13"/>
        <v>28020600</v>
      </c>
      <c r="F86" s="68">
        <f t="shared" si="14"/>
        <v>9.8547222219999995</v>
      </c>
      <c r="G86" s="68">
        <f t="shared" si="14"/>
        <v>-73.357166669999998</v>
      </c>
      <c r="H86" s="68">
        <f t="shared" si="15"/>
        <v>0.42876794594386464</v>
      </c>
      <c r="I86" s="68">
        <f t="shared" si="8"/>
        <v>2.3322638957971975</v>
      </c>
      <c r="J86" s="184"/>
      <c r="K86" s="68">
        <f t="shared" si="16"/>
        <v>0.26518219250317498</v>
      </c>
      <c r="L86" s="184"/>
      <c r="M86" s="184"/>
      <c r="N86" s="68">
        <f t="shared" si="17"/>
        <v>8.7911430904690391E-2</v>
      </c>
      <c r="O86" s="184"/>
      <c r="P86" s="189"/>
    </row>
    <row r="87" spans="2:16">
      <c r="B87" s="181"/>
      <c r="C87" s="184"/>
      <c r="D87" s="184"/>
      <c r="E87" s="68">
        <f t="shared" si="13"/>
        <v>28025070</v>
      </c>
      <c r="F87" s="68">
        <f t="shared" si="14"/>
        <v>10.001805559999999</v>
      </c>
      <c r="G87" s="68">
        <f t="shared" si="14"/>
        <v>-73.249388890000006</v>
      </c>
      <c r="H87" s="68">
        <f t="shared" si="15"/>
        <v>0.40261638248001286</v>
      </c>
      <c r="I87" s="68">
        <f t="shared" si="8"/>
        <v>2.4837538746939667</v>
      </c>
      <c r="J87" s="184"/>
      <c r="K87" s="68">
        <f t="shared" si="16"/>
        <v>0.38938293852251504</v>
      </c>
      <c r="L87" s="184"/>
      <c r="M87" s="184"/>
      <c r="N87" s="68">
        <f t="shared" si="17"/>
        <v>0.10513056392468756</v>
      </c>
      <c r="O87" s="184"/>
      <c r="P87" s="189"/>
    </row>
    <row r="88" spans="2:16">
      <c r="B88" s="181"/>
      <c r="C88" s="184"/>
      <c r="D88" s="184"/>
      <c r="E88" s="68">
        <f t="shared" si="13"/>
        <v>28025080</v>
      </c>
      <c r="F88" s="68">
        <f t="shared" si="14"/>
        <v>9.6866666670000008</v>
      </c>
      <c r="G88" s="68">
        <f t="shared" si="14"/>
        <v>-73.240555560000004</v>
      </c>
      <c r="H88" s="68">
        <f t="shared" si="15"/>
        <v>0.30088255675415976</v>
      </c>
      <c r="I88" s="68">
        <f t="shared" si="8"/>
        <v>3.3235559109432313</v>
      </c>
      <c r="J88" s="184"/>
      <c r="K88" s="68">
        <f t="shared" si="16"/>
        <v>0.49241171875987017</v>
      </c>
      <c r="L88" s="184"/>
      <c r="M88" s="184"/>
      <c r="N88" s="68">
        <f t="shared" si="17"/>
        <v>0.14238475890484914</v>
      </c>
      <c r="O88" s="184"/>
      <c r="P88" s="189"/>
    </row>
    <row r="89" spans="2:16">
      <c r="B89" s="181"/>
      <c r="C89" s="184"/>
      <c r="D89" s="184"/>
      <c r="E89" s="68">
        <f t="shared" si="13"/>
        <v>28025090</v>
      </c>
      <c r="F89" s="68">
        <f t="shared" si="14"/>
        <v>9.8502500000000008</v>
      </c>
      <c r="G89" s="68">
        <f t="shared" si="14"/>
        <v>-73.265472220000007</v>
      </c>
      <c r="H89" s="68">
        <f t="shared" si="15"/>
        <v>0.3398775362067582</v>
      </c>
      <c r="I89" s="68">
        <f t="shared" si="8"/>
        <v>2.9422362276736891</v>
      </c>
      <c r="J89" s="184"/>
      <c r="K89" s="68">
        <f t="shared" si="16"/>
        <v>0.42443402590982332</v>
      </c>
      <c r="L89" s="184"/>
      <c r="M89" s="184"/>
      <c r="N89" s="68">
        <f t="shared" si="17"/>
        <v>9.0282885597799553E-2</v>
      </c>
      <c r="O89" s="184"/>
      <c r="P89" s="189"/>
    </row>
    <row r="90" spans="2:16">
      <c r="B90" s="181"/>
      <c r="C90" s="184"/>
      <c r="D90" s="184"/>
      <c r="E90" s="68">
        <f t="shared" si="13"/>
        <v>28035010</v>
      </c>
      <c r="F90" s="68">
        <f t="shared" si="14"/>
        <v>10.190666670000001</v>
      </c>
      <c r="G90" s="68">
        <f t="shared" si="14"/>
        <v>-73.547388889999993</v>
      </c>
      <c r="H90" s="68">
        <f t="shared" si="15"/>
        <v>0.75342097091507865</v>
      </c>
      <c r="I90" s="68">
        <f t="shared" si="8"/>
        <v>1.3272792218478271</v>
      </c>
      <c r="J90" s="184"/>
      <c r="K90" s="68">
        <f t="shared" si="16"/>
        <v>0.17686238128200979</v>
      </c>
      <c r="L90" s="184"/>
      <c r="M90" s="184"/>
      <c r="N90" s="68">
        <f t="shared" si="17"/>
        <v>5.6718238386593893E-2</v>
      </c>
      <c r="O90" s="184"/>
      <c r="P90" s="189"/>
    </row>
    <row r="91" spans="2:16">
      <c r="B91" s="181"/>
      <c r="C91" s="184"/>
      <c r="D91" s="184"/>
      <c r="E91" s="68">
        <f t="shared" si="13"/>
        <v>28035040</v>
      </c>
      <c r="F91" s="68">
        <f t="shared" si="14"/>
        <v>9.9049166670000002</v>
      </c>
      <c r="G91" s="68">
        <f t="shared" si="14"/>
        <v>-73.647527780000004</v>
      </c>
      <c r="H91" s="68">
        <f t="shared" si="15"/>
        <v>0.72253029982865291</v>
      </c>
      <c r="I91" s="68">
        <f t="shared" si="8"/>
        <v>1.3840250024630782</v>
      </c>
      <c r="J91" s="184"/>
      <c r="K91" s="68">
        <f t="shared" si="16"/>
        <v>0.17221140471064167</v>
      </c>
      <c r="L91" s="184"/>
      <c r="M91" s="184"/>
      <c r="N91" s="68">
        <f t="shared" si="17"/>
        <v>4.7143268329294448E-2</v>
      </c>
      <c r="O91" s="184"/>
      <c r="P91" s="189"/>
    </row>
    <row r="92" spans="2:16">
      <c r="B92" s="181"/>
      <c r="C92" s="184"/>
      <c r="D92" s="184"/>
      <c r="E92" s="68">
        <f t="shared" si="13"/>
        <v>28040310</v>
      </c>
      <c r="F92" s="68">
        <f t="shared" si="14"/>
        <v>9.7760555559999993</v>
      </c>
      <c r="G92" s="68">
        <f t="shared" si="14"/>
        <v>-73.743416670000002</v>
      </c>
      <c r="H92" s="68">
        <f t="shared" si="15"/>
        <v>0.79999115116541508</v>
      </c>
      <c r="I92" s="68">
        <f t="shared" si="8"/>
        <v>1.250013826456974</v>
      </c>
      <c r="J92" s="184"/>
      <c r="K92" s="68">
        <f t="shared" si="16"/>
        <v>0.13415784588923949</v>
      </c>
      <c r="L92" s="184"/>
      <c r="M92" s="184"/>
      <c r="N92" s="68">
        <f t="shared" si="17"/>
        <v>4.1911867765359531E-2</v>
      </c>
      <c r="O92" s="184"/>
      <c r="P92" s="189"/>
    </row>
    <row r="93" spans="2:16">
      <c r="B93" s="192"/>
      <c r="C93" s="187"/>
      <c r="D93" s="187"/>
      <c r="E93" s="77">
        <f t="shared" si="13"/>
        <v>28040350</v>
      </c>
      <c r="F93" s="77">
        <f t="shared" si="14"/>
        <v>9.6569722220000003</v>
      </c>
      <c r="G93" s="77">
        <f t="shared" si="14"/>
        <v>-73.743694439999999</v>
      </c>
      <c r="H93" s="77">
        <f t="shared" si="15"/>
        <v>0.80362428338141301</v>
      </c>
      <c r="I93" s="77">
        <f t="shared" si="8"/>
        <v>1.244362596650634</v>
      </c>
      <c r="J93" s="187"/>
      <c r="K93" s="77">
        <f t="shared" si="16"/>
        <v>0.15741471617436173</v>
      </c>
      <c r="L93" s="187"/>
      <c r="M93" s="187"/>
      <c r="N93" s="77">
        <f t="shared" si="17"/>
        <v>0.10379440771180064</v>
      </c>
      <c r="O93" s="187"/>
      <c r="P93" s="190"/>
    </row>
    <row r="94" spans="2:16">
      <c r="B94" s="180" t="str">
        <f>C35</f>
        <v>Virtual3</v>
      </c>
      <c r="C94" s="183">
        <f>E35</f>
        <v>9.5500799999999995</v>
      </c>
      <c r="D94" s="183">
        <f>F35</f>
        <v>-73.027957999999998</v>
      </c>
      <c r="E94" s="96">
        <f t="shared" ref="E94:E119" si="18">C7</f>
        <v>25020230</v>
      </c>
      <c r="F94" s="96">
        <f t="shared" ref="F94:G119" si="19">E7</f>
        <v>9.5621666669999996</v>
      </c>
      <c r="G94" s="96">
        <f t="shared" si="19"/>
        <v>-73.339472220000005</v>
      </c>
      <c r="H94" s="96">
        <f t="shared" ref="H94:H119" si="20">((ABS($C$94-F94)^2)+(ABS($D$94-G94)^2))^0.5</f>
        <v>0.31174861151476096</v>
      </c>
      <c r="I94" s="96">
        <f t="shared" si="8"/>
        <v>3.2077127629890057</v>
      </c>
      <c r="J94" s="183">
        <f>SUM(I94:I119)</f>
        <v>49.347525374951907</v>
      </c>
      <c r="K94" s="96">
        <f t="shared" ref="K94:K119" si="21">M7/H94^$D$40</f>
        <v>0.46956149010980913</v>
      </c>
      <c r="L94" s="183">
        <f>SUM(K94:K119)</f>
        <v>6.6224644311908918</v>
      </c>
      <c r="M94" s="183">
        <f>L94/J94</f>
        <v>0.13420053753196629</v>
      </c>
      <c r="N94" s="96">
        <f t="shared" ref="N94:N119" si="22">N7/H94^$D$40</f>
        <v>0.17187907109566633</v>
      </c>
      <c r="O94" s="183">
        <f>SUM(N94:N119)</f>
        <v>2.2410042958864231</v>
      </c>
      <c r="P94" s="193">
        <f>O94/J94</f>
        <v>4.5412698587393087E-2</v>
      </c>
    </row>
    <row r="95" spans="2:16">
      <c r="B95" s="181"/>
      <c r="C95" s="184"/>
      <c r="D95" s="184"/>
      <c r="E95" s="68">
        <f t="shared" si="18"/>
        <v>25020240</v>
      </c>
      <c r="F95" s="68">
        <f t="shared" si="19"/>
        <v>9.4104722219999992</v>
      </c>
      <c r="G95" s="68">
        <f t="shared" si="19"/>
        <v>-73.890416669999993</v>
      </c>
      <c r="H95" s="68">
        <f t="shared" si="20"/>
        <v>0.87368489121436566</v>
      </c>
      <c r="I95" s="68">
        <f t="shared" si="8"/>
        <v>1.1445774215118503</v>
      </c>
      <c r="J95" s="184"/>
      <c r="K95" s="68">
        <f t="shared" si="21"/>
        <v>0.12598826175330186</v>
      </c>
      <c r="L95" s="184"/>
      <c r="M95" s="184"/>
      <c r="N95" s="68">
        <f t="shared" si="22"/>
        <v>3.3611421739821547E-2</v>
      </c>
      <c r="O95" s="184"/>
      <c r="P95" s="189"/>
    </row>
    <row r="96" spans="2:16">
      <c r="B96" s="181"/>
      <c r="C96" s="184"/>
      <c r="D96" s="184"/>
      <c r="E96" s="68">
        <f t="shared" si="18"/>
        <v>25020250</v>
      </c>
      <c r="F96" s="68">
        <f t="shared" si="19"/>
        <v>9.1971944440000009</v>
      </c>
      <c r="G96" s="68">
        <f t="shared" si="19"/>
        <v>-73.541944439999995</v>
      </c>
      <c r="H96" s="68">
        <f t="shared" si="20"/>
        <v>0.62346633921752193</v>
      </c>
      <c r="I96" s="68">
        <f t="shared" si="8"/>
        <v>1.6039358295670696</v>
      </c>
      <c r="J96" s="184"/>
      <c r="K96" s="68">
        <f t="shared" si="21"/>
        <v>0.16887454424217102</v>
      </c>
      <c r="L96" s="184"/>
      <c r="M96" s="184"/>
      <c r="N96" s="68">
        <f t="shared" si="22"/>
        <v>4.247249657994201E-2</v>
      </c>
      <c r="O96" s="184"/>
      <c r="P96" s="189"/>
    </row>
    <row r="97" spans="2:16">
      <c r="B97" s="181"/>
      <c r="C97" s="184"/>
      <c r="D97" s="184"/>
      <c r="E97" s="68">
        <f t="shared" si="18"/>
        <v>25020260</v>
      </c>
      <c r="F97" s="68">
        <f t="shared" si="19"/>
        <v>9.397027778</v>
      </c>
      <c r="G97" s="68">
        <f t="shared" si="19"/>
        <v>-73.488027779999996</v>
      </c>
      <c r="H97" s="68">
        <f t="shared" si="20"/>
        <v>0.48485996445198837</v>
      </c>
      <c r="I97" s="68">
        <f t="shared" si="8"/>
        <v>2.0624511679990887</v>
      </c>
      <c r="J97" s="184"/>
      <c r="K97" s="68">
        <f t="shared" si="21"/>
        <v>0.22333085033241118</v>
      </c>
      <c r="L97" s="184"/>
      <c r="M97" s="184"/>
      <c r="N97" s="68">
        <f t="shared" si="22"/>
        <v>6.6615020353783957E-2</v>
      </c>
      <c r="O97" s="184"/>
      <c r="P97" s="189"/>
    </row>
    <row r="98" spans="2:16">
      <c r="B98" s="181"/>
      <c r="C98" s="184"/>
      <c r="D98" s="184"/>
      <c r="E98" s="68">
        <f t="shared" si="18"/>
        <v>25020280</v>
      </c>
      <c r="F98" s="68">
        <f t="shared" si="19"/>
        <v>9.6065277780000002</v>
      </c>
      <c r="G98" s="68">
        <f t="shared" si="19"/>
        <v>-73.611972219999998</v>
      </c>
      <c r="H98" s="68">
        <f t="shared" si="20"/>
        <v>0.58673585266570005</v>
      </c>
      <c r="I98" s="68">
        <f t="shared" si="8"/>
        <v>1.7043444600440367</v>
      </c>
      <c r="J98" s="184"/>
      <c r="K98" s="68">
        <f t="shared" si="21"/>
        <v>0.21934827753652478</v>
      </c>
      <c r="L98" s="184"/>
      <c r="M98" s="184"/>
      <c r="N98" s="68">
        <f t="shared" si="22"/>
        <v>7.3226778982393465E-2</v>
      </c>
      <c r="O98" s="184"/>
      <c r="P98" s="189"/>
    </row>
    <row r="99" spans="2:16">
      <c r="B99" s="181"/>
      <c r="C99" s="184"/>
      <c r="D99" s="184"/>
      <c r="E99" s="68">
        <f t="shared" si="18"/>
        <v>25020690</v>
      </c>
      <c r="F99" s="68">
        <f t="shared" si="19"/>
        <v>9.4232777779999992</v>
      </c>
      <c r="G99" s="68">
        <f t="shared" si="19"/>
        <v>-73.410944439999994</v>
      </c>
      <c r="H99" s="68">
        <f t="shared" si="20"/>
        <v>0.4034320472248184</v>
      </c>
      <c r="I99" s="68">
        <f t="shared" si="8"/>
        <v>2.478732185206733</v>
      </c>
      <c r="J99" s="184"/>
      <c r="K99" s="68">
        <f t="shared" si="21"/>
        <v>0.26729661515258796</v>
      </c>
      <c r="L99" s="184"/>
      <c r="M99" s="184"/>
      <c r="N99" s="68">
        <f t="shared" si="22"/>
        <v>7.5530107964202842E-2</v>
      </c>
      <c r="O99" s="184"/>
      <c r="P99" s="189"/>
    </row>
    <row r="100" spans="2:16">
      <c r="B100" s="181"/>
      <c r="C100" s="184"/>
      <c r="D100" s="184"/>
      <c r="E100" s="68">
        <f t="shared" si="18"/>
        <v>25020920</v>
      </c>
      <c r="F100" s="68">
        <f t="shared" si="19"/>
        <v>9.2166666670000001</v>
      </c>
      <c r="G100" s="68">
        <f t="shared" si="19"/>
        <v>-73.416666669999998</v>
      </c>
      <c r="H100" s="68">
        <f t="shared" si="20"/>
        <v>0.51211217594911473</v>
      </c>
      <c r="I100" s="68">
        <f t="shared" si="8"/>
        <v>1.9526971764470671</v>
      </c>
      <c r="J100" s="184"/>
      <c r="K100" s="68">
        <f t="shared" si="21"/>
        <v>0.41111019586633241</v>
      </c>
      <c r="L100" s="184"/>
      <c r="M100" s="184"/>
      <c r="N100" s="68">
        <f t="shared" si="22"/>
        <v>0.19854028439646335</v>
      </c>
      <c r="O100" s="184"/>
      <c r="P100" s="189"/>
    </row>
    <row r="101" spans="2:16">
      <c r="B101" s="181"/>
      <c r="C101" s="184"/>
      <c r="D101" s="184"/>
      <c r="E101" s="68">
        <f t="shared" si="18"/>
        <v>25021240</v>
      </c>
      <c r="F101" s="68">
        <f t="shared" si="19"/>
        <v>9.2600833330000007</v>
      </c>
      <c r="G101" s="68">
        <f t="shared" si="19"/>
        <v>-73.80986111</v>
      </c>
      <c r="H101" s="68">
        <f t="shared" si="20"/>
        <v>0.83394876359329351</v>
      </c>
      <c r="I101" s="68">
        <f t="shared" si="8"/>
        <v>1.199114434430276</v>
      </c>
      <c r="J101" s="184"/>
      <c r="K101" s="68">
        <f t="shared" si="21"/>
        <v>0.11521085830794282</v>
      </c>
      <c r="L101" s="184"/>
      <c r="M101" s="184"/>
      <c r="N101" s="68">
        <f t="shared" si="22"/>
        <v>2.3926724160914438E-2</v>
      </c>
      <c r="O101" s="184"/>
      <c r="P101" s="189"/>
    </row>
    <row r="102" spans="2:16">
      <c r="B102" s="181"/>
      <c r="C102" s="184"/>
      <c r="D102" s="184"/>
      <c r="E102" s="68">
        <f t="shared" si="18"/>
        <v>25021650</v>
      </c>
      <c r="F102" s="68">
        <f t="shared" si="19"/>
        <v>9.5573888890000003</v>
      </c>
      <c r="G102" s="68">
        <f t="shared" si="19"/>
        <v>-73.876194440000006</v>
      </c>
      <c r="H102" s="68">
        <f t="shared" si="20"/>
        <v>0.84826792819385866</v>
      </c>
      <c r="I102" s="68">
        <f t="shared" si="8"/>
        <v>1.1788728145471807</v>
      </c>
      <c r="J102" s="184"/>
      <c r="K102" s="68">
        <f t="shared" si="21"/>
        <v>0.12865828023625855</v>
      </c>
      <c r="L102" s="184"/>
      <c r="M102" s="184"/>
      <c r="N102" s="68">
        <f t="shared" si="22"/>
        <v>3.5587805192875195E-2</v>
      </c>
      <c r="O102" s="184"/>
      <c r="P102" s="189"/>
    </row>
    <row r="103" spans="2:16">
      <c r="B103" s="181"/>
      <c r="C103" s="184"/>
      <c r="D103" s="184"/>
      <c r="E103" s="68">
        <f t="shared" si="18"/>
        <v>25025250</v>
      </c>
      <c r="F103" s="68">
        <f t="shared" si="19"/>
        <v>9.3610277780000004</v>
      </c>
      <c r="G103" s="68">
        <f t="shared" si="19"/>
        <v>-73.59338889</v>
      </c>
      <c r="H103" s="68">
        <f t="shared" si="20"/>
        <v>0.59619865314283549</v>
      </c>
      <c r="I103" s="68">
        <f t="shared" si="8"/>
        <v>1.6772932892896406</v>
      </c>
      <c r="J103" s="184"/>
      <c r="K103" s="68">
        <f t="shared" si="21"/>
        <v>0.14911029950426574</v>
      </c>
      <c r="L103" s="184"/>
      <c r="M103" s="184"/>
      <c r="N103" s="68">
        <f t="shared" si="22"/>
        <v>5.3866353064869255E-2</v>
      </c>
      <c r="O103" s="184"/>
      <c r="P103" s="189"/>
    </row>
    <row r="104" spans="2:16">
      <c r="B104" s="181"/>
      <c r="C104" s="184"/>
      <c r="D104" s="184"/>
      <c r="E104" s="68">
        <f t="shared" si="18"/>
        <v>28010070</v>
      </c>
      <c r="F104" s="68">
        <f t="shared" si="19"/>
        <v>10.185499999999999</v>
      </c>
      <c r="G104" s="68">
        <f t="shared" si="19"/>
        <v>-73.467111110000005</v>
      </c>
      <c r="H104" s="68">
        <f t="shared" si="20"/>
        <v>0.77240794300853588</v>
      </c>
      <c r="I104" s="68">
        <f t="shared" si="8"/>
        <v>1.2946526625619501</v>
      </c>
      <c r="J104" s="184"/>
      <c r="K104" s="68">
        <f t="shared" si="21"/>
        <v>0.12861635841734334</v>
      </c>
      <c r="L104" s="184"/>
      <c r="M104" s="184"/>
      <c r="N104" s="68">
        <f t="shared" si="22"/>
        <v>6.8270345916309635E-2</v>
      </c>
      <c r="O104" s="184"/>
      <c r="P104" s="189"/>
    </row>
    <row r="105" spans="2:16">
      <c r="B105" s="181"/>
      <c r="C105" s="184"/>
      <c r="D105" s="184"/>
      <c r="E105" s="68">
        <f t="shared" si="18"/>
        <v>28020080</v>
      </c>
      <c r="F105" s="68">
        <f t="shared" si="19"/>
        <v>9.8480833329999999</v>
      </c>
      <c r="G105" s="68">
        <f t="shared" si="19"/>
        <v>-73.462194440000005</v>
      </c>
      <c r="H105" s="68">
        <f t="shared" si="20"/>
        <v>0.52665669302021445</v>
      </c>
      <c r="I105" s="68">
        <f t="shared" si="8"/>
        <v>1.8987701348013011</v>
      </c>
      <c r="J105" s="184"/>
      <c r="K105" s="68">
        <f t="shared" si="21"/>
        <v>0.28427198367043288</v>
      </c>
      <c r="L105" s="184"/>
      <c r="M105" s="184"/>
      <c r="N105" s="68">
        <f t="shared" si="22"/>
        <v>0.12191722338320465</v>
      </c>
      <c r="O105" s="184"/>
      <c r="P105" s="189"/>
    </row>
    <row r="106" spans="2:16">
      <c r="B106" s="181"/>
      <c r="C106" s="184"/>
      <c r="D106" s="184"/>
      <c r="E106" s="68">
        <f t="shared" si="18"/>
        <v>28020150</v>
      </c>
      <c r="F106" s="68">
        <f t="shared" si="19"/>
        <v>10.029972219999999</v>
      </c>
      <c r="G106" s="68">
        <f t="shared" si="19"/>
        <v>-73.668833329999998</v>
      </c>
      <c r="H106" s="68">
        <f t="shared" si="20"/>
        <v>0.80063582946251999</v>
      </c>
      <c r="I106" s="68">
        <f t="shared" ref="I106:I145" si="23">1/H106^$D$40</f>
        <v>1.249007305445369</v>
      </c>
      <c r="J106" s="184"/>
      <c r="K106" s="68">
        <f t="shared" si="21"/>
        <v>0.15897862790014128</v>
      </c>
      <c r="L106" s="184"/>
      <c r="M106" s="184"/>
      <c r="N106" s="68">
        <f t="shared" si="22"/>
        <v>7.8522076896289955E-2</v>
      </c>
      <c r="O106" s="184"/>
      <c r="P106" s="189"/>
    </row>
    <row r="107" spans="2:16">
      <c r="B107" s="181"/>
      <c r="C107" s="184"/>
      <c r="D107" s="184"/>
      <c r="E107" s="68">
        <f t="shared" si="18"/>
        <v>28020230</v>
      </c>
      <c r="F107" s="68">
        <f t="shared" si="19"/>
        <v>9.7333333329999991</v>
      </c>
      <c r="G107" s="68">
        <f t="shared" si="19"/>
        <v>-73.3</v>
      </c>
      <c r="H107" s="68">
        <f t="shared" si="20"/>
        <v>0.32800706367334259</v>
      </c>
      <c r="I107" s="68">
        <f t="shared" si="23"/>
        <v>3.0487148319338795</v>
      </c>
      <c r="J107" s="184"/>
      <c r="K107" s="68">
        <f t="shared" si="21"/>
        <v>0.41735107205813943</v>
      </c>
      <c r="L107" s="184"/>
      <c r="M107" s="184"/>
      <c r="N107" s="68">
        <f t="shared" si="22"/>
        <v>0.16726124689795074</v>
      </c>
      <c r="O107" s="184"/>
      <c r="P107" s="189"/>
    </row>
    <row r="108" spans="2:16">
      <c r="B108" s="181"/>
      <c r="C108" s="184"/>
      <c r="D108" s="184"/>
      <c r="E108" s="68">
        <f t="shared" si="18"/>
        <v>28020310</v>
      </c>
      <c r="F108" s="68">
        <f t="shared" si="19"/>
        <v>10.1</v>
      </c>
      <c r="G108" s="68">
        <f t="shared" si="19"/>
        <v>-73.150000000000006</v>
      </c>
      <c r="H108" s="68">
        <f t="shared" si="20"/>
        <v>0.56329943739009902</v>
      </c>
      <c r="I108" s="68">
        <f t="shared" si="23"/>
        <v>1.7752547466286122</v>
      </c>
      <c r="J108" s="184"/>
      <c r="K108" s="68">
        <f t="shared" si="21"/>
        <v>0.31512264117613059</v>
      </c>
      <c r="L108" s="184"/>
      <c r="M108" s="184"/>
      <c r="N108" s="68">
        <f t="shared" si="22"/>
        <v>0.10888250008541199</v>
      </c>
      <c r="O108" s="184"/>
      <c r="P108" s="189"/>
    </row>
    <row r="109" spans="2:16">
      <c r="B109" s="181"/>
      <c r="C109" s="184"/>
      <c r="D109" s="184"/>
      <c r="E109" s="68">
        <f t="shared" si="18"/>
        <v>28020420</v>
      </c>
      <c r="F109" s="68">
        <f t="shared" si="19"/>
        <v>9.8446111110000007</v>
      </c>
      <c r="G109" s="68">
        <f t="shared" si="19"/>
        <v>-73.547694440000001</v>
      </c>
      <c r="H109" s="68">
        <f t="shared" si="20"/>
        <v>0.59738977427703877</v>
      </c>
      <c r="I109" s="68">
        <f t="shared" si="23"/>
        <v>1.6739489744534048</v>
      </c>
      <c r="J109" s="184"/>
      <c r="K109" s="68">
        <f t="shared" si="21"/>
        <v>0.23553367346933837</v>
      </c>
      <c r="L109" s="184"/>
      <c r="M109" s="184"/>
      <c r="N109" s="68">
        <f t="shared" si="22"/>
        <v>8.6795786592560431E-2</v>
      </c>
      <c r="O109" s="184"/>
      <c r="P109" s="189"/>
    </row>
    <row r="110" spans="2:16">
      <c r="B110" s="181"/>
      <c r="C110" s="184"/>
      <c r="D110" s="184"/>
      <c r="E110" s="68">
        <f t="shared" si="18"/>
        <v>28020440</v>
      </c>
      <c r="F110" s="68">
        <f t="shared" si="19"/>
        <v>9.9170277779999996</v>
      </c>
      <c r="G110" s="68">
        <f t="shared" si="19"/>
        <v>-73.286138890000004</v>
      </c>
      <c r="H110" s="68">
        <f t="shared" si="20"/>
        <v>0.44867364948293137</v>
      </c>
      <c r="I110" s="68">
        <f t="shared" si="23"/>
        <v>2.2287914638010013</v>
      </c>
      <c r="J110" s="184"/>
      <c r="K110" s="68">
        <f t="shared" si="21"/>
        <v>0.30337754764704361</v>
      </c>
      <c r="L110" s="184"/>
      <c r="M110" s="184"/>
      <c r="N110" s="68">
        <f t="shared" si="22"/>
        <v>7.2234437916086719E-2</v>
      </c>
      <c r="O110" s="184"/>
      <c r="P110" s="189"/>
    </row>
    <row r="111" spans="2:16">
      <c r="B111" s="181"/>
      <c r="C111" s="184"/>
      <c r="D111" s="184"/>
      <c r="E111" s="68">
        <f t="shared" si="18"/>
        <v>28020460</v>
      </c>
      <c r="F111" s="68">
        <f t="shared" si="19"/>
        <v>10.04463889</v>
      </c>
      <c r="G111" s="68">
        <f t="shared" si="19"/>
        <v>-73.243388890000006</v>
      </c>
      <c r="H111" s="68">
        <f t="shared" si="20"/>
        <v>0.53944319816290931</v>
      </c>
      <c r="I111" s="68">
        <f t="shared" si="23"/>
        <v>1.8537632940882955</v>
      </c>
      <c r="J111" s="184"/>
      <c r="K111" s="68">
        <f t="shared" si="21"/>
        <v>0.31872191286810642</v>
      </c>
      <c r="L111" s="184"/>
      <c r="M111" s="184"/>
      <c r="N111" s="68">
        <f t="shared" si="22"/>
        <v>8.451602967562627E-2</v>
      </c>
      <c r="O111" s="184"/>
      <c r="P111" s="189"/>
    </row>
    <row r="112" spans="2:16">
      <c r="B112" s="181"/>
      <c r="C112" s="184"/>
      <c r="D112" s="184"/>
      <c r="E112" s="68">
        <f t="shared" si="18"/>
        <v>28020600</v>
      </c>
      <c r="F112" s="68">
        <f t="shared" si="19"/>
        <v>9.8547222219999995</v>
      </c>
      <c r="G112" s="68">
        <f t="shared" si="19"/>
        <v>-73.357166669999998</v>
      </c>
      <c r="H112" s="68">
        <f t="shared" si="20"/>
        <v>0.44853676753223487</v>
      </c>
      <c r="I112" s="68">
        <f t="shared" si="23"/>
        <v>2.2294716339572616</v>
      </c>
      <c r="J112" s="184"/>
      <c r="K112" s="68">
        <f t="shared" si="21"/>
        <v>0.25349454539934779</v>
      </c>
      <c r="L112" s="184"/>
      <c r="M112" s="184"/>
      <c r="N112" s="68">
        <f t="shared" si="22"/>
        <v>8.4036820128198672E-2</v>
      </c>
      <c r="O112" s="184"/>
      <c r="P112" s="189"/>
    </row>
    <row r="113" spans="2:16">
      <c r="B113" s="181"/>
      <c r="C113" s="184"/>
      <c r="D113" s="184"/>
      <c r="E113" s="68">
        <f t="shared" si="18"/>
        <v>28025070</v>
      </c>
      <c r="F113" s="68">
        <f t="shared" si="19"/>
        <v>10.001805559999999</v>
      </c>
      <c r="G113" s="68">
        <f t="shared" si="19"/>
        <v>-73.249388890000006</v>
      </c>
      <c r="H113" s="68">
        <f t="shared" si="20"/>
        <v>0.50307814562303244</v>
      </c>
      <c r="I113" s="68">
        <f t="shared" si="23"/>
        <v>1.9877627535609985</v>
      </c>
      <c r="J113" s="184"/>
      <c r="K113" s="68">
        <f t="shared" si="21"/>
        <v>0.31162544322655772</v>
      </c>
      <c r="L113" s="184"/>
      <c r="M113" s="184"/>
      <c r="N113" s="68">
        <f t="shared" si="22"/>
        <v>8.4136605224664679E-2</v>
      </c>
      <c r="O113" s="184"/>
      <c r="P113" s="189"/>
    </row>
    <row r="114" spans="2:16">
      <c r="B114" s="181"/>
      <c r="C114" s="184"/>
      <c r="D114" s="184"/>
      <c r="E114" s="68">
        <f t="shared" si="18"/>
        <v>28025080</v>
      </c>
      <c r="F114" s="68">
        <f t="shared" si="19"/>
        <v>9.6866666670000008</v>
      </c>
      <c r="G114" s="68">
        <f t="shared" si="19"/>
        <v>-73.240555560000004</v>
      </c>
      <c r="H114" s="68">
        <f t="shared" si="20"/>
        <v>0.25269277813211327</v>
      </c>
      <c r="I114" s="68">
        <f t="shared" si="23"/>
        <v>3.9573746720896721</v>
      </c>
      <c r="J114" s="184"/>
      <c r="K114" s="68">
        <f t="shared" si="21"/>
        <v>0.58631710020109762</v>
      </c>
      <c r="L114" s="184"/>
      <c r="M114" s="184"/>
      <c r="N114" s="68">
        <f t="shared" si="22"/>
        <v>0.16953824568629883</v>
      </c>
      <c r="O114" s="184"/>
      <c r="P114" s="189"/>
    </row>
    <row r="115" spans="2:16">
      <c r="B115" s="181"/>
      <c r="C115" s="184"/>
      <c r="D115" s="184"/>
      <c r="E115" s="68">
        <f t="shared" si="18"/>
        <v>28025090</v>
      </c>
      <c r="F115" s="68">
        <f t="shared" si="19"/>
        <v>9.8502500000000008</v>
      </c>
      <c r="G115" s="68">
        <f t="shared" si="19"/>
        <v>-73.265472220000007</v>
      </c>
      <c r="H115" s="68">
        <f t="shared" si="20"/>
        <v>0.38277282244461042</v>
      </c>
      <c r="I115" s="68">
        <f t="shared" si="23"/>
        <v>2.6125156786561203</v>
      </c>
      <c r="J115" s="184"/>
      <c r="K115" s="68">
        <f t="shared" si="21"/>
        <v>0.37686999324363157</v>
      </c>
      <c r="L115" s="184"/>
      <c r="M115" s="184"/>
      <c r="N115" s="68">
        <f t="shared" si="22"/>
        <v>8.0165369428904662E-2</v>
      </c>
      <c r="O115" s="184"/>
      <c r="P115" s="189"/>
    </row>
    <row r="116" spans="2:16">
      <c r="B116" s="181"/>
      <c r="C116" s="184"/>
      <c r="D116" s="184"/>
      <c r="E116" s="68">
        <f t="shared" si="18"/>
        <v>28035010</v>
      </c>
      <c r="F116" s="68">
        <f t="shared" si="19"/>
        <v>10.190666670000001</v>
      </c>
      <c r="G116" s="68">
        <f t="shared" si="19"/>
        <v>-73.547388889999993</v>
      </c>
      <c r="H116" s="68">
        <f t="shared" si="20"/>
        <v>0.82471797074386433</v>
      </c>
      <c r="I116" s="68">
        <f t="shared" si="23"/>
        <v>1.212535721875974</v>
      </c>
      <c r="J116" s="184"/>
      <c r="K116" s="68">
        <f t="shared" si="21"/>
        <v>0.16157260027164988</v>
      </c>
      <c r="L116" s="184"/>
      <c r="M116" s="184"/>
      <c r="N116" s="68">
        <f t="shared" si="22"/>
        <v>5.1814937651082311E-2</v>
      </c>
      <c r="O116" s="184"/>
      <c r="P116" s="189"/>
    </row>
    <row r="117" spans="2:16">
      <c r="B117" s="181"/>
      <c r="C117" s="184"/>
      <c r="D117" s="184"/>
      <c r="E117" s="68">
        <f t="shared" si="18"/>
        <v>28035040</v>
      </c>
      <c r="F117" s="68">
        <f t="shared" si="19"/>
        <v>9.9049166670000002</v>
      </c>
      <c r="G117" s="68">
        <f t="shared" si="19"/>
        <v>-73.647527780000004</v>
      </c>
      <c r="H117" s="68">
        <f t="shared" si="20"/>
        <v>0.71398583496938184</v>
      </c>
      <c r="I117" s="68">
        <f t="shared" si="23"/>
        <v>1.4005880103249995</v>
      </c>
      <c r="J117" s="184"/>
      <c r="K117" s="68">
        <f t="shared" si="21"/>
        <v>0.17427230595524254</v>
      </c>
      <c r="L117" s="184"/>
      <c r="M117" s="184"/>
      <c r="N117" s="68">
        <f t="shared" si="22"/>
        <v>4.7707444787512439E-2</v>
      </c>
      <c r="O117" s="184"/>
      <c r="P117" s="189"/>
    </row>
    <row r="118" spans="2:16">
      <c r="B118" s="181"/>
      <c r="C118" s="184"/>
      <c r="D118" s="184"/>
      <c r="E118" s="68">
        <f t="shared" si="18"/>
        <v>28040310</v>
      </c>
      <c r="F118" s="68">
        <f t="shared" si="19"/>
        <v>9.7760555559999993</v>
      </c>
      <c r="G118" s="68">
        <f t="shared" si="19"/>
        <v>-73.743416670000002</v>
      </c>
      <c r="H118" s="68">
        <f t="shared" si="20"/>
        <v>0.75029731466111715</v>
      </c>
      <c r="I118" s="68">
        <f t="shared" si="23"/>
        <v>1.3328049833840399</v>
      </c>
      <c r="J118" s="184"/>
      <c r="K118" s="68">
        <f t="shared" si="21"/>
        <v>0.14304341422210742</v>
      </c>
      <c r="L118" s="184"/>
      <c r="M118" s="184"/>
      <c r="N118" s="68">
        <f t="shared" si="22"/>
        <v>4.4687782677519709E-2</v>
      </c>
      <c r="O118" s="184"/>
      <c r="P118" s="189"/>
    </row>
    <row r="119" spans="2:16">
      <c r="B119" s="182"/>
      <c r="C119" s="185"/>
      <c r="D119" s="185"/>
      <c r="E119" s="70">
        <f t="shared" si="18"/>
        <v>28040350</v>
      </c>
      <c r="F119" s="70">
        <f t="shared" si="19"/>
        <v>9.6569722220000003</v>
      </c>
      <c r="G119" s="70">
        <f t="shared" si="19"/>
        <v>-73.743694439999999</v>
      </c>
      <c r="H119" s="70">
        <f t="shared" si="20"/>
        <v>0.72367437336689766</v>
      </c>
      <c r="I119" s="70">
        <f t="shared" si="23"/>
        <v>1.3818369653570794</v>
      </c>
      <c r="J119" s="185"/>
      <c r="K119" s="70">
        <f t="shared" si="21"/>
        <v>0.17480553842297553</v>
      </c>
      <c r="L119" s="185"/>
      <c r="M119" s="185"/>
      <c r="N119" s="70">
        <f t="shared" si="22"/>
        <v>0.11526137940786922</v>
      </c>
      <c r="O119" s="185"/>
      <c r="P119" s="194"/>
    </row>
    <row r="120" spans="2:16">
      <c r="B120" s="191" t="str">
        <f>C36</f>
        <v>Virtual4</v>
      </c>
      <c r="C120" s="186">
        <f>E36</f>
        <v>9.3958790000000008</v>
      </c>
      <c r="D120" s="186">
        <f>F36</f>
        <v>-73.196422999999996</v>
      </c>
      <c r="E120" s="85">
        <f t="shared" ref="E120:E145" si="24">C7</f>
        <v>25020230</v>
      </c>
      <c r="F120" s="85">
        <f t="shared" ref="F120:G145" si="25">E7</f>
        <v>9.5621666669999996</v>
      </c>
      <c r="G120" s="85">
        <f t="shared" si="25"/>
        <v>-73.339472220000005</v>
      </c>
      <c r="H120" s="85">
        <f>((ABS($C$120-F120)^2)+(ABS($D$120-G120)^2))^0.5</f>
        <v>0.21935055855619207</v>
      </c>
      <c r="I120" s="85">
        <f t="shared" si="23"/>
        <v>4.558912485029416</v>
      </c>
      <c r="J120" s="186">
        <f>SUM(I120:I145)</f>
        <v>56.61307459403676</v>
      </c>
      <c r="K120" s="85">
        <f t="shared" ref="K120:K145" si="26">M7/H120^$D$40</f>
        <v>0.66735705405115242</v>
      </c>
      <c r="L120" s="186">
        <f>SUM(K120:K145)</f>
        <v>7.4986743798184454</v>
      </c>
      <c r="M120" s="186">
        <f>L120/J120</f>
        <v>0.13245481602245121</v>
      </c>
      <c r="N120" s="85">
        <f t="shared" ref="N120:N145" si="27">N7/H120^$D$40</f>
        <v>0.24428048925525869</v>
      </c>
      <c r="O120" s="186">
        <f>SUM(N120:N145)</f>
        <v>2.5870445781361364</v>
      </c>
      <c r="P120" s="188">
        <f>O120/J120</f>
        <v>4.5696945390926329E-2</v>
      </c>
    </row>
    <row r="121" spans="2:16">
      <c r="B121" s="181"/>
      <c r="C121" s="184"/>
      <c r="D121" s="184"/>
      <c r="E121" s="68">
        <f t="shared" si="24"/>
        <v>25020240</v>
      </c>
      <c r="F121" s="68">
        <f t="shared" si="25"/>
        <v>9.4104722219999992</v>
      </c>
      <c r="G121" s="68">
        <f t="shared" si="25"/>
        <v>-73.890416669999993</v>
      </c>
      <c r="H121" s="68">
        <f t="shared" ref="H121:H145" si="28">((ABS($C$120-F121)^2)+(ABS($D$120-G121)^2))^0.5</f>
        <v>0.6941470853705336</v>
      </c>
      <c r="I121" s="68">
        <f t="shared" si="23"/>
        <v>1.4406168679166937</v>
      </c>
      <c r="J121" s="184"/>
      <c r="K121" s="68">
        <f t="shared" si="26"/>
        <v>0.15857451984468587</v>
      </c>
      <c r="L121" s="184"/>
      <c r="M121" s="184"/>
      <c r="N121" s="68">
        <f t="shared" si="27"/>
        <v>4.2304854353225126E-2</v>
      </c>
      <c r="O121" s="184"/>
      <c r="P121" s="189"/>
    </row>
    <row r="122" spans="2:16">
      <c r="B122" s="181"/>
      <c r="C122" s="184"/>
      <c r="D122" s="184"/>
      <c r="E122" s="68">
        <f t="shared" si="24"/>
        <v>25020250</v>
      </c>
      <c r="F122" s="68">
        <f t="shared" si="25"/>
        <v>9.1971944440000009</v>
      </c>
      <c r="G122" s="68">
        <f t="shared" si="25"/>
        <v>-73.541944439999995</v>
      </c>
      <c r="H122" s="68">
        <f t="shared" si="28"/>
        <v>0.39857322826877106</v>
      </c>
      <c r="I122" s="68">
        <f t="shared" si="23"/>
        <v>2.5089492446433632</v>
      </c>
      <c r="J122" s="184"/>
      <c r="K122" s="68">
        <f t="shared" si="26"/>
        <v>0.2641612291498287</v>
      </c>
      <c r="L122" s="184"/>
      <c r="M122" s="184"/>
      <c r="N122" s="68">
        <f t="shared" si="27"/>
        <v>6.6437407437382398E-2</v>
      </c>
      <c r="O122" s="184"/>
      <c r="P122" s="189"/>
    </row>
    <row r="123" spans="2:16">
      <c r="B123" s="181"/>
      <c r="C123" s="184"/>
      <c r="D123" s="184"/>
      <c r="E123" s="68">
        <f t="shared" si="24"/>
        <v>25020260</v>
      </c>
      <c r="F123" s="68">
        <f t="shared" si="25"/>
        <v>9.397027778</v>
      </c>
      <c r="G123" s="68">
        <f t="shared" si="25"/>
        <v>-73.488027779999996</v>
      </c>
      <c r="H123" s="68">
        <f t="shared" si="28"/>
        <v>0.29160704279859523</v>
      </c>
      <c r="I123" s="68">
        <f t="shared" si="23"/>
        <v>3.4292724565321002</v>
      </c>
      <c r="J123" s="184"/>
      <c r="K123" s="68">
        <f t="shared" si="26"/>
        <v>0.37133598391172623</v>
      </c>
      <c r="L123" s="184"/>
      <c r="M123" s="184"/>
      <c r="N123" s="68">
        <f t="shared" si="27"/>
        <v>0.11076192155966599</v>
      </c>
      <c r="O123" s="184"/>
      <c r="P123" s="189"/>
    </row>
    <row r="124" spans="2:16">
      <c r="B124" s="181"/>
      <c r="C124" s="184"/>
      <c r="D124" s="184"/>
      <c r="E124" s="68">
        <f t="shared" si="24"/>
        <v>25020280</v>
      </c>
      <c r="F124" s="68">
        <f t="shared" si="25"/>
        <v>9.6065277780000002</v>
      </c>
      <c r="G124" s="68">
        <f t="shared" si="25"/>
        <v>-73.611972219999998</v>
      </c>
      <c r="H124" s="68">
        <f t="shared" si="28"/>
        <v>0.46589061153397759</v>
      </c>
      <c r="I124" s="68">
        <f t="shared" si="23"/>
        <v>2.1464265972379861</v>
      </c>
      <c r="J124" s="184"/>
      <c r="K124" s="68">
        <f t="shared" si="26"/>
        <v>0.27624402695601302</v>
      </c>
      <c r="L124" s="184"/>
      <c r="M124" s="184"/>
      <c r="N124" s="68">
        <f t="shared" si="27"/>
        <v>9.2220739247637643E-2</v>
      </c>
      <c r="O124" s="184"/>
      <c r="P124" s="189"/>
    </row>
    <row r="125" spans="2:16">
      <c r="B125" s="181"/>
      <c r="C125" s="184"/>
      <c r="D125" s="184"/>
      <c r="E125" s="68">
        <f t="shared" si="24"/>
        <v>25020690</v>
      </c>
      <c r="F125" s="68">
        <f t="shared" si="25"/>
        <v>9.4232777779999992</v>
      </c>
      <c r="G125" s="68">
        <f t="shared" si="25"/>
        <v>-73.410944439999994</v>
      </c>
      <c r="H125" s="68">
        <f t="shared" si="28"/>
        <v>0.21626405446945224</v>
      </c>
      <c r="I125" s="68">
        <f t="shared" si="23"/>
        <v>4.6239769362191998</v>
      </c>
      <c r="J125" s="184"/>
      <c r="K125" s="68">
        <f t="shared" si="26"/>
        <v>0.49863127245912719</v>
      </c>
      <c r="L125" s="184"/>
      <c r="M125" s="184"/>
      <c r="N125" s="68">
        <f t="shared" si="27"/>
        <v>0.14089843158569862</v>
      </c>
      <c r="O125" s="184"/>
      <c r="P125" s="189"/>
    </row>
    <row r="126" spans="2:16">
      <c r="B126" s="181"/>
      <c r="C126" s="184"/>
      <c r="D126" s="184"/>
      <c r="E126" s="68">
        <f t="shared" si="24"/>
        <v>25020920</v>
      </c>
      <c r="F126" s="68">
        <f t="shared" si="25"/>
        <v>9.2166666670000001</v>
      </c>
      <c r="G126" s="68">
        <f t="shared" si="25"/>
        <v>-73.416666669999998</v>
      </c>
      <c r="H126" s="68">
        <f t="shared" si="28"/>
        <v>0.28394424536231216</v>
      </c>
      <c r="I126" s="68">
        <f t="shared" si="23"/>
        <v>3.5218181608998713</v>
      </c>
      <c r="J126" s="184"/>
      <c r="K126" s="68">
        <f t="shared" si="26"/>
        <v>0.74146435576228242</v>
      </c>
      <c r="L126" s="184"/>
      <c r="M126" s="184"/>
      <c r="N126" s="68">
        <f t="shared" si="27"/>
        <v>0.35808049895884309</v>
      </c>
      <c r="O126" s="184"/>
      <c r="P126" s="189"/>
    </row>
    <row r="127" spans="2:16">
      <c r="B127" s="181"/>
      <c r="C127" s="184"/>
      <c r="D127" s="184"/>
      <c r="E127" s="68">
        <f t="shared" si="24"/>
        <v>25021240</v>
      </c>
      <c r="F127" s="68">
        <f t="shared" si="25"/>
        <v>9.2600833330000007</v>
      </c>
      <c r="G127" s="68">
        <f t="shared" si="25"/>
        <v>-73.80986111</v>
      </c>
      <c r="H127" s="68">
        <f t="shared" si="28"/>
        <v>0.62828876957681812</v>
      </c>
      <c r="I127" s="68">
        <f t="shared" si="23"/>
        <v>1.5916248203410461</v>
      </c>
      <c r="J127" s="184"/>
      <c r="K127" s="68">
        <f t="shared" si="26"/>
        <v>0.15292323767484398</v>
      </c>
      <c r="L127" s="184"/>
      <c r="M127" s="184"/>
      <c r="N127" s="68">
        <f t="shared" si="27"/>
        <v>3.1758743744969536E-2</v>
      </c>
      <c r="O127" s="184"/>
      <c r="P127" s="189"/>
    </row>
    <row r="128" spans="2:16">
      <c r="B128" s="181"/>
      <c r="C128" s="184"/>
      <c r="D128" s="184"/>
      <c r="E128" s="68">
        <f t="shared" si="24"/>
        <v>25021650</v>
      </c>
      <c r="F128" s="68">
        <f t="shared" si="25"/>
        <v>9.5573888890000003</v>
      </c>
      <c r="G128" s="68">
        <f t="shared" si="25"/>
        <v>-73.876194440000006</v>
      </c>
      <c r="H128" s="68">
        <f t="shared" si="28"/>
        <v>0.69869496554968813</v>
      </c>
      <c r="I128" s="68">
        <f t="shared" si="23"/>
        <v>1.431239738808286</v>
      </c>
      <c r="J128" s="184"/>
      <c r="K128" s="68">
        <f t="shared" si="26"/>
        <v>0.15620077172752234</v>
      </c>
      <c r="L128" s="184"/>
      <c r="M128" s="184"/>
      <c r="N128" s="68">
        <f t="shared" si="27"/>
        <v>4.3206256332728711E-2</v>
      </c>
      <c r="O128" s="184"/>
      <c r="P128" s="189"/>
    </row>
    <row r="129" spans="2:16">
      <c r="B129" s="181"/>
      <c r="C129" s="184"/>
      <c r="D129" s="184"/>
      <c r="E129" s="68">
        <f t="shared" si="24"/>
        <v>25025250</v>
      </c>
      <c r="F129" s="68">
        <f t="shared" si="25"/>
        <v>9.3610277780000004</v>
      </c>
      <c r="G129" s="68">
        <f t="shared" si="25"/>
        <v>-73.59338889</v>
      </c>
      <c r="H129" s="68">
        <f t="shared" si="28"/>
        <v>0.39849281737364944</v>
      </c>
      <c r="I129" s="68">
        <f t="shared" si="23"/>
        <v>2.5094555194011021</v>
      </c>
      <c r="J129" s="184"/>
      <c r="K129" s="68">
        <f t="shared" si="26"/>
        <v>0.22308898895613208</v>
      </c>
      <c r="L129" s="184"/>
      <c r="M129" s="184"/>
      <c r="N129" s="68">
        <f t="shared" si="27"/>
        <v>8.0591282318844423E-2</v>
      </c>
      <c r="O129" s="184"/>
      <c r="P129" s="189"/>
    </row>
    <row r="130" spans="2:16">
      <c r="B130" s="181"/>
      <c r="C130" s="184"/>
      <c r="D130" s="184"/>
      <c r="E130" s="68">
        <f t="shared" si="24"/>
        <v>28010070</v>
      </c>
      <c r="F130" s="68">
        <f t="shared" si="25"/>
        <v>10.185499999999999</v>
      </c>
      <c r="G130" s="68">
        <f t="shared" si="25"/>
        <v>-73.467111110000005</v>
      </c>
      <c r="H130" s="68">
        <f t="shared" si="28"/>
        <v>0.83472952298117187</v>
      </c>
      <c r="I130" s="68">
        <f t="shared" si="23"/>
        <v>1.1979928497420067</v>
      </c>
      <c r="J130" s="184"/>
      <c r="K130" s="68">
        <f t="shared" si="26"/>
        <v>0.11901375727982916</v>
      </c>
      <c r="L130" s="184"/>
      <c r="M130" s="184"/>
      <c r="N130" s="68">
        <f t="shared" si="27"/>
        <v>6.3173226782931649E-2</v>
      </c>
      <c r="O130" s="184"/>
      <c r="P130" s="189"/>
    </row>
    <row r="131" spans="2:16">
      <c r="B131" s="181"/>
      <c r="C131" s="184"/>
      <c r="D131" s="184"/>
      <c r="E131" s="68">
        <f t="shared" si="24"/>
        <v>28020080</v>
      </c>
      <c r="F131" s="68">
        <f t="shared" si="25"/>
        <v>9.8480833329999999</v>
      </c>
      <c r="G131" s="68">
        <f t="shared" si="25"/>
        <v>-73.462194440000005</v>
      </c>
      <c r="H131" s="68">
        <f t="shared" si="28"/>
        <v>0.52452189382679959</v>
      </c>
      <c r="I131" s="68">
        <f t="shared" si="23"/>
        <v>1.906498111459588</v>
      </c>
      <c r="J131" s="184"/>
      <c r="K131" s="68">
        <f t="shared" si="26"/>
        <v>0.28542896798051098</v>
      </c>
      <c r="L131" s="184"/>
      <c r="M131" s="184"/>
      <c r="N131" s="68">
        <f t="shared" si="27"/>
        <v>0.12241342534008195</v>
      </c>
      <c r="O131" s="184"/>
      <c r="P131" s="189"/>
    </row>
    <row r="132" spans="2:16">
      <c r="B132" s="181"/>
      <c r="C132" s="184"/>
      <c r="D132" s="184"/>
      <c r="E132" s="68">
        <f t="shared" si="24"/>
        <v>28020150</v>
      </c>
      <c r="F132" s="68">
        <f t="shared" si="25"/>
        <v>10.029972219999999</v>
      </c>
      <c r="G132" s="68">
        <f t="shared" si="25"/>
        <v>-73.668833329999998</v>
      </c>
      <c r="H132" s="68">
        <f t="shared" si="28"/>
        <v>0.79072481404131856</v>
      </c>
      <c r="I132" s="68">
        <f t="shared" si="23"/>
        <v>1.2646624745328228</v>
      </c>
      <c r="J132" s="184"/>
      <c r="K132" s="68">
        <f t="shared" si="26"/>
        <v>0.16097128021707921</v>
      </c>
      <c r="L132" s="184"/>
      <c r="M132" s="184"/>
      <c r="N132" s="68">
        <f t="shared" si="27"/>
        <v>7.9506279619164455E-2</v>
      </c>
      <c r="O132" s="184"/>
      <c r="P132" s="189"/>
    </row>
    <row r="133" spans="2:16">
      <c r="B133" s="181"/>
      <c r="C133" s="184"/>
      <c r="D133" s="184"/>
      <c r="E133" s="68">
        <f t="shared" si="24"/>
        <v>28020230</v>
      </c>
      <c r="F133" s="68">
        <f t="shared" si="25"/>
        <v>9.7333333329999991</v>
      </c>
      <c r="G133" s="68">
        <f t="shared" si="25"/>
        <v>-73.3</v>
      </c>
      <c r="H133" s="68">
        <f t="shared" si="28"/>
        <v>0.35299238205586547</v>
      </c>
      <c r="I133" s="68">
        <f t="shared" si="23"/>
        <v>2.8329223259037284</v>
      </c>
      <c r="J133" s="184"/>
      <c r="K133" s="68">
        <f t="shared" si="26"/>
        <v>0.38781035123031837</v>
      </c>
      <c r="L133" s="184"/>
      <c r="M133" s="184"/>
      <c r="N133" s="68">
        <f t="shared" si="27"/>
        <v>0.15542225059309089</v>
      </c>
      <c r="O133" s="184"/>
      <c r="P133" s="189"/>
    </row>
    <row r="134" spans="2:16">
      <c r="B134" s="181"/>
      <c r="C134" s="184"/>
      <c r="D134" s="184"/>
      <c r="E134" s="68">
        <f t="shared" si="24"/>
        <v>28020310</v>
      </c>
      <c r="F134" s="68">
        <f t="shared" si="25"/>
        <v>10.1</v>
      </c>
      <c r="G134" s="68">
        <f t="shared" si="25"/>
        <v>-73.150000000000006</v>
      </c>
      <c r="H134" s="68">
        <f t="shared" si="28"/>
        <v>0.70564968473740386</v>
      </c>
      <c r="I134" s="68">
        <f t="shared" si="23"/>
        <v>1.4171337727900124</v>
      </c>
      <c r="J134" s="184"/>
      <c r="K134" s="68">
        <f t="shared" si="26"/>
        <v>0.25155315778175869</v>
      </c>
      <c r="L134" s="184"/>
      <c r="M134" s="184"/>
      <c r="N134" s="68">
        <f t="shared" si="27"/>
        <v>8.6917704870178233E-2</v>
      </c>
      <c r="O134" s="184"/>
      <c r="P134" s="189"/>
    </row>
    <row r="135" spans="2:16">
      <c r="B135" s="181"/>
      <c r="C135" s="184"/>
      <c r="D135" s="184"/>
      <c r="E135" s="68">
        <f t="shared" si="24"/>
        <v>28020420</v>
      </c>
      <c r="F135" s="68">
        <f t="shared" si="25"/>
        <v>9.8446111110000007</v>
      </c>
      <c r="G135" s="68">
        <f t="shared" si="25"/>
        <v>-73.547694440000001</v>
      </c>
      <c r="H135" s="68">
        <f t="shared" si="28"/>
        <v>0.56987027646842003</v>
      </c>
      <c r="I135" s="68">
        <f t="shared" si="23"/>
        <v>1.7547853279822994</v>
      </c>
      <c r="J135" s="184"/>
      <c r="K135" s="68">
        <f t="shared" si="26"/>
        <v>0.24690778557615672</v>
      </c>
      <c r="L135" s="184"/>
      <c r="M135" s="184"/>
      <c r="N135" s="68">
        <f t="shared" si="27"/>
        <v>9.0987225517456999E-2</v>
      </c>
      <c r="O135" s="184"/>
      <c r="P135" s="189"/>
    </row>
    <row r="136" spans="2:16">
      <c r="B136" s="181"/>
      <c r="C136" s="184"/>
      <c r="D136" s="184"/>
      <c r="E136" s="68">
        <f t="shared" si="24"/>
        <v>28020440</v>
      </c>
      <c r="F136" s="68">
        <f t="shared" si="25"/>
        <v>9.9170277779999996</v>
      </c>
      <c r="G136" s="68">
        <f t="shared" si="25"/>
        <v>-73.286138890000004</v>
      </c>
      <c r="H136" s="68">
        <f t="shared" si="28"/>
        <v>0.52881470264109109</v>
      </c>
      <c r="I136" s="68">
        <f t="shared" si="23"/>
        <v>1.8910215525507135</v>
      </c>
      <c r="J136" s="184"/>
      <c r="K136" s="68">
        <f t="shared" si="26"/>
        <v>0.25740114787686702</v>
      </c>
      <c r="L136" s="184"/>
      <c r="M136" s="184"/>
      <c r="N136" s="68">
        <f t="shared" si="27"/>
        <v>6.1287420180061558E-2</v>
      </c>
      <c r="O136" s="184"/>
      <c r="P136" s="189"/>
    </row>
    <row r="137" spans="2:16">
      <c r="B137" s="181"/>
      <c r="C137" s="184"/>
      <c r="D137" s="184"/>
      <c r="E137" s="68">
        <f t="shared" si="24"/>
        <v>28020460</v>
      </c>
      <c r="F137" s="68">
        <f t="shared" si="25"/>
        <v>10.04463889</v>
      </c>
      <c r="G137" s="68">
        <f t="shared" si="25"/>
        <v>-73.243388890000006</v>
      </c>
      <c r="H137" s="68">
        <f t="shared" si="28"/>
        <v>0.65045767709844426</v>
      </c>
      <c r="I137" s="68">
        <f t="shared" si="23"/>
        <v>1.5373790412633623</v>
      </c>
      <c r="J137" s="184"/>
      <c r="K137" s="68">
        <f t="shared" si="26"/>
        <v>0.2643252190813179</v>
      </c>
      <c r="L137" s="184"/>
      <c r="M137" s="184"/>
      <c r="N137" s="68">
        <f t="shared" si="27"/>
        <v>7.0091566214770154E-2</v>
      </c>
      <c r="O137" s="184"/>
      <c r="P137" s="189"/>
    </row>
    <row r="138" spans="2:16">
      <c r="B138" s="181"/>
      <c r="C138" s="184"/>
      <c r="D138" s="184"/>
      <c r="E138" s="68">
        <f t="shared" si="24"/>
        <v>28020600</v>
      </c>
      <c r="F138" s="68">
        <f t="shared" si="25"/>
        <v>9.8547222219999995</v>
      </c>
      <c r="G138" s="68">
        <f t="shared" si="25"/>
        <v>-73.357166669999998</v>
      </c>
      <c r="H138" s="68">
        <f t="shared" si="28"/>
        <v>0.48618476921887394</v>
      </c>
      <c r="I138" s="68">
        <f t="shared" si="23"/>
        <v>2.0568311952812599</v>
      </c>
      <c r="J138" s="184"/>
      <c r="K138" s="68">
        <f t="shared" si="26"/>
        <v>0.23386504715718451</v>
      </c>
      <c r="L138" s="184"/>
      <c r="M138" s="184"/>
      <c r="N138" s="68">
        <f t="shared" si="27"/>
        <v>7.7529379858094494E-2</v>
      </c>
      <c r="O138" s="184"/>
      <c r="P138" s="189"/>
    </row>
    <row r="139" spans="2:16">
      <c r="B139" s="181"/>
      <c r="C139" s="184"/>
      <c r="D139" s="184"/>
      <c r="E139" s="68">
        <f t="shared" si="24"/>
        <v>28025070</v>
      </c>
      <c r="F139" s="68">
        <f t="shared" si="25"/>
        <v>10.001805559999999</v>
      </c>
      <c r="G139" s="68">
        <f t="shared" si="25"/>
        <v>-73.249388890000006</v>
      </c>
      <c r="H139" s="68">
        <f t="shared" si="28"/>
        <v>0.60823710970058797</v>
      </c>
      <c r="I139" s="68">
        <f t="shared" si="23"/>
        <v>1.6440956726436209</v>
      </c>
      <c r="J139" s="184"/>
      <c r="K139" s="68">
        <f t="shared" si="26"/>
        <v>0.25774808476343236</v>
      </c>
      <c r="L139" s="184"/>
      <c r="M139" s="184"/>
      <c r="N139" s="68">
        <f t="shared" si="27"/>
        <v>6.959010994294243E-2</v>
      </c>
      <c r="O139" s="184"/>
      <c r="P139" s="189"/>
    </row>
    <row r="140" spans="2:16">
      <c r="B140" s="181"/>
      <c r="C140" s="184"/>
      <c r="D140" s="184"/>
      <c r="E140" s="68">
        <f t="shared" si="24"/>
        <v>28025080</v>
      </c>
      <c r="F140" s="68">
        <f t="shared" si="25"/>
        <v>9.6866666670000008</v>
      </c>
      <c r="G140" s="68">
        <f t="shared" si="25"/>
        <v>-73.240555560000004</v>
      </c>
      <c r="H140" s="68">
        <f t="shared" si="28"/>
        <v>0.29411757875288114</v>
      </c>
      <c r="I140" s="68">
        <f t="shared" si="23"/>
        <v>3.4000007896168776</v>
      </c>
      <c r="J140" s="184"/>
      <c r="K140" s="68">
        <f t="shared" si="26"/>
        <v>0.50373764650314579</v>
      </c>
      <c r="L140" s="184"/>
      <c r="M140" s="184"/>
      <c r="N140" s="68">
        <f t="shared" si="27"/>
        <v>0.14565974085524105</v>
      </c>
      <c r="O140" s="184"/>
      <c r="P140" s="189"/>
    </row>
    <row r="141" spans="2:16">
      <c r="B141" s="181"/>
      <c r="C141" s="184"/>
      <c r="D141" s="184"/>
      <c r="E141" s="68">
        <f t="shared" si="24"/>
        <v>28025090</v>
      </c>
      <c r="F141" s="68">
        <f t="shared" si="25"/>
        <v>9.8502500000000008</v>
      </c>
      <c r="G141" s="68">
        <f t="shared" si="25"/>
        <v>-73.265472220000007</v>
      </c>
      <c r="H141" s="68">
        <f t="shared" si="28"/>
        <v>0.45958764172202232</v>
      </c>
      <c r="I141" s="68">
        <f t="shared" si="23"/>
        <v>2.1758635551058649</v>
      </c>
      <c r="J141" s="184"/>
      <c r="K141" s="68">
        <f t="shared" si="26"/>
        <v>0.31388048309575278</v>
      </c>
      <c r="L141" s="184"/>
      <c r="M141" s="184"/>
      <c r="N141" s="68">
        <f t="shared" si="27"/>
        <v>6.6766644559116239E-2</v>
      </c>
      <c r="O141" s="184"/>
      <c r="P141" s="189"/>
    </row>
    <row r="142" spans="2:16">
      <c r="B142" s="181"/>
      <c r="C142" s="184"/>
      <c r="D142" s="184"/>
      <c r="E142" s="68">
        <f t="shared" si="24"/>
        <v>28035010</v>
      </c>
      <c r="F142" s="68">
        <f t="shared" si="25"/>
        <v>10.190666670000001</v>
      </c>
      <c r="G142" s="68">
        <f t="shared" si="25"/>
        <v>-73.547388889999993</v>
      </c>
      <c r="H142" s="68">
        <f t="shared" si="28"/>
        <v>0.86882938274871846</v>
      </c>
      <c r="I142" s="68">
        <f t="shared" si="23"/>
        <v>1.1509739654940037</v>
      </c>
      <c r="J142" s="184"/>
      <c r="K142" s="68">
        <f t="shared" si="26"/>
        <v>0.15336938375895551</v>
      </c>
      <c r="L142" s="184"/>
      <c r="M142" s="184"/>
      <c r="N142" s="68">
        <f t="shared" si="27"/>
        <v>4.9184236954126527E-2</v>
      </c>
      <c r="O142" s="184"/>
      <c r="P142" s="189"/>
    </row>
    <row r="143" spans="2:16">
      <c r="B143" s="181"/>
      <c r="C143" s="184"/>
      <c r="D143" s="184"/>
      <c r="E143" s="68">
        <f t="shared" si="24"/>
        <v>28035040</v>
      </c>
      <c r="F143" s="68">
        <f t="shared" si="25"/>
        <v>9.9049166670000002</v>
      </c>
      <c r="G143" s="68">
        <f t="shared" si="25"/>
        <v>-73.647527780000004</v>
      </c>
      <c r="H143" s="68">
        <f t="shared" si="28"/>
        <v>0.68015797353530927</v>
      </c>
      <c r="I143" s="68">
        <f t="shared" si="23"/>
        <v>1.4702466763746418</v>
      </c>
      <c r="J143" s="184"/>
      <c r="K143" s="68">
        <f t="shared" si="26"/>
        <v>0.18293979152040912</v>
      </c>
      <c r="L143" s="184"/>
      <c r="M143" s="184"/>
      <c r="N143" s="68">
        <f t="shared" si="27"/>
        <v>5.0080188906437131E-2</v>
      </c>
      <c r="O143" s="184"/>
      <c r="P143" s="189"/>
    </row>
    <row r="144" spans="2:16">
      <c r="B144" s="181"/>
      <c r="C144" s="184"/>
      <c r="D144" s="184"/>
      <c r="E144" s="68">
        <f t="shared" si="24"/>
        <v>28040310</v>
      </c>
      <c r="F144" s="68">
        <f t="shared" si="25"/>
        <v>9.7760555559999993</v>
      </c>
      <c r="G144" s="68">
        <f t="shared" si="25"/>
        <v>-73.743416670000002</v>
      </c>
      <c r="H144" s="68">
        <f t="shared" si="28"/>
        <v>0.66613533816492254</v>
      </c>
      <c r="I144" s="68">
        <f t="shared" si="23"/>
        <v>1.5011964426850732</v>
      </c>
      <c r="J144" s="184"/>
      <c r="K144" s="68">
        <f t="shared" si="26"/>
        <v>0.1611160426745494</v>
      </c>
      <c r="L144" s="184"/>
      <c r="M144" s="184"/>
      <c r="N144" s="68">
        <f t="shared" si="27"/>
        <v>5.0333800686012321E-2</v>
      </c>
      <c r="O144" s="184"/>
      <c r="P144" s="189"/>
    </row>
    <row r="145" spans="2:16">
      <c r="B145" s="192"/>
      <c r="C145" s="187"/>
      <c r="D145" s="187"/>
      <c r="E145" s="77">
        <f t="shared" si="24"/>
        <v>28040350</v>
      </c>
      <c r="F145" s="77">
        <f t="shared" si="25"/>
        <v>9.6569722220000003</v>
      </c>
      <c r="G145" s="77">
        <f t="shared" si="25"/>
        <v>-73.743694439999999</v>
      </c>
      <c r="H145" s="77">
        <f t="shared" si="28"/>
        <v>0.6063626799317533</v>
      </c>
      <c r="I145" s="77">
        <f t="shared" si="23"/>
        <v>1.6491780135818237</v>
      </c>
      <c r="J145" s="187"/>
      <c r="K145" s="77">
        <f t="shared" si="26"/>
        <v>0.20862479282786323</v>
      </c>
      <c r="L145" s="187"/>
      <c r="M145" s="187"/>
      <c r="N145" s="77">
        <f t="shared" si="27"/>
        <v>0.13756075246217669</v>
      </c>
      <c r="O145" s="187"/>
      <c r="P145" s="190"/>
    </row>
    <row r="146" spans="2:16">
      <c r="B146" s="44" t="s">
        <v>30</v>
      </c>
    </row>
  </sheetData>
  <sheetProtection algorithmName="SHA-512" hashValue="cJfgYBc4KnIqIRd/qfTPvMRf9XvV/7n/fxP/E2ALGCBmphS5sLPTb0GqRr6a/5m+71F2LXT1z9nABwWNgptNwA==" saltValue="YPo9lky09buQOghKyi2ECQ==" spinCount="100000" sheet="1" objects="1" scenarios="1"/>
  <mergeCells count="36">
    <mergeCell ref="B120:B145"/>
    <mergeCell ref="C120:C145"/>
    <mergeCell ref="D120:D145"/>
    <mergeCell ref="J120:J145"/>
    <mergeCell ref="L120:L145"/>
    <mergeCell ref="M94:M119"/>
    <mergeCell ref="O94:O119"/>
    <mergeCell ref="P94:P119"/>
    <mergeCell ref="O120:O145"/>
    <mergeCell ref="P120:P145"/>
    <mergeCell ref="M120:M145"/>
    <mergeCell ref="B94:B119"/>
    <mergeCell ref="C94:C119"/>
    <mergeCell ref="D94:D119"/>
    <mergeCell ref="J94:J119"/>
    <mergeCell ref="L94:L119"/>
    <mergeCell ref="O42:O67"/>
    <mergeCell ref="P42:P67"/>
    <mergeCell ref="B68:B93"/>
    <mergeCell ref="C68:C93"/>
    <mergeCell ref="D68:D93"/>
    <mergeCell ref="J68:J93"/>
    <mergeCell ref="L68:L93"/>
    <mergeCell ref="M68:M93"/>
    <mergeCell ref="O68:O93"/>
    <mergeCell ref="B42:B67"/>
    <mergeCell ref="C42:C67"/>
    <mergeCell ref="D42:D67"/>
    <mergeCell ref="J42:J67"/>
    <mergeCell ref="L42:L67"/>
    <mergeCell ref="P68:P93"/>
    <mergeCell ref="B7:B32"/>
    <mergeCell ref="B33:B36"/>
    <mergeCell ref="M33:M36"/>
    <mergeCell ref="N33:N36"/>
    <mergeCell ref="M42:M67"/>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DSMT4" shapeId="6168" r:id="rId4">
          <objectPr defaultSize="0" autoPict="0" r:id="rId5">
            <anchor moveWithCells="1">
              <from>
                <xdr:col>11</xdr:col>
                <xdr:colOff>495300</xdr:colOff>
                <xdr:row>0</xdr:row>
                <xdr:rowOff>0</xdr:rowOff>
              </from>
              <to>
                <xdr:col>12</xdr:col>
                <xdr:colOff>723900</xdr:colOff>
                <xdr:row>3</xdr:row>
                <xdr:rowOff>142875</xdr:rowOff>
              </to>
            </anchor>
          </objectPr>
        </oleObject>
      </mc:Choice>
      <mc:Fallback>
        <oleObject progId="Equation.DSMT4" shapeId="6168" r:id="rId4"/>
      </mc:Fallback>
    </mc:AlternateContent>
    <mc:AlternateContent xmlns:mc="http://schemas.openxmlformats.org/markup-compatibility/2006">
      <mc:Choice Requires="x14">
        <oleObject progId="Equation.DSMT4" shapeId="6169" r:id="rId6">
          <objectPr defaultSize="0" autoPict="0" r:id="rId7">
            <anchor moveWithCells="1">
              <from>
                <xdr:col>12</xdr:col>
                <xdr:colOff>1028700</xdr:colOff>
                <xdr:row>0</xdr:row>
                <xdr:rowOff>95250</xdr:rowOff>
              </from>
              <to>
                <xdr:col>13</xdr:col>
                <xdr:colOff>981075</xdr:colOff>
                <xdr:row>3</xdr:row>
                <xdr:rowOff>28575</xdr:rowOff>
              </to>
            </anchor>
          </objectPr>
        </oleObject>
      </mc:Choice>
      <mc:Fallback>
        <oleObject progId="Equation.DSMT4" shapeId="6169" r:id="rId6"/>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7549-9D07-46DD-A70A-A04CC8374857}">
  <dimension ref="B1:K18"/>
  <sheetViews>
    <sheetView showGridLines="0" showRowColHeaders="0" zoomScale="115" zoomScaleNormal="115" workbookViewId="0"/>
  </sheetViews>
  <sheetFormatPr defaultColWidth="11.42578125" defaultRowHeight="14.25"/>
  <cols>
    <col min="1" max="1" width="2.5703125" style="3" customWidth="1"/>
    <col min="2" max="2" width="13.42578125" style="2" customWidth="1"/>
    <col min="3" max="3" width="14.42578125" style="2" customWidth="1"/>
    <col min="4" max="4" width="14.85546875" style="2" customWidth="1"/>
    <col min="5" max="5" width="9" style="2" bestFit="1" customWidth="1"/>
    <col min="6" max="6" width="14.85546875" style="2" customWidth="1"/>
    <col min="7" max="7" width="9" style="2" bestFit="1" customWidth="1"/>
    <col min="8" max="8" width="14.85546875" style="3" customWidth="1"/>
    <col min="9" max="9" width="9" style="2" bestFit="1" customWidth="1"/>
    <col min="10" max="10" width="14.85546875" style="3" customWidth="1"/>
    <col min="11" max="11" width="9" style="2" bestFit="1" customWidth="1"/>
    <col min="12" max="16384" width="11.42578125" style="3"/>
  </cols>
  <sheetData>
    <row r="1" spans="2:11" s="6" customFormat="1" ht="6.75">
      <c r="B1" s="14"/>
      <c r="C1" s="14"/>
      <c r="D1" s="5"/>
      <c r="E1" s="5"/>
      <c r="F1" s="5"/>
      <c r="G1" s="5"/>
      <c r="I1" s="5"/>
      <c r="K1" s="5"/>
    </row>
    <row r="2" spans="2:11">
      <c r="B2" s="3" t="s">
        <v>124</v>
      </c>
      <c r="C2" s="3"/>
      <c r="D2" s="3"/>
      <c r="E2" s="3"/>
      <c r="F2" s="3"/>
      <c r="G2" s="3"/>
      <c r="I2" s="3"/>
      <c r="K2" s="3"/>
    </row>
    <row r="3" spans="2:11" ht="24" customHeight="1">
      <c r="B3" s="236" t="s">
        <v>125</v>
      </c>
      <c r="C3" s="234" t="s">
        <v>126</v>
      </c>
      <c r="D3" s="232" t="s">
        <v>127</v>
      </c>
      <c r="E3" s="232"/>
      <c r="F3" s="232" t="s">
        <v>128</v>
      </c>
      <c r="G3" s="232"/>
      <c r="H3" s="232" t="s">
        <v>129</v>
      </c>
      <c r="I3" s="232"/>
      <c r="J3" s="232" t="s">
        <v>130</v>
      </c>
      <c r="K3" s="233"/>
    </row>
    <row r="4" spans="2:11" ht="24" customHeight="1">
      <c r="B4" s="237"/>
      <c r="C4" s="235"/>
      <c r="D4" s="18" t="s">
        <v>42</v>
      </c>
      <c r="E4" s="18" t="s">
        <v>64</v>
      </c>
      <c r="F4" s="18" t="s">
        <v>42</v>
      </c>
      <c r="G4" s="18" t="s">
        <v>64</v>
      </c>
      <c r="H4" s="18" t="s">
        <v>42</v>
      </c>
      <c r="I4" s="18" t="s">
        <v>64</v>
      </c>
      <c r="J4" s="18" t="s">
        <v>42</v>
      </c>
      <c r="K4" s="150" t="s">
        <v>64</v>
      </c>
    </row>
    <row r="5" spans="2:11">
      <c r="B5" s="151" t="s">
        <v>88</v>
      </c>
      <c r="C5" s="238">
        <f>Metodo1!H5</f>
        <v>97.615968803361213</v>
      </c>
      <c r="D5" s="148">
        <f>+Metodo1!H33</f>
        <v>95.909060279959988</v>
      </c>
      <c r="E5" s="149">
        <f>IF(D5&lt;$C$5,D5/$C$5,$C$5/D5)</f>
        <v>0.98251404412284593</v>
      </c>
      <c r="F5" s="148">
        <f>+Metodo2!H33</f>
        <v>86.66948101405265</v>
      </c>
      <c r="G5" s="149">
        <f>IF(F5&lt;$C$5,F5/$C$5,$C$5/F5)</f>
        <v>0.8878617102970181</v>
      </c>
      <c r="H5" s="148">
        <f>+Metodo3!H33</f>
        <v>4.5526918107520231</v>
      </c>
      <c r="I5" s="149">
        <f>IF(H5&lt;$C$5,H5/$C$5,$C$5/H5)</f>
        <v>4.6638801689537296E-2</v>
      </c>
      <c r="J5" s="148">
        <f>+Metodo4!I33</f>
        <v>50.044692292322523</v>
      </c>
      <c r="K5" s="152">
        <f>IF(J5&lt;$C$5,J5/$C$5,$C$5/J5)</f>
        <v>0.51266911454962005</v>
      </c>
    </row>
    <row r="6" spans="2:11" ht="15" customHeight="1">
      <c r="B6" s="151" t="s">
        <v>89</v>
      </c>
      <c r="C6" s="238"/>
      <c r="D6" s="148">
        <f>+Metodo1!H34</f>
        <v>96.5812820350462</v>
      </c>
      <c r="E6" s="149">
        <f t="shared" ref="E6:G8" si="0">IF(D6&lt;$C$5,D6/$C$5,$C$5/D6)</f>
        <v>0.98940043538983569</v>
      </c>
      <c r="F6" s="148">
        <f>+Metodo2!H34</f>
        <v>116.88997051464337</v>
      </c>
      <c r="G6" s="149">
        <f t="shared" si="0"/>
        <v>0.83510987618165577</v>
      </c>
      <c r="H6" s="148">
        <f>+Metodo3!H34</f>
        <v>12.335298229800181</v>
      </c>
      <c r="I6" s="149">
        <f t="shared" ref="I6:K6" si="1">IF(H6&lt;$C$5,H6/$C$5,$C$5/H6)</f>
        <v>0.12636557707733817</v>
      </c>
      <c r="J6" s="148">
        <f>+Metodo4!I34</f>
        <v>73.557816926049767</v>
      </c>
      <c r="K6" s="152">
        <f t="shared" si="1"/>
        <v>0.75354286627247968</v>
      </c>
    </row>
    <row r="7" spans="2:11" ht="15" customHeight="1">
      <c r="B7" s="151" t="s">
        <v>90</v>
      </c>
      <c r="C7" s="238"/>
      <c r="D7" s="148">
        <f>+Metodo1!H35</f>
        <v>96.555342536132756</v>
      </c>
      <c r="E7" s="149">
        <f t="shared" si="0"/>
        <v>0.98913470531276504</v>
      </c>
      <c r="F7" s="148">
        <f>+Metodo2!H35</f>
        <v>129.63112082972492</v>
      </c>
      <c r="G7" s="149">
        <f t="shared" si="0"/>
        <v>0.75302881112617437</v>
      </c>
      <c r="H7" s="148">
        <f>+Metodo3!H35</f>
        <v>31.446100469573292</v>
      </c>
      <c r="I7" s="149">
        <f t="shared" ref="I7:K7" si="2">IF(H7&lt;$C$5,H7/$C$5,$C$5/H7)</f>
        <v>0.32214094532953613</v>
      </c>
      <c r="J7" s="148">
        <f>+Metodo4!I35</f>
        <v>91.527559874698298</v>
      </c>
      <c r="K7" s="152">
        <f t="shared" si="2"/>
        <v>0.93762896580038579</v>
      </c>
    </row>
    <row r="8" spans="2:11">
      <c r="B8" s="153" t="s">
        <v>91</v>
      </c>
      <c r="C8" s="239"/>
      <c r="D8" s="154">
        <f>+Metodo1!H36</f>
        <v>101.23163309686055</v>
      </c>
      <c r="E8" s="155">
        <f t="shared" si="0"/>
        <v>0.96428325630151801</v>
      </c>
      <c r="F8" s="154">
        <f>+Metodo2!H36</f>
        <v>111.13931206385369</v>
      </c>
      <c r="G8" s="155">
        <f t="shared" si="0"/>
        <v>0.87832079388144124</v>
      </c>
      <c r="H8" s="154">
        <f>+Metodo3!H36</f>
        <v>7.4434258917445391</v>
      </c>
      <c r="I8" s="155">
        <f t="shared" ref="I8:K8" si="3">IF(H8&lt;$C$5,H8/$C$5,$C$5/H8)</f>
        <v>7.6252133569853373E-2</v>
      </c>
      <c r="J8" s="154">
        <f>+Metodo4!I36</f>
        <v>64.328260492856671</v>
      </c>
      <c r="K8" s="156">
        <f t="shared" si="3"/>
        <v>0.65899320860545163</v>
      </c>
    </row>
    <row r="10" spans="2:11">
      <c r="B10" s="11"/>
      <c r="C10" s="11"/>
    </row>
    <row r="14" spans="2:11">
      <c r="B14" s="11"/>
      <c r="C14" s="11"/>
    </row>
    <row r="18" spans="2:3">
      <c r="B18" s="11"/>
      <c r="C18" s="11"/>
    </row>
  </sheetData>
  <sheetProtection algorithmName="SHA-512" hashValue="JLpLdAj1cY+GPm743UkivFZ3eZzp5IFigqOvwqrnvinpdq+Xj/c58DosRFB2tncRU20Z0mbTHGdr81sYADYB+w==" saltValue="l5guI6Agri2vLtYFgjeMsw==" spinCount="100000" sheet="1" objects="1" scenarios="1"/>
  <mergeCells count="7">
    <mergeCell ref="H3:I3"/>
    <mergeCell ref="J3:K3"/>
    <mergeCell ref="C3:C4"/>
    <mergeCell ref="B3:B4"/>
    <mergeCell ref="C5:C8"/>
    <mergeCell ref="D3:E3"/>
    <mergeCell ref="F3:G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31"/>
  <sheetViews>
    <sheetView showGridLines="0" showRowColHeaders="0" zoomScale="115" zoomScaleNormal="115" workbookViewId="0"/>
  </sheetViews>
  <sheetFormatPr defaultColWidth="11.42578125" defaultRowHeight="14.25"/>
  <cols>
    <col min="1" max="1" width="2.5703125" style="3" customWidth="1"/>
    <col min="2" max="2" width="13.42578125" style="17" customWidth="1"/>
    <col min="3" max="3" width="15.42578125" style="17" bestFit="1" customWidth="1"/>
    <col min="4" max="4" width="15.5703125" style="17" bestFit="1" customWidth="1"/>
    <col min="5" max="5" width="15.42578125" style="3" bestFit="1" customWidth="1"/>
    <col min="6" max="6" width="16.7109375" style="3" customWidth="1"/>
    <col min="7" max="7" width="15.28515625" style="3" bestFit="1" customWidth="1"/>
    <col min="8" max="8" width="17.85546875" style="3" customWidth="1"/>
    <col min="9" max="9" width="14.85546875" style="3" customWidth="1"/>
    <col min="10" max="16384" width="11.42578125" style="3"/>
  </cols>
  <sheetData>
    <row r="1" spans="2:9">
      <c r="B1" s="12"/>
      <c r="I1" s="13"/>
    </row>
    <row r="2" spans="2:9">
      <c r="B2" s="3" t="s">
        <v>136</v>
      </c>
      <c r="C2" s="3"/>
      <c r="D2" s="3"/>
    </row>
    <row r="3" spans="2:9" ht="13.5" customHeight="1">
      <c r="B3" s="3" t="s">
        <v>112</v>
      </c>
      <c r="C3" s="3"/>
      <c r="D3" s="3"/>
    </row>
    <row r="4" spans="2:9">
      <c r="B4" s="157"/>
      <c r="C4" s="157"/>
      <c r="D4" s="157"/>
      <c r="E4" s="157"/>
      <c r="F4" s="157"/>
    </row>
    <row r="5" spans="2:9">
      <c r="B5" s="16" t="s">
        <v>113</v>
      </c>
    </row>
    <row r="6" spans="2:9" ht="15" customHeight="1">
      <c r="B6" s="21" t="s">
        <v>131</v>
      </c>
      <c r="C6" s="22" t="s">
        <v>132</v>
      </c>
      <c r="D6" s="22" t="s">
        <v>41</v>
      </c>
      <c r="E6" s="22" t="s">
        <v>40</v>
      </c>
      <c r="F6" s="22" t="s">
        <v>39</v>
      </c>
      <c r="G6" s="232" t="s">
        <v>133</v>
      </c>
      <c r="H6" s="232"/>
      <c r="I6" s="233"/>
    </row>
    <row r="7" spans="2:9">
      <c r="B7" s="165" t="s">
        <v>38</v>
      </c>
      <c r="C7" s="163" t="s">
        <v>33</v>
      </c>
      <c r="D7" s="163">
        <v>1200</v>
      </c>
      <c r="E7" s="162">
        <v>89</v>
      </c>
      <c r="F7" s="19">
        <f>E7/D7</f>
        <v>7.4166666666666672E-2</v>
      </c>
      <c r="G7" s="215"/>
      <c r="H7" s="215"/>
      <c r="I7" s="223"/>
    </row>
    <row r="8" spans="2:9" ht="15" customHeight="1">
      <c r="B8" s="165"/>
      <c r="C8" s="163" t="s">
        <v>32</v>
      </c>
      <c r="D8" s="163">
        <v>960</v>
      </c>
      <c r="E8" s="162">
        <v>78</v>
      </c>
      <c r="F8" s="19">
        <f>E8/D8</f>
        <v>8.1250000000000003E-2</v>
      </c>
      <c r="G8" s="215"/>
      <c r="H8" s="215"/>
      <c r="I8" s="223"/>
    </row>
    <row r="9" spans="2:9" ht="15" customHeight="1">
      <c r="B9" s="165"/>
      <c r="C9" s="163" t="s">
        <v>31</v>
      </c>
      <c r="D9" s="163">
        <v>1120</v>
      </c>
      <c r="E9" s="162">
        <v>96</v>
      </c>
      <c r="F9" s="19">
        <f>E9/D9</f>
        <v>8.5714285714285715E-2</v>
      </c>
      <c r="G9" s="215"/>
      <c r="H9" s="215"/>
      <c r="I9" s="223"/>
    </row>
    <row r="10" spans="2:9">
      <c r="B10" s="165" t="s">
        <v>37</v>
      </c>
      <c r="C10" s="163" t="s">
        <v>35</v>
      </c>
      <c r="D10" s="163">
        <v>1034</v>
      </c>
      <c r="E10" s="160">
        <f>D10*I16</f>
        <v>84.637511737089184</v>
      </c>
      <c r="F10" s="240" t="s">
        <v>36</v>
      </c>
      <c r="G10" s="215"/>
      <c r="H10" s="215"/>
      <c r="I10" s="223"/>
    </row>
    <row r="11" spans="2:9" ht="15" customHeight="1">
      <c r="B11" s="166"/>
      <c r="C11" s="164" t="s">
        <v>34</v>
      </c>
      <c r="D11" s="164">
        <v>785</v>
      </c>
      <c r="E11" s="161">
        <f>D11*I19</f>
        <v>63.773152612011607</v>
      </c>
      <c r="F11" s="241"/>
      <c r="G11" s="220"/>
      <c r="H11" s="220"/>
      <c r="I11" s="226"/>
    </row>
    <row r="13" spans="2:9">
      <c r="B13" s="16" t="s">
        <v>121</v>
      </c>
    </row>
    <row r="14" spans="2:9">
      <c r="B14" s="16" t="s">
        <v>46</v>
      </c>
      <c r="D14" s="121">
        <v>1</v>
      </c>
      <c r="E14" s="3" t="s">
        <v>47</v>
      </c>
    </row>
    <row r="15" spans="2:9" ht="30">
      <c r="B15" s="102" t="s">
        <v>115</v>
      </c>
      <c r="C15" s="33" t="s">
        <v>116</v>
      </c>
      <c r="D15" s="33" t="s">
        <v>134</v>
      </c>
      <c r="E15" s="33" t="s">
        <v>118</v>
      </c>
      <c r="F15" s="33" t="s">
        <v>77</v>
      </c>
      <c r="G15" s="33" t="s">
        <v>78</v>
      </c>
      <c r="H15" s="33" t="s">
        <v>79</v>
      </c>
      <c r="I15" s="34" t="s">
        <v>135</v>
      </c>
    </row>
    <row r="16" spans="2:9">
      <c r="B16" s="242" t="str">
        <f>C10</f>
        <v>PV1</v>
      </c>
      <c r="C16" s="19" t="str">
        <f>C7</f>
        <v>P1</v>
      </c>
      <c r="D16" s="163">
        <v>7000</v>
      </c>
      <c r="E16" s="19">
        <f>1/D16^$D$14</f>
        <v>1.4285714285714287E-4</v>
      </c>
      <c r="F16" s="215">
        <f>SUM(E16:E18)</f>
        <v>6.3392857142857153E-4</v>
      </c>
      <c r="G16" s="158">
        <f>F7/D16^$D$14</f>
        <v>1.0595238095238096E-5</v>
      </c>
      <c r="H16" s="215">
        <f>SUM(G16:G18)</f>
        <v>5.1889880952380954E-5</v>
      </c>
      <c r="I16" s="223">
        <f>H16/F16</f>
        <v>8.18544600938967E-2</v>
      </c>
    </row>
    <row r="17" spans="2:9" ht="15" customHeight="1">
      <c r="B17" s="242"/>
      <c r="C17" s="19" t="str">
        <f>C8</f>
        <v>P2</v>
      </c>
      <c r="D17" s="163">
        <v>5600</v>
      </c>
      <c r="E17" s="19">
        <f>1/D17^$D$14</f>
        <v>1.7857142857142857E-4</v>
      </c>
      <c r="F17" s="215"/>
      <c r="G17" s="158">
        <f>F8/D17^$D$14</f>
        <v>1.4508928571428571E-5</v>
      </c>
      <c r="H17" s="215"/>
      <c r="I17" s="223"/>
    </row>
    <row r="18" spans="2:9" ht="15" customHeight="1">
      <c r="B18" s="242"/>
      <c r="C18" s="19" t="str">
        <f>C9</f>
        <v>P3</v>
      </c>
      <c r="D18" s="163">
        <v>3200</v>
      </c>
      <c r="E18" s="19">
        <f>1/D18^$D$14</f>
        <v>3.1250000000000001E-4</v>
      </c>
      <c r="F18" s="215"/>
      <c r="G18" s="158">
        <f>F9/D18^$D$14</f>
        <v>2.6785714285714284E-5</v>
      </c>
      <c r="H18" s="215"/>
      <c r="I18" s="223"/>
    </row>
    <row r="19" spans="2:9">
      <c r="B19" s="242" t="str">
        <f>C11</f>
        <v>PV2</v>
      </c>
      <c r="C19" s="19" t="str">
        <f>C7</f>
        <v>P1</v>
      </c>
      <c r="D19" s="163">
        <v>8200</v>
      </c>
      <c r="E19" s="19">
        <f>1/D19^$D$14</f>
        <v>1.2195121951219512E-4</v>
      </c>
      <c r="F19" s="215">
        <f>SUM(E19:E21)</f>
        <v>5.1425891181988747E-4</v>
      </c>
      <c r="G19" s="158">
        <f>F7/D19^$D$14</f>
        <v>9.0447154471544724E-6</v>
      </c>
      <c r="H19" s="215">
        <f>SUM(G19:G21)</f>
        <v>4.1778231930670956E-5</v>
      </c>
      <c r="I19" s="223">
        <f>H19/F19</f>
        <v>8.1239684856065739E-2</v>
      </c>
    </row>
    <row r="20" spans="2:9" ht="15" customHeight="1">
      <c r="B20" s="242"/>
      <c r="C20" s="19" t="str">
        <f>C8</f>
        <v>P2</v>
      </c>
      <c r="D20" s="163">
        <v>5000</v>
      </c>
      <c r="E20" s="19">
        <f>1/D20^$D$14</f>
        <v>2.0000000000000001E-4</v>
      </c>
      <c r="F20" s="215"/>
      <c r="G20" s="158">
        <f>F8/D20^$D$14</f>
        <v>1.6250000000000002E-5</v>
      </c>
      <c r="H20" s="215"/>
      <c r="I20" s="223"/>
    </row>
    <row r="21" spans="2:9" ht="15" customHeight="1">
      <c r="B21" s="243"/>
      <c r="C21" s="25" t="str">
        <f>C9</f>
        <v>P3</v>
      </c>
      <c r="D21" s="164">
        <v>5200</v>
      </c>
      <c r="E21" s="25">
        <f t="shared" ref="E21" si="0">1/D21^$D$14</f>
        <v>1.9230769230769231E-4</v>
      </c>
      <c r="F21" s="220"/>
      <c r="G21" s="159">
        <f t="shared" ref="G21" si="1">F9/D21^$D$14</f>
        <v>1.6483516483516482E-5</v>
      </c>
      <c r="H21" s="220"/>
      <c r="I21" s="226"/>
    </row>
    <row r="23" spans="2:9">
      <c r="B23" s="16"/>
    </row>
    <row r="27" spans="2:9">
      <c r="B27" s="16"/>
    </row>
    <row r="31" spans="2:9">
      <c r="B31" s="16"/>
    </row>
  </sheetData>
  <sheetProtection algorithmName="SHA-512" hashValue="DhuHLsVNj8BCjF3bBNn2BqnYc6GS2iZ3A4Qo7+bHldHZVrU0myUf3dlvoyv/BpCB58sbkUKMd+fR5SkO/ivGgw==" saltValue="ipaf5CTyM+KcT8mNF2cTQQ==" spinCount="100000" sheet="1" objects="1" scenarios="1"/>
  <mergeCells count="13">
    <mergeCell ref="F10:F11"/>
    <mergeCell ref="B7:B9"/>
    <mergeCell ref="B10:B11"/>
    <mergeCell ref="B16:B18"/>
    <mergeCell ref="B19:B21"/>
    <mergeCell ref="F16:F18"/>
    <mergeCell ref="F19:F21"/>
    <mergeCell ref="H16:H18"/>
    <mergeCell ref="H19:H21"/>
    <mergeCell ref="I16:I18"/>
    <mergeCell ref="I19:I21"/>
    <mergeCell ref="G6:I6"/>
    <mergeCell ref="G7:I11"/>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DSMT4" shapeId="4101" r:id="rId4">
          <objectPr defaultSize="0" autoPict="0" r:id="rId5">
            <anchor moveWithCells="1">
              <from>
                <xdr:col>6</xdr:col>
                <xdr:colOff>266700</xdr:colOff>
                <xdr:row>6</xdr:row>
                <xdr:rowOff>38100</xdr:rowOff>
              </from>
              <to>
                <xdr:col>7</xdr:col>
                <xdr:colOff>504825</xdr:colOff>
                <xdr:row>10</xdr:row>
                <xdr:rowOff>95250</xdr:rowOff>
              </to>
            </anchor>
          </objectPr>
        </oleObject>
      </mc:Choice>
      <mc:Fallback>
        <oleObject progId="Equation.DSMT4" shapeId="4101" r:id="rId4"/>
      </mc:Fallback>
    </mc:AlternateContent>
    <mc:AlternateContent xmlns:mc="http://schemas.openxmlformats.org/markup-compatibility/2006">
      <mc:Choice Requires="x14">
        <oleObject progId="Equation.DSMT4" shapeId="4102" r:id="rId6">
          <objectPr defaultSize="0" autoPict="0" r:id="rId7">
            <anchor moveWithCells="1">
              <from>
                <xdr:col>7</xdr:col>
                <xdr:colOff>866775</xdr:colOff>
                <xdr:row>7</xdr:row>
                <xdr:rowOff>66675</xdr:rowOff>
              </from>
              <to>
                <xdr:col>8</xdr:col>
                <xdr:colOff>400050</xdr:colOff>
                <xdr:row>9</xdr:row>
                <xdr:rowOff>161925</xdr:rowOff>
              </to>
            </anchor>
          </objectPr>
        </oleObject>
      </mc:Choice>
      <mc:Fallback>
        <oleObject progId="Equation.DSMT4" shapeId="4102" r:id="rId6"/>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AED2E-6E8F-4960-8784-B54DA4208971}">
  <dimension ref="B2:B22"/>
  <sheetViews>
    <sheetView showGridLines="0" showRowColHeaders="0" zoomScale="115" zoomScaleNormal="115" workbookViewId="0"/>
  </sheetViews>
  <sheetFormatPr defaultColWidth="11.42578125" defaultRowHeight="16.5"/>
  <cols>
    <col min="1" max="1" width="2.7109375" style="29" customWidth="1"/>
    <col min="2" max="2" width="63.85546875" style="29" customWidth="1"/>
    <col min="3" max="16384" width="11.42578125" style="29"/>
  </cols>
  <sheetData>
    <row r="2" spans="2:2">
      <c r="B2" s="28" t="s">
        <v>93</v>
      </c>
    </row>
    <row r="3" spans="2:2">
      <c r="B3" s="30" t="s">
        <v>111</v>
      </c>
    </row>
    <row r="4" spans="2:2">
      <c r="B4" s="30" t="s">
        <v>94</v>
      </c>
    </row>
    <row r="5" spans="2:2">
      <c r="B5" s="28"/>
    </row>
    <row r="6" spans="2:2">
      <c r="B6" s="28" t="s">
        <v>95</v>
      </c>
    </row>
    <row r="7" spans="2:2">
      <c r="B7" s="31" t="s">
        <v>96</v>
      </c>
    </row>
    <row r="22" spans="2:2">
      <c r="B22" s="32" t="s">
        <v>97</v>
      </c>
    </row>
  </sheetData>
  <sheetProtection algorithmName="SHA-512" hashValue="dNgDHn0TsV+Pln5O2h4j0OKc/g9CxamhRc3+8vu56dB6+CyqD7ecyQ04V69PPSlo4Hot+mNTKfD0FRcfOasBhA==" saltValue="ivHLjkawpJ1IJvHBm1cl/A==" spinCount="100000" sheet="1" objects="1" scenarios="1" selectLockedCells="1"/>
  <hyperlinks>
    <hyperlink ref="B3" r:id="rId1" xr:uid="{A29E545C-EB42-41EA-A494-F9E251D81BAF}"/>
    <hyperlink ref="B4" r:id="rId2" xr:uid="{D48B62E9-9345-4CF5-8351-33EC0DF2A11D}"/>
    <hyperlink ref="B7" r:id="rId3" xr:uid="{DA021DAD-23A5-47CC-B7E6-EC1C2532DB7D}"/>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1</vt:i4>
      </vt:variant>
    </vt:vector>
  </HeadingPairs>
  <TitlesOfParts>
    <vt:vector size="10" baseType="lpstr">
      <vt:lpstr>EstacionVirtual</vt:lpstr>
      <vt:lpstr>Metodo</vt:lpstr>
      <vt:lpstr>Metodo1</vt:lpstr>
      <vt:lpstr>Metodo2</vt:lpstr>
      <vt:lpstr>Metodo3</vt:lpstr>
      <vt:lpstr>Metodo4</vt:lpstr>
      <vt:lpstr>Comparacion</vt:lpstr>
      <vt:lpstr>Metodo2EjemploBasico</vt:lpstr>
      <vt:lpstr>{R}</vt:lpstr>
      <vt:lpstr>GIS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 R ]</cp:lastModifiedBy>
  <dcterms:created xsi:type="dcterms:W3CDTF">2019-04-24T12:46:55Z</dcterms:created>
  <dcterms:modified xsi:type="dcterms:W3CDTF">2021-11-29T17:15:46Z</dcterms:modified>
</cp:coreProperties>
</file>