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2A95A3AD-CB5B-46DB-96FF-B5006F396572}" xr6:coauthVersionLast="47" xr6:coauthVersionMax="47" xr10:uidLastSave="{00000000-0000-0000-0000-000000000000}"/>
  <bookViews>
    <workbookView xWindow="-120" yWindow="-120" windowWidth="29040" windowHeight="15840" tabRatio="750" activeTab="13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 (Kg)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19" l="1"/>
  <c r="AF26" i="19"/>
  <c r="AC26" i="19"/>
  <c r="Z26" i="19"/>
  <c r="W26" i="19"/>
  <c r="T26" i="19"/>
  <c r="Q26" i="19"/>
  <c r="N26" i="19"/>
  <c r="AI24" i="19"/>
  <c r="AF24" i="19"/>
  <c r="AC24" i="19"/>
  <c r="Z24" i="19"/>
  <c r="W24" i="19"/>
  <c r="T24" i="19"/>
  <c r="Q24" i="19"/>
  <c r="N24" i="19"/>
  <c r="K26" i="19"/>
  <c r="K24" i="19"/>
  <c r="H24" i="19"/>
  <c r="E24" i="19"/>
  <c r="B26" i="19"/>
  <c r="AI11" i="19"/>
  <c r="AI6" i="19"/>
  <c r="AF11" i="19"/>
  <c r="AF6" i="19"/>
  <c r="AC11" i="19"/>
  <c r="AC6" i="19"/>
  <c r="Z11" i="19"/>
  <c r="Z6" i="19"/>
  <c r="W11" i="19"/>
  <c r="W6" i="19"/>
  <c r="T11" i="19"/>
  <c r="T6" i="19"/>
  <c r="Q11" i="19"/>
  <c r="Q6" i="19"/>
  <c r="N11" i="19"/>
  <c r="N6" i="19"/>
  <c r="K11" i="19"/>
  <c r="K6" i="19"/>
  <c r="H6" i="19"/>
  <c r="E6" i="19"/>
  <c r="B6" i="19"/>
  <c r="B3" i="19"/>
  <c r="A14" i="19" s="1"/>
  <c r="B4" i="19"/>
  <c r="A15" i="19" s="1"/>
  <c r="B5" i="19"/>
  <c r="A16" i="19" s="1"/>
  <c r="B2" i="19"/>
  <c r="A13" i="19" s="1"/>
  <c r="F38" i="20"/>
  <c r="B11" i="15"/>
  <c r="G19" i="15"/>
  <c r="B23" i="15"/>
  <c r="C43" i="22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B39" i="20"/>
  <c r="C38" i="20"/>
  <c r="C37" i="20"/>
  <c r="C36" i="20"/>
  <c r="C35" i="20"/>
  <c r="C34" i="20"/>
  <c r="C33" i="20"/>
  <c r="C32" i="20"/>
  <c r="F5" i="20" s="1"/>
  <c r="C30" i="20"/>
  <c r="F2" i="20" s="1"/>
  <c r="B30" i="20"/>
  <c r="G25" i="20" s="1"/>
  <c r="C29" i="20"/>
  <c r="C28" i="20"/>
  <c r="C27" i="20"/>
  <c r="F4" i="20" s="1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C6" i="20"/>
  <c r="C5" i="20"/>
  <c r="C4" i="20"/>
  <c r="C2" i="20"/>
  <c r="G30" i="20" l="1"/>
  <c r="C39" i="20"/>
  <c r="F6" i="20" s="1"/>
  <c r="I2" i="20" s="1"/>
  <c r="J2" i="20" s="1"/>
  <c r="B25" i="22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C11" i="20"/>
  <c r="F7" i="20" s="1"/>
  <c r="G19" i="20"/>
  <c r="C8" i="20"/>
  <c r="F10" i="20" s="1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I4" i="19" s="1"/>
  <c r="AH15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I5" i="19" s="1"/>
  <c r="AH16" i="19" s="1"/>
  <c r="C7" i="18"/>
  <c r="C6" i="18"/>
  <c r="C5" i="18"/>
  <c r="C4" i="18"/>
  <c r="F8" i="18"/>
  <c r="AI3" i="19" s="1"/>
  <c r="AH14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F4" i="19" s="1"/>
  <c r="AE15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F5" i="19" s="1"/>
  <c r="AE16" i="19" s="1"/>
  <c r="C7" i="17"/>
  <c r="C6" i="17"/>
  <c r="C5" i="17"/>
  <c r="C4" i="17"/>
  <c r="F8" i="17"/>
  <c r="AF3" i="19" s="1"/>
  <c r="AE14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AC7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AC5" i="19" s="1"/>
  <c r="AB16" i="19" s="1"/>
  <c r="C7" i="16"/>
  <c r="C6" i="16"/>
  <c r="C5" i="16"/>
  <c r="C4" i="16"/>
  <c r="F8" i="16"/>
  <c r="AC3" i="19" s="1"/>
  <c r="AB14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Z7" i="19" s="1"/>
  <c r="C29" i="15"/>
  <c r="C28" i="15"/>
  <c r="C27" i="15"/>
  <c r="F4" i="15" s="1"/>
  <c r="C25" i="15"/>
  <c r="C23" i="15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Z5" i="19" s="1"/>
  <c r="Y16" i="19" s="1"/>
  <c r="C7" i="15"/>
  <c r="C6" i="15"/>
  <c r="C5" i="15"/>
  <c r="C4" i="15"/>
  <c r="F8" i="15"/>
  <c r="Z3" i="19" s="1"/>
  <c r="Y14" i="19" s="1"/>
  <c r="C42" i="14"/>
  <c r="AB17" i="19" l="1"/>
  <c r="Y17" i="19"/>
  <c r="F9" i="15"/>
  <c r="Z4" i="19" s="1"/>
  <c r="Y15" i="19" s="1"/>
  <c r="C22" i="18"/>
  <c r="F11" i="18" s="1"/>
  <c r="B11" i="18"/>
  <c r="C11" i="18" s="1"/>
  <c r="F7" i="18" s="1"/>
  <c r="AI2" i="19" s="1"/>
  <c r="AI29" i="19" s="1"/>
  <c r="C22" i="17"/>
  <c r="F11" i="17" s="1"/>
  <c r="B11" i="17"/>
  <c r="C11" i="17" s="1"/>
  <c r="F7" i="17" s="1"/>
  <c r="AF2" i="19" s="1"/>
  <c r="AF29" i="19" s="1"/>
  <c r="C22" i="16"/>
  <c r="F11" i="16" s="1"/>
  <c r="B11" i="16"/>
  <c r="C11" i="16" s="1"/>
  <c r="F7" i="16" s="1"/>
  <c r="AC2" i="19" s="1"/>
  <c r="F9" i="16"/>
  <c r="AC4" i="19" s="1"/>
  <c r="AB15" i="19" s="1"/>
  <c r="C39" i="15"/>
  <c r="F6" i="15" s="1"/>
  <c r="C22" i="15"/>
  <c r="F11" i="15" s="1"/>
  <c r="C11" i="15"/>
  <c r="F7" i="15" s="1"/>
  <c r="Z2" i="19" s="1"/>
  <c r="I2" i="18"/>
  <c r="AI7" i="19"/>
  <c r="I4" i="18"/>
  <c r="AI9" i="19"/>
  <c r="AH19" i="19" s="1"/>
  <c r="I3" i="18"/>
  <c r="AI8" i="19"/>
  <c r="AH18" i="19" s="1"/>
  <c r="B32" i="18"/>
  <c r="C32" i="18" s="1"/>
  <c r="F5" i="18" s="1"/>
  <c r="I6" i="18" s="1"/>
  <c r="I3" i="17"/>
  <c r="AF8" i="19"/>
  <c r="AE18" i="19" s="1"/>
  <c r="I4" i="17"/>
  <c r="AF9" i="19"/>
  <c r="AE19" i="19" s="1"/>
  <c r="B32" i="17"/>
  <c r="C32" i="17" s="1"/>
  <c r="F5" i="17" s="1"/>
  <c r="I2" i="17"/>
  <c r="AF7" i="19"/>
  <c r="I5" i="16"/>
  <c r="AC10" i="19"/>
  <c r="AB20" i="19" s="1"/>
  <c r="I3" i="16"/>
  <c r="AC8" i="19"/>
  <c r="AB18" i="19" s="1"/>
  <c r="I4" i="16"/>
  <c r="AC9" i="19"/>
  <c r="AB19" i="19" s="1"/>
  <c r="C39" i="16"/>
  <c r="F6" i="16" s="1"/>
  <c r="I5" i="15"/>
  <c r="Z10" i="19"/>
  <c r="Y20" i="19" s="1"/>
  <c r="I3" i="15"/>
  <c r="Z8" i="19"/>
  <c r="Y18" i="19" s="1"/>
  <c r="I4" i="15"/>
  <c r="Z9" i="19"/>
  <c r="Y19" i="19" s="1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E4" i="19" s="1"/>
  <c r="D15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AC29" i="19" l="1"/>
  <c r="Z29" i="19"/>
  <c r="Z30" i="19"/>
  <c r="AC30" i="19"/>
  <c r="AE13" i="19"/>
  <c r="AB13" i="19"/>
  <c r="AH13" i="19"/>
  <c r="AH17" i="19"/>
  <c r="AE17" i="19"/>
  <c r="Y13" i="19"/>
  <c r="I5" i="18"/>
  <c r="AI10" i="19"/>
  <c r="AH20" i="19" s="1"/>
  <c r="I5" i="17"/>
  <c r="AF10" i="19"/>
  <c r="AE20" i="19" s="1"/>
  <c r="I6" i="17"/>
  <c r="C22" i="14"/>
  <c r="F11" i="14" s="1"/>
  <c r="C30" i="14"/>
  <c r="F2" i="14" s="1"/>
  <c r="C8" i="14"/>
  <c r="F10" i="14" s="1"/>
  <c r="E5" i="19" s="1"/>
  <c r="D16" i="19" s="1"/>
  <c r="C10" i="14"/>
  <c r="E2" i="19" s="1"/>
  <c r="F8" i="14"/>
  <c r="E3" i="19" s="1"/>
  <c r="D14" i="19" s="1"/>
  <c r="G30" i="14"/>
  <c r="I2" i="14"/>
  <c r="J2" i="14" s="1"/>
  <c r="G17" i="14"/>
  <c r="F21" i="14" s="1"/>
  <c r="C43" i="6"/>
  <c r="C42" i="3"/>
  <c r="B40" i="3"/>
  <c r="C40" i="3" s="1"/>
  <c r="F3" i="3" s="1"/>
  <c r="K8" i="19" s="1"/>
  <c r="J18" i="19" s="1"/>
  <c r="B39" i="3"/>
  <c r="C39" i="3" s="1"/>
  <c r="F6" i="3" s="1"/>
  <c r="C38" i="3"/>
  <c r="C37" i="3"/>
  <c r="C36" i="3"/>
  <c r="C35" i="3"/>
  <c r="C34" i="3"/>
  <c r="C33" i="3"/>
  <c r="C32" i="3"/>
  <c r="F5" i="3" s="1"/>
  <c r="K10" i="19" s="1"/>
  <c r="J20" i="19" s="1"/>
  <c r="B30" i="3"/>
  <c r="C30" i="3" s="1"/>
  <c r="F2" i="3" s="1"/>
  <c r="C29" i="3"/>
  <c r="C28" i="3"/>
  <c r="C27" i="3"/>
  <c r="F4" i="3" s="1"/>
  <c r="K9" i="19" s="1"/>
  <c r="J19" i="19" s="1"/>
  <c r="B25" i="3"/>
  <c r="C25" i="3" s="1"/>
  <c r="B23" i="3"/>
  <c r="C23" i="3" s="1"/>
  <c r="F9" i="3" s="1"/>
  <c r="K4" i="19" s="1"/>
  <c r="J15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K3" i="19"/>
  <c r="J14" i="19" s="1"/>
  <c r="AF30" i="19" l="1"/>
  <c r="AI30" i="19"/>
  <c r="D13" i="19"/>
  <c r="C8" i="3"/>
  <c r="F10" i="3" s="1"/>
  <c r="K5" i="19" s="1"/>
  <c r="J16" i="19" s="1"/>
  <c r="F17" i="3"/>
  <c r="F18" i="3" s="1"/>
  <c r="C22" i="3"/>
  <c r="F11" i="3" s="1"/>
  <c r="B11" i="3"/>
  <c r="C11" i="3" s="1"/>
  <c r="F7" i="3" s="1"/>
  <c r="K2" i="19" s="1"/>
  <c r="K7" i="19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Q7" i="19" s="1"/>
  <c r="C29" i="7"/>
  <c r="C28" i="7"/>
  <c r="G25" i="7"/>
  <c r="B23" i="7"/>
  <c r="C23" i="7" s="1"/>
  <c r="F9" i="7" s="1"/>
  <c r="Q4" i="19" s="1"/>
  <c r="P15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Q3" i="19" s="1"/>
  <c r="P14" i="19" s="1"/>
  <c r="C7" i="7"/>
  <c r="C6" i="7"/>
  <c r="C5" i="7"/>
  <c r="C4" i="7"/>
  <c r="J17" i="19" l="1"/>
  <c r="J13" i="19"/>
  <c r="P17" i="19"/>
  <c r="I7" i="3"/>
  <c r="J7" i="3" s="1"/>
  <c r="C8" i="7"/>
  <c r="F10" i="7" s="1"/>
  <c r="Q5" i="19" s="1"/>
  <c r="P16" i="19" s="1"/>
  <c r="B25" i="7"/>
  <c r="C25" i="7" s="1"/>
  <c r="Q2" i="19"/>
  <c r="Q29" i="19" s="1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W7" i="19" s="1"/>
  <c r="C29" i="12"/>
  <c r="C28" i="12"/>
  <c r="C27" i="12"/>
  <c r="F4" i="12" s="1"/>
  <c r="C25" i="12"/>
  <c r="B23" i="12"/>
  <c r="C23" i="12" s="1"/>
  <c r="F9" i="12" s="1"/>
  <c r="W4" i="19" s="1"/>
  <c r="V15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W3" i="19" s="1"/>
  <c r="V14" i="19" s="1"/>
  <c r="V17" i="19" l="1"/>
  <c r="P13" i="19"/>
  <c r="C22" i="12"/>
  <c r="F11" i="12" s="1"/>
  <c r="B11" i="12"/>
  <c r="C11" i="12" s="1"/>
  <c r="W2" i="19" s="1"/>
  <c r="C39" i="12"/>
  <c r="F6" i="12" s="1"/>
  <c r="B32" i="12"/>
  <c r="I3" i="12"/>
  <c r="W8" i="19"/>
  <c r="V18" i="19" s="1"/>
  <c r="I4" i="12"/>
  <c r="W9" i="19"/>
  <c r="V19" i="19" s="1"/>
  <c r="I5" i="7"/>
  <c r="Q10" i="19"/>
  <c r="P20" i="19" s="1"/>
  <c r="I3" i="7"/>
  <c r="Q8" i="19"/>
  <c r="G26" i="7"/>
  <c r="B27" i="7"/>
  <c r="C27" i="7" s="1"/>
  <c r="F4" i="7" s="1"/>
  <c r="F13" i="7"/>
  <c r="I13" i="7" s="1"/>
  <c r="C32" i="12"/>
  <c r="F5" i="12" s="1"/>
  <c r="C8" i="12"/>
  <c r="F10" i="12" s="1"/>
  <c r="W5" i="19" s="1"/>
  <c r="V16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T5" i="19" s="1"/>
  <c r="S16" i="19" s="1"/>
  <c r="B22" i="11"/>
  <c r="B23" i="11"/>
  <c r="C23" i="11" s="1"/>
  <c r="F9" i="11" s="1"/>
  <c r="T4" i="19" s="1"/>
  <c r="S15" i="19" s="1"/>
  <c r="B30" i="11"/>
  <c r="C30" i="11" s="1"/>
  <c r="F2" i="11" s="1"/>
  <c r="T7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T3" i="19" s="1"/>
  <c r="S14" i="19" s="1"/>
  <c r="W29" i="19" l="1"/>
  <c r="V13" i="19"/>
  <c r="S17" i="19"/>
  <c r="P18" i="19"/>
  <c r="C22" i="11"/>
  <c r="F11" i="11" s="1"/>
  <c r="B11" i="11"/>
  <c r="C11" i="11" s="1"/>
  <c r="F7" i="11" s="1"/>
  <c r="T2" i="19" s="1"/>
  <c r="T29" i="19" s="1"/>
  <c r="I5" i="12"/>
  <c r="W10" i="19"/>
  <c r="V20" i="19" s="1"/>
  <c r="C39" i="11"/>
  <c r="F6" i="11" s="1"/>
  <c r="B32" i="11"/>
  <c r="I4" i="7"/>
  <c r="Q9" i="19"/>
  <c r="P19" i="19" s="1"/>
  <c r="I6" i="7"/>
  <c r="I6" i="12"/>
  <c r="B25" i="11"/>
  <c r="C25" i="11" s="1"/>
  <c r="I2" i="11"/>
  <c r="C40" i="11"/>
  <c r="F3" i="11" s="1"/>
  <c r="W30" i="19" l="1"/>
  <c r="Q30" i="19"/>
  <c r="S13" i="19"/>
  <c r="I3" i="11"/>
  <c r="T8" i="19"/>
  <c r="C27" i="11"/>
  <c r="F4" i="11" s="1"/>
  <c r="F15" i="10"/>
  <c r="B25" i="10"/>
  <c r="C25" i="10" s="1"/>
  <c r="B23" i="10"/>
  <c r="C23" i="10" s="1"/>
  <c r="F9" i="10" s="1"/>
  <c r="H4" i="19" s="1"/>
  <c r="G15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H5" i="19" s="1"/>
  <c r="G16" i="19" s="1"/>
  <c r="C7" i="10"/>
  <c r="C6" i="10"/>
  <c r="C5" i="10"/>
  <c r="C4" i="10"/>
  <c r="F8" i="10"/>
  <c r="H3" i="19" s="1"/>
  <c r="G14" i="19" s="1"/>
  <c r="S18" i="19" l="1"/>
  <c r="C22" i="10"/>
  <c r="F11" i="10" s="1"/>
  <c r="C11" i="10"/>
  <c r="F7" i="10" s="1"/>
  <c r="H2" i="19" s="1"/>
  <c r="I4" i="11"/>
  <c r="T9" i="19"/>
  <c r="S19" i="19" s="1"/>
  <c r="B25" i="6"/>
  <c r="G13" i="19" l="1"/>
  <c r="B8" i="6"/>
  <c r="B23" i="6"/>
  <c r="B22" i="6"/>
  <c r="B11" i="6" s="1"/>
  <c r="C11" i="6" s="1"/>
  <c r="F7" i="6" s="1"/>
  <c r="B39" i="6"/>
  <c r="B30" i="6"/>
  <c r="B40" i="6"/>
  <c r="C27" i="6"/>
  <c r="F4" i="6" s="1"/>
  <c r="N9" i="19" s="1"/>
  <c r="M19" i="19" s="1"/>
  <c r="C42" i="6" l="1"/>
  <c r="C28" i="6"/>
  <c r="C29" i="6"/>
  <c r="C30" i="6"/>
  <c r="F2" i="6" s="1"/>
  <c r="N7" i="19" s="1"/>
  <c r="C32" i="6"/>
  <c r="F5" i="6" s="1"/>
  <c r="N10" i="19" s="1"/>
  <c r="M20" i="19" s="1"/>
  <c r="C33" i="6"/>
  <c r="C34" i="6"/>
  <c r="C35" i="6"/>
  <c r="C36" i="6"/>
  <c r="C37" i="6"/>
  <c r="C38" i="6"/>
  <c r="C39" i="6"/>
  <c r="F6" i="6" s="1"/>
  <c r="C40" i="6"/>
  <c r="F3" i="6" s="1"/>
  <c r="N8" i="19" s="1"/>
  <c r="M18" i="19" s="1"/>
  <c r="C5" i="6"/>
  <c r="C6" i="6"/>
  <c r="C7" i="6"/>
  <c r="C8" i="6"/>
  <c r="F10" i="6" s="1"/>
  <c r="N5" i="19" s="1"/>
  <c r="M16" i="19" s="1"/>
  <c r="N2" i="19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N4" i="19" s="1"/>
  <c r="M15" i="19" s="1"/>
  <c r="F8" i="6"/>
  <c r="N3" i="19" s="1"/>
  <c r="M14" i="19" s="1"/>
  <c r="C25" i="6"/>
  <c r="M17" i="19" l="1"/>
  <c r="M13" i="19"/>
  <c r="C32" i="11"/>
  <c r="F5" i="11" s="1"/>
  <c r="T10" i="19" s="1"/>
  <c r="T30" i="19" s="1"/>
  <c r="S20" i="19" l="1"/>
  <c r="I6" i="11"/>
  <c r="I5" i="11"/>
</calcChain>
</file>

<file path=xl/sharedStrings.xml><?xml version="1.0" encoding="utf-8"?>
<sst xmlns="http://schemas.openxmlformats.org/spreadsheetml/2006/main" count="1029" uniqueCount="99">
  <si>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</si>
  <si>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</si>
  <si>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</si>
  <si>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</si>
  <si>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</si>
  <si>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</si>
  <si>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</si>
  <si>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</si>
  <si>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</si>
  <si>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</si>
  <si>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</si>
  <si>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</si>
  <si>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</si>
  <si>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</si>
  <si>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</si>
  <si>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</si>
  <si>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</si>
  <si>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</si>
  <si>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</si>
  <si>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</si>
  <si>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</si>
  <si>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</si>
  <si>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</si>
  <si>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</si>
  <si>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</si>
  <si>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</si>
  <si>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</si>
  <si>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</si>
  <si>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</si>
  <si>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</si>
  <si>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</si>
  <si>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</si>
  <si>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</si>
  <si>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</si>
  <si>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</si>
  <si>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</si>
  <si>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</si>
  <si>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</si>
  <si>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</si>
  <si>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</si>
  <si>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</si>
  <si>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</si>
  <si>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</si>
  <si>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</si>
  <si>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</si>
  <si>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</si>
  <si>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</si>
  <si>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</si>
  <si>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</si>
  <si>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</si>
  <si>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</si>
  <si>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</si>
  <si>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</si>
  <si>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</si>
  <si>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</si>
  <si>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</si>
  <si>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</si>
  <si>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</si>
  <si>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</si>
  <si>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</si>
  <si>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</si>
  <si>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</si>
  <si>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</si>
  <si>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</si>
  <si>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</si>
  <si>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</si>
  <si>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</si>
  <si>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</si>
  <si>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</si>
  <si>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</si>
  <si>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</si>
  <si>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</si>
  <si>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</si>
  <si>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</si>
  <si>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</si>
  <si>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</si>
  <si>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</si>
  <si>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</si>
  <si>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</si>
  <si>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</si>
  <si>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</si>
  <si>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</si>
  <si>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</si>
  <si>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</si>
  <si>
    <t>Post 13 Added Mass</t>
  </si>
  <si>
    <t>Nose Cap</t>
  </si>
  <si>
    <t>Apollo 5</t>
  </si>
  <si>
    <t>Data From Apollo 5 SCOT &amp; Apollo 5 Mission Report</t>
  </si>
  <si>
    <t>DSCFUEL</t>
  </si>
  <si>
    <t>ASCFUEL</t>
  </si>
  <si>
    <t>DSCEMPTY</t>
  </si>
  <si>
    <t>ASCEMPTY</t>
  </si>
  <si>
    <t>CSM Total</t>
  </si>
  <si>
    <t>LM Total</t>
  </si>
  <si>
    <t>CSM Padload</t>
  </si>
  <si>
    <t>LM Padload</t>
  </si>
  <si>
    <t>CSM Delta</t>
  </si>
  <si>
    <t>LM Delta</t>
  </si>
  <si>
    <t>SMRCS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</si>
</sst>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4" borderId="9" xfId="0" applyFont="1" applyFill="1" applyBorder="1"/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8121.57138485</v>
      </c>
      <c r="G2" s="3" t="s">
        <v>36</v>
      </c>
      <c r="I2">
        <f>SUM(F2:F6)</f>
        <v>14305.668320482</v>
      </c>
      <c r="J2">
        <f>CONVERT(I2*1000,"g","lbm")</f>
        <v>31538.600000000002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2341.89740631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1478.7111262000001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2086.0713096300001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277.41709349199999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87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4288</v>
      </c>
    </row>
    <row r="27" spans="1:7" x14ac:dyDescent="0.25">
      <c r="A27" t="s">
        <v>3</v>
      </c>
      <c r="B27">
        <v>3260</v>
      </c>
      <c r="C27">
        <f t="shared" ref="C27:C43" si="1">(CONVERT(B27,"lbm","g"))/1000</f>
        <v>1478.7111262000001</v>
      </c>
    </row>
    <row r="28" spans="1:7" x14ac:dyDescent="0.25">
      <c r="A28" t="s">
        <v>4</v>
      </c>
      <c r="B28">
        <v>6957</v>
      </c>
      <c r="C28">
        <f t="shared" si="1"/>
        <v>3155.6421180900002</v>
      </c>
    </row>
    <row r="29" spans="1:7" x14ac:dyDescent="0.25">
      <c r="A29" t="s">
        <v>5</v>
      </c>
      <c r="B29">
        <v>10948</v>
      </c>
      <c r="C29">
        <f t="shared" si="1"/>
        <v>4965.9292667600002</v>
      </c>
    </row>
    <row r="30" spans="1:7" x14ac:dyDescent="0.25">
      <c r="A30" t="s">
        <v>9</v>
      </c>
      <c r="B30">
        <f>B28+B29</f>
        <v>17905</v>
      </c>
      <c r="C30">
        <f t="shared" si="1"/>
        <v>8121.57138485</v>
      </c>
      <c r="F30">
        <v>9807</v>
      </c>
      <c r="G30">
        <f>F30-(B40+B39)</f>
        <v>4032.3999999999996</v>
      </c>
    </row>
    <row r="32" spans="1:7" x14ac:dyDescent="0.25">
      <c r="A32" t="s">
        <v>12</v>
      </c>
      <c r="B32">
        <v>4599</v>
      </c>
      <c r="C32">
        <f t="shared" si="1"/>
        <v>2086.0713096300001</v>
      </c>
    </row>
    <row r="33" spans="1:6" x14ac:dyDescent="0.25">
      <c r="A33" t="s">
        <v>6</v>
      </c>
      <c r="B33">
        <v>1993</v>
      </c>
      <c r="C33">
        <f t="shared" si="1"/>
        <v>904.00959341000009</v>
      </c>
    </row>
    <row r="34" spans="1:6" x14ac:dyDescent="0.25">
      <c r="A34" t="s">
        <v>7</v>
      </c>
      <c r="B34">
        <v>3170</v>
      </c>
      <c r="C34">
        <f t="shared" si="1"/>
        <v>1437.8878129</v>
      </c>
    </row>
    <row r="35" spans="1:6" x14ac:dyDescent="0.25">
      <c r="A35" t="s">
        <v>15</v>
      </c>
      <c r="B35">
        <v>102</v>
      </c>
      <c r="C35">
        <f t="shared" si="1"/>
        <v>46.266421740000006</v>
      </c>
    </row>
    <row r="36" spans="1:6" x14ac:dyDescent="0.25">
      <c r="A36" t="s">
        <v>18</v>
      </c>
      <c r="B36">
        <v>102.8</v>
      </c>
      <c r="C36">
        <f t="shared" si="1"/>
        <v>46.629295636000002</v>
      </c>
    </row>
    <row r="37" spans="1:6" x14ac:dyDescent="0.25">
      <c r="A37" t="s">
        <v>19</v>
      </c>
      <c r="B37">
        <v>203.4</v>
      </c>
      <c r="C37">
        <f t="shared" si="1"/>
        <v>92.260688058</v>
      </c>
    </row>
    <row r="38" spans="1:6" x14ac:dyDescent="0.25">
      <c r="A38" t="s">
        <v>20</v>
      </c>
      <c r="B38">
        <v>203.4</v>
      </c>
      <c r="C38">
        <f t="shared" si="1"/>
        <v>92.260688058</v>
      </c>
      <c r="F38">
        <f>B27+B30+B32+B39+B40</f>
        <v>31538.6</v>
      </c>
    </row>
    <row r="39" spans="1:6" x14ac:dyDescent="0.25">
      <c r="A39" t="s">
        <v>21</v>
      </c>
      <c r="B39">
        <f>B35+B36+B37+B38</f>
        <v>611.6</v>
      </c>
      <c r="C39">
        <f t="shared" si="1"/>
        <v>277.41709349199999</v>
      </c>
    </row>
    <row r="40" spans="1:6" x14ac:dyDescent="0.25">
      <c r="A40" t="s">
        <v>8</v>
      </c>
      <c r="B40">
        <f>B33+B34</f>
        <v>5163</v>
      </c>
      <c r="C40">
        <f t="shared" si="1"/>
        <v>2341.89740631</v>
      </c>
    </row>
    <row r="42" spans="1:6" x14ac:dyDescent="0.25">
      <c r="A42" t="s">
        <v>35</v>
      </c>
      <c r="B42">
        <v>3950</v>
      </c>
      <c r="C42">
        <f t="shared" ref="C42" si="2">(CONVERT(B42,"lbm","g"))/1000</f>
        <v>1791.6898615</v>
      </c>
    </row>
    <row r="43" spans="1:6" x14ac:dyDescent="0.25">
      <c r="A43" t="s">
        <v>85</v>
      </c>
      <c r="B43">
        <v>1067</v>
      </c>
      <c r="C43">
        <f t="shared" si="1"/>
        <v>483.98305879000003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J30"/>
  <sheetViews>
    <sheetView tabSelected="1" workbookViewId="0">
      <selection activeCell="M16" sqref="M16"/>
    </sheetView>
  </sheetViews>
  <sheetFormatPr defaultRowHeight="15" x14ac:dyDescent="0.25"/>
  <cols>
    <col min="1" max="1" width="14.140625" bestFit="1" customWidth="1"/>
    <col min="2" max="2" width="11.5703125" style="16" bestFit="1" customWidth="1"/>
    <col min="3" max="3" width="4.5703125" customWidth="1"/>
    <col min="4" max="4" width="14.140625" bestFit="1" customWidth="1"/>
    <col min="5" max="5" width="11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2.5703125" style="16" bestFit="1" customWidth="1"/>
    <col min="30" max="30" width="4.5703125" customWidth="1"/>
    <col min="31" max="31" width="14.140625" bestFit="1" customWidth="1"/>
    <col min="32" max="32" width="17.85546875" style="16" bestFit="1" customWidth="1"/>
    <col min="33" max="33" width="4.5703125" customWidth="1"/>
    <col min="34" max="34" width="14.140625" bestFit="1" customWidth="1"/>
    <col min="35" max="35" width="11.5703125" style="16" bestFit="1" customWidth="1"/>
    <col min="36" max="36" width="4.5703125" customWidth="1"/>
  </cols>
  <sheetData>
    <row r="1" spans="1:36" x14ac:dyDescent="0.25">
      <c r="A1" s="25" t="s">
        <v>86</v>
      </c>
      <c r="B1" s="25"/>
      <c r="C1" s="10"/>
      <c r="F1" s="10"/>
      <c r="G1" s="25" t="s">
        <v>71</v>
      </c>
      <c r="H1" s="25"/>
      <c r="I1" s="10"/>
      <c r="J1" s="26" t="s">
        <v>72</v>
      </c>
      <c r="K1" s="26"/>
      <c r="L1" s="10"/>
      <c r="M1" s="25" t="s">
        <v>73</v>
      </c>
      <c r="N1" s="25"/>
      <c r="O1" s="10"/>
      <c r="P1" s="26" t="s">
        <v>74</v>
      </c>
      <c r="Q1" s="26"/>
      <c r="R1" s="10"/>
      <c r="S1" s="25" t="s">
        <v>75</v>
      </c>
      <c r="T1" s="25"/>
      <c r="U1" s="10"/>
      <c r="V1" s="26" t="s">
        <v>76</v>
      </c>
      <c r="W1" s="26"/>
      <c r="X1" s="10"/>
      <c r="Y1" s="25" t="s">
        <v>77</v>
      </c>
      <c r="Z1" s="25"/>
      <c r="AA1" s="10"/>
      <c r="AB1" s="26" t="s">
        <v>78</v>
      </c>
      <c r="AC1" s="26"/>
      <c r="AD1" s="10"/>
      <c r="AE1" s="25" t="s">
        <v>79</v>
      </c>
      <c r="AF1" s="25"/>
      <c r="AG1" s="10"/>
      <c r="AH1" s="26" t="s">
        <v>80</v>
      </c>
      <c r="AI1" s="26"/>
      <c r="AJ1" s="10"/>
    </row>
    <row r="2" spans="1:36" x14ac:dyDescent="0.25">
      <c r="A2" s="13" t="s">
        <v>88</v>
      </c>
      <c r="B2" s="17">
        <f>'Apollo 5'!F2</f>
        <v>8121.57138485</v>
      </c>
      <c r="C2" s="12"/>
      <c r="D2" s="11" t="s">
        <v>38</v>
      </c>
      <c r="E2" s="15">
        <f>'Apollo 7'!F7</f>
        <v>4242.5855143209992</v>
      </c>
      <c r="F2" s="12"/>
      <c r="G2" s="13" t="s">
        <v>38</v>
      </c>
      <c r="H2" s="17">
        <f>'Apollo 8'!F7</f>
        <v>4277.6482045220009</v>
      </c>
      <c r="I2" s="12"/>
      <c r="J2" s="14" t="s">
        <v>38</v>
      </c>
      <c r="K2" s="18">
        <f>'Apollo 9'!F7</f>
        <v>4270.7536004980002</v>
      </c>
      <c r="L2" s="12"/>
      <c r="M2" s="13" t="s">
        <v>38</v>
      </c>
      <c r="N2" s="17">
        <f>'Apollo 10'!F7</f>
        <v>4289.668402327</v>
      </c>
      <c r="O2" s="12"/>
      <c r="P2" s="14" t="s">
        <v>38</v>
      </c>
      <c r="Q2" s="18">
        <f>'Apollo 11'!F7</f>
        <v>4266.9434245900002</v>
      </c>
      <c r="R2" s="12"/>
      <c r="S2" s="13" t="s">
        <v>38</v>
      </c>
      <c r="T2" s="17">
        <f>'Apollo 12'!F7</f>
        <v>4202.8961819460001</v>
      </c>
      <c r="U2" s="12"/>
      <c r="V2" s="14" t="s">
        <v>38</v>
      </c>
      <c r="W2" s="18">
        <f>'Apollo 13'!F7</f>
        <v>4213.6916803519998</v>
      </c>
      <c r="X2" s="12"/>
      <c r="Y2" s="13" t="s">
        <v>38</v>
      </c>
      <c r="Z2" s="17">
        <f>'Apollo 14'!F7</f>
        <v>4512.9265668409998</v>
      </c>
      <c r="AA2" s="12"/>
      <c r="AB2" s="14" t="s">
        <v>38</v>
      </c>
      <c r="AC2" s="18">
        <f>'Apollo 15'!F7</f>
        <v>5550.5191132159998</v>
      </c>
      <c r="AD2" s="12"/>
      <c r="AE2" s="13" t="s">
        <v>38</v>
      </c>
      <c r="AF2" s="17">
        <f>'Apollo 16'!F7</f>
        <v>5540.2679256540005</v>
      </c>
      <c r="AG2" s="12"/>
      <c r="AH2" s="14" t="s">
        <v>38</v>
      </c>
      <c r="AI2" s="18">
        <f>'Apollo 17'!F7</f>
        <v>5536.0948758500008</v>
      </c>
      <c r="AJ2" s="12"/>
    </row>
    <row r="3" spans="1:36" x14ac:dyDescent="0.25">
      <c r="A3" s="13" t="s">
        <v>89</v>
      </c>
      <c r="B3" s="17">
        <f>'Apollo 5'!F3</f>
        <v>2341.89740631</v>
      </c>
      <c r="C3" s="12"/>
      <c r="D3" s="11" t="s">
        <v>39</v>
      </c>
      <c r="E3" s="15">
        <f>'Apollo 7'!F8</f>
        <v>5497.5848836370005</v>
      </c>
      <c r="F3" s="12"/>
      <c r="G3" s="13" t="s">
        <v>39</v>
      </c>
      <c r="H3" s="17">
        <f>'Apollo 8'!F8</f>
        <v>5509.6504406790009</v>
      </c>
      <c r="I3" s="12"/>
      <c r="J3" s="14" t="s">
        <v>39</v>
      </c>
      <c r="K3" s="18">
        <f>'Apollo 9'!F8</f>
        <v>5476.6742753800008</v>
      </c>
      <c r="L3" s="12"/>
      <c r="M3" s="13" t="s">
        <v>39</v>
      </c>
      <c r="N3" s="17">
        <f>'Apollo 10'!F8</f>
        <v>5468.2828165350002</v>
      </c>
      <c r="O3" s="12"/>
      <c r="P3" s="14" t="s">
        <v>39</v>
      </c>
      <c r="Q3" s="18">
        <f>'Apollo 11'!F8</f>
        <v>5458.5759398170003</v>
      </c>
      <c r="R3" s="12"/>
      <c r="S3" s="13" t="s">
        <v>39</v>
      </c>
      <c r="T3" s="17">
        <f>'Apollo 12'!F8</f>
        <v>5513.2338204019998</v>
      </c>
      <c r="U3" s="12"/>
      <c r="V3" s="14" t="s">
        <v>39</v>
      </c>
      <c r="W3" s="18">
        <f>'Apollo 13'!F8</f>
        <v>5546.5728595970004</v>
      </c>
      <c r="X3" s="12"/>
      <c r="Y3" s="13" t="s">
        <v>39</v>
      </c>
      <c r="Z3" s="17">
        <f>'Apollo 14'!F8</f>
        <v>5604.3605275350001</v>
      </c>
      <c r="AA3" s="12"/>
      <c r="AB3" s="14" t="s">
        <v>39</v>
      </c>
      <c r="AC3" s="18">
        <f>'Apollo 15'!F8</f>
        <v>5723.6553208450005</v>
      </c>
      <c r="AD3" s="12"/>
      <c r="AE3" s="13" t="s">
        <v>39</v>
      </c>
      <c r="AF3" s="17">
        <f>'Apollo 16'!F8</f>
        <v>5678.7496762150004</v>
      </c>
      <c r="AG3" s="12"/>
      <c r="AH3" s="14" t="s">
        <v>39</v>
      </c>
      <c r="AI3" s="18">
        <f>'Apollo 17'!F8</f>
        <v>5734.7683339100004</v>
      </c>
      <c r="AJ3" s="12"/>
    </row>
    <row r="4" spans="1:36" x14ac:dyDescent="0.25">
      <c r="A4" s="13" t="s">
        <v>90</v>
      </c>
      <c r="B4" s="17">
        <f>'Apollo 5'!F4</f>
        <v>1478.7111262000001</v>
      </c>
      <c r="C4" s="12"/>
      <c r="D4" s="11" t="s">
        <v>40</v>
      </c>
      <c r="E4" s="15">
        <f>'Apollo 7'!F9</f>
        <v>4416.7649844009993</v>
      </c>
      <c r="F4" s="12"/>
      <c r="G4" s="13" t="s">
        <v>40</v>
      </c>
      <c r="H4" s="17">
        <f>'Apollo 8'!F9</f>
        <v>18522.898021320001</v>
      </c>
      <c r="I4" s="12"/>
      <c r="J4" s="14" t="s">
        <v>40</v>
      </c>
      <c r="K4" s="18">
        <f>'Apollo 9'!F9</f>
        <v>16378.313295960001</v>
      </c>
      <c r="L4" s="12"/>
      <c r="M4" s="13" t="s">
        <v>40</v>
      </c>
      <c r="N4" s="17">
        <f>'Apollo 10'!F9</f>
        <v>18509.290250220001</v>
      </c>
      <c r="O4" s="12"/>
      <c r="P4" s="14" t="s">
        <v>40</v>
      </c>
      <c r="Q4" s="18">
        <f>'Apollo 11'!F9</f>
        <v>18507.929473110002</v>
      </c>
      <c r="R4" s="12"/>
      <c r="S4" s="13" t="s">
        <v>40</v>
      </c>
      <c r="T4" s="17">
        <f>'Apollo 12'!F9</f>
        <v>18514.279766290001</v>
      </c>
      <c r="U4" s="12"/>
      <c r="V4" s="14" t="s">
        <v>40</v>
      </c>
      <c r="W4" s="18">
        <f>'Apollo 13'!F9</f>
        <v>18400.428081419999</v>
      </c>
      <c r="X4" s="12"/>
      <c r="Y4" s="13" t="s">
        <v>40</v>
      </c>
      <c r="Z4" s="17">
        <f>'Apollo 14'!F9</f>
        <v>18486.701350193998</v>
      </c>
      <c r="AA4" s="12"/>
      <c r="AB4" s="14" t="s">
        <v>40</v>
      </c>
      <c r="AC4" s="18">
        <f>'Apollo 15'!F9</f>
        <v>18461.028022052</v>
      </c>
      <c r="AD4" s="12"/>
      <c r="AE4" s="13" t="s">
        <v>40</v>
      </c>
      <c r="AF4" s="17">
        <f>'Apollo 16'!F9</f>
        <v>18482.301504204999</v>
      </c>
      <c r="AG4" s="12"/>
      <c r="AH4" s="14" t="s">
        <v>40</v>
      </c>
      <c r="AI4" s="18">
        <f>'Apollo 17'!F9</f>
        <v>18480.26033854</v>
      </c>
      <c r="AJ4" s="12"/>
    </row>
    <row r="5" spans="1:36" x14ac:dyDescent="0.25">
      <c r="A5" s="13" t="s">
        <v>91</v>
      </c>
      <c r="B5" s="17">
        <f>'Apollo 5'!F5</f>
        <v>2086.0713096300001</v>
      </c>
      <c r="C5" s="12"/>
      <c r="D5" s="11" t="s">
        <v>41</v>
      </c>
      <c r="E5" s="15">
        <f>'Apollo 7'!F10</f>
        <v>119.703026443</v>
      </c>
      <c r="F5" s="12"/>
      <c r="G5" s="13" t="s">
        <v>41</v>
      </c>
      <c r="H5" s="17">
        <f>'Apollo 8'!F10</f>
        <v>111.26620836100001</v>
      </c>
      <c r="I5" s="12"/>
      <c r="J5" s="14" t="s">
        <v>41</v>
      </c>
      <c r="K5" s="18">
        <f>'Apollo 9'!F10</f>
        <v>111.13013065000001</v>
      </c>
      <c r="L5" s="12"/>
      <c r="M5" s="13" t="s">
        <v>41</v>
      </c>
      <c r="N5" s="17">
        <f>'Apollo 10'!F10</f>
        <v>110.903334465</v>
      </c>
      <c r="O5" s="12"/>
      <c r="P5" s="14" t="s">
        <v>41</v>
      </c>
      <c r="Q5" s="18">
        <f>'Apollo 11'!F10</f>
        <v>111.53836378299999</v>
      </c>
      <c r="R5" s="12"/>
      <c r="S5" s="13" t="s">
        <v>41</v>
      </c>
      <c r="T5" s="17">
        <f>'Apollo 12'!F10</f>
        <v>94.528649908000006</v>
      </c>
      <c r="U5" s="12"/>
      <c r="V5" s="14" t="s">
        <v>41</v>
      </c>
      <c r="W5" s="18">
        <f>'Apollo 13'!F10</f>
        <v>111.17548988700001</v>
      </c>
      <c r="X5" s="12"/>
      <c r="Y5" s="13" t="s">
        <v>41</v>
      </c>
      <c r="Z5" s="17">
        <f>'Apollo 14'!F10</f>
        <v>111.356926835</v>
      </c>
      <c r="AA5" s="12"/>
      <c r="AB5" s="14" t="s">
        <v>41</v>
      </c>
      <c r="AC5" s="18">
        <f>'Apollo 15'!F10</f>
        <v>110.903334465</v>
      </c>
      <c r="AD5" s="12"/>
      <c r="AE5" s="13" t="s">
        <v>41</v>
      </c>
      <c r="AF5" s="17">
        <f>'Apollo 16'!F10</f>
        <v>105.86845915799999</v>
      </c>
      <c r="AG5" s="12"/>
      <c r="AH5" s="14" t="s">
        <v>41</v>
      </c>
      <c r="AI5" s="18">
        <f>'Apollo 17'!F10</f>
        <v>105.68702221000001</v>
      </c>
      <c r="AJ5" s="12"/>
    </row>
    <row r="6" spans="1:36" x14ac:dyDescent="0.25">
      <c r="A6" s="13" t="s">
        <v>63</v>
      </c>
      <c r="B6" s="17">
        <f>'Apollo 5'!F6</f>
        <v>277.41709349199999</v>
      </c>
      <c r="C6" s="12"/>
      <c r="D6" s="11" t="s">
        <v>98</v>
      </c>
      <c r="E6" s="15">
        <f>'Apollo 7'!F11</f>
        <v>608.58488282899998</v>
      </c>
      <c r="F6" s="12"/>
      <c r="G6" s="13" t="s">
        <v>98</v>
      </c>
      <c r="H6" s="17">
        <f>'Apollo 8'!F11</f>
        <v>608.90239748800002</v>
      </c>
      <c r="I6" s="12"/>
      <c r="J6" s="14" t="s">
        <v>98</v>
      </c>
      <c r="K6" s="18">
        <f>'Apollo 9'!F11</f>
        <v>608.085931222</v>
      </c>
      <c r="L6" s="12"/>
      <c r="M6" s="13" t="s">
        <v>98</v>
      </c>
      <c r="N6" s="17">
        <f>'Apollo 10'!F11</f>
        <v>608.22200893299987</v>
      </c>
      <c r="O6" s="12"/>
      <c r="P6" s="14" t="s">
        <v>98</v>
      </c>
      <c r="Q6" s="18">
        <f>'Apollo 11'!F11</f>
        <v>607.81377580000003</v>
      </c>
      <c r="R6" s="12"/>
      <c r="S6" s="13" t="s">
        <v>98</v>
      </c>
      <c r="T6" s="17">
        <f>'Apollo 12'!F11</f>
        <v>607.81377580000003</v>
      </c>
      <c r="U6" s="12"/>
      <c r="V6" s="14" t="s">
        <v>98</v>
      </c>
      <c r="W6" s="18">
        <f>'Apollo 13'!F11</f>
        <v>609.08383443600007</v>
      </c>
      <c r="X6" s="12"/>
      <c r="Y6" s="13" t="s">
        <v>98</v>
      </c>
      <c r="Z6" s="17">
        <f>'Apollo 14'!F11</f>
        <v>608.08593122199989</v>
      </c>
      <c r="AA6" s="12"/>
      <c r="AB6" s="14" t="s">
        <v>98</v>
      </c>
      <c r="AC6" s="18">
        <f>'Apollo 15'!F11</f>
        <v>606.09012479399996</v>
      </c>
      <c r="AD6" s="12"/>
      <c r="AE6" s="13" t="s">
        <v>98</v>
      </c>
      <c r="AF6" s="17">
        <f>'Apollo 16'!F11</f>
        <v>609.17455290999999</v>
      </c>
      <c r="AG6" s="12"/>
      <c r="AH6" s="14" t="s">
        <v>98</v>
      </c>
      <c r="AI6" s="18">
        <f>'Apollo 17'!F11</f>
        <v>609.17455290999999</v>
      </c>
      <c r="AJ6" s="12"/>
    </row>
    <row r="7" spans="1:36" x14ac:dyDescent="0.25">
      <c r="A7" s="13"/>
      <c r="B7" s="17"/>
      <c r="C7" s="12"/>
      <c r="D7" s="11"/>
      <c r="E7" s="15"/>
      <c r="F7" s="12"/>
      <c r="G7" s="13"/>
      <c r="H7" s="17"/>
      <c r="I7" s="12"/>
      <c r="J7" s="14" t="s">
        <v>55</v>
      </c>
      <c r="K7" s="18">
        <f>'Apollo 9'!F2</f>
        <v>8182.8063548</v>
      </c>
      <c r="L7" s="12"/>
      <c r="M7" s="13" t="s">
        <v>55</v>
      </c>
      <c r="N7" s="17">
        <f>'Apollo 10'!F2</f>
        <v>8263.8633113190008</v>
      </c>
      <c r="O7" s="12"/>
      <c r="P7" s="14" t="s">
        <v>55</v>
      </c>
      <c r="Q7" s="18">
        <f>'Apollo 11'!F2</f>
        <v>8248.2143745540016</v>
      </c>
      <c r="R7" s="12"/>
      <c r="S7" s="13" t="s">
        <v>55</v>
      </c>
      <c r="T7" s="17">
        <f>'Apollo 12'!F2</f>
        <v>8359.2537867300016</v>
      </c>
      <c r="U7" s="12"/>
      <c r="V7" s="14" t="s">
        <v>55</v>
      </c>
      <c r="W7" s="18">
        <f>'Apollo 13'!F2</f>
        <v>8361.7485447649997</v>
      </c>
      <c r="X7" s="12"/>
      <c r="Y7" s="13" t="s">
        <v>55</v>
      </c>
      <c r="Z7" s="17">
        <f>'Apollo 14'!F2</f>
        <v>8353.9013967640003</v>
      </c>
      <c r="AA7" s="12"/>
      <c r="AB7" s="14" t="s">
        <v>55</v>
      </c>
      <c r="AC7" s="18">
        <f>'Apollo 15'!F2</f>
        <v>8872.9471457550007</v>
      </c>
      <c r="AD7" s="12"/>
      <c r="AE7" s="13" t="s">
        <v>55</v>
      </c>
      <c r="AF7" s="17">
        <f>'Apollo 16'!F2</f>
        <v>8871.9492425410008</v>
      </c>
      <c r="AG7" s="12"/>
      <c r="AH7" s="14" t="s">
        <v>55</v>
      </c>
      <c r="AI7" s="18">
        <f>'Apollo 17'!F2</f>
        <v>8874.171845154</v>
      </c>
      <c r="AJ7" s="12"/>
    </row>
    <row r="8" spans="1:36" x14ac:dyDescent="0.25">
      <c r="A8" s="13"/>
      <c r="B8" s="17"/>
      <c r="C8" s="12"/>
      <c r="D8" s="11"/>
      <c r="E8" s="15"/>
      <c r="F8" s="12"/>
      <c r="G8" s="13"/>
      <c r="H8" s="17"/>
      <c r="I8" s="12"/>
      <c r="J8" s="14" t="s">
        <v>56</v>
      </c>
      <c r="K8" s="18">
        <f>'Apollo 9'!F3</f>
        <v>1882.4083355</v>
      </c>
      <c r="L8" s="12"/>
      <c r="M8" s="13" t="s">
        <v>56</v>
      </c>
      <c r="N8" s="17">
        <f>'Apollo 10'!F3</f>
        <v>1193.40152547</v>
      </c>
      <c r="O8" s="12"/>
      <c r="P8" s="14" t="s">
        <v>56</v>
      </c>
      <c r="Q8" s="18">
        <f>'Apollo 11'!F3</f>
        <v>2376.0982710079998</v>
      </c>
      <c r="R8" s="12"/>
      <c r="S8" s="13" t="s">
        <v>56</v>
      </c>
      <c r="T8" s="17">
        <f>'Apollo 12'!F3</f>
        <v>2375.0096493200003</v>
      </c>
      <c r="U8" s="12"/>
      <c r="V8" s="14" t="s">
        <v>56</v>
      </c>
      <c r="W8" s="18">
        <f>'Apollo 13'!F3</f>
        <v>2371.9252212040001</v>
      </c>
      <c r="X8" s="12"/>
      <c r="Y8" s="13" t="s">
        <v>56</v>
      </c>
      <c r="Z8" s="17">
        <f>'Apollo 14'!F3</f>
        <v>2370.110851724</v>
      </c>
      <c r="AA8" s="12"/>
      <c r="AB8" s="14" t="s">
        <v>56</v>
      </c>
      <c r="AC8" s="18">
        <f>'Apollo 15'!F3</f>
        <v>2375.4632416899999</v>
      </c>
      <c r="AD8" s="12"/>
      <c r="AE8" s="13" t="s">
        <v>56</v>
      </c>
      <c r="AF8" s="17">
        <f>'Apollo 16'!F3</f>
        <v>2377.9579997249998</v>
      </c>
      <c r="AG8" s="12"/>
      <c r="AH8" s="14" t="s">
        <v>56</v>
      </c>
      <c r="AI8" s="18">
        <f>'Apollo 17'!F3</f>
        <v>2386.6669732290002</v>
      </c>
      <c r="AJ8" s="12"/>
    </row>
    <row r="9" spans="1:36" x14ac:dyDescent="0.25">
      <c r="A9" s="13"/>
      <c r="B9" s="17"/>
      <c r="C9" s="12"/>
      <c r="D9" s="11"/>
      <c r="E9" s="15"/>
      <c r="F9" s="12"/>
      <c r="G9" s="13"/>
      <c r="H9" s="17"/>
      <c r="I9" s="12"/>
      <c r="J9" s="14" t="s">
        <v>57</v>
      </c>
      <c r="K9" s="18">
        <f>'Apollo 9'!F4</f>
        <v>1883.7691126100001</v>
      </c>
      <c r="L9" s="12"/>
      <c r="M9" s="13" t="s">
        <v>57</v>
      </c>
      <c r="N9" s="17">
        <f>'Apollo 10'!F4</f>
        <v>2133.2449161100003</v>
      </c>
      <c r="O9" s="12"/>
      <c r="P9" s="14" t="s">
        <v>57</v>
      </c>
      <c r="Q9" s="18">
        <f>'Apollo 11'!F4</f>
        <v>2127.2574968259996</v>
      </c>
      <c r="R9" s="12"/>
      <c r="S9" s="13" t="s">
        <v>57</v>
      </c>
      <c r="T9" s="17">
        <f>'Apollo 12'!F4</f>
        <v>2107.6169472050001</v>
      </c>
      <c r="U9" s="12"/>
      <c r="V9" s="14" t="s">
        <v>57</v>
      </c>
      <c r="W9" s="18">
        <f>'Apollo 13'!F4</f>
        <v>2109.2045204999999</v>
      </c>
      <c r="X9" s="12"/>
      <c r="Y9" s="13" t="s">
        <v>57</v>
      </c>
      <c r="Z9" s="17">
        <f>'Apollo 14'!F4</f>
        <v>2166.3117998830003</v>
      </c>
      <c r="AA9" s="12"/>
      <c r="AB9" s="14" t="s">
        <v>57</v>
      </c>
      <c r="AC9" s="18">
        <f>'Apollo 15'!F4</f>
        <v>2802.7472542300002</v>
      </c>
      <c r="AD9" s="12"/>
      <c r="AE9" s="13" t="s">
        <v>57</v>
      </c>
      <c r="AF9" s="17">
        <f>'Apollo 16'!F4</f>
        <v>2793.9929214889999</v>
      </c>
      <c r="AG9" s="12"/>
      <c r="AH9" s="14" t="s">
        <v>57</v>
      </c>
      <c r="AI9" s="18">
        <f>'Apollo 17'!F4</f>
        <v>2791.7249596390002</v>
      </c>
      <c r="AJ9" s="12"/>
    </row>
    <row r="10" spans="1:36" x14ac:dyDescent="0.25">
      <c r="A10" s="13"/>
      <c r="B10" s="17"/>
      <c r="C10" s="12"/>
      <c r="D10" s="11"/>
      <c r="E10" s="15"/>
      <c r="F10" s="12"/>
      <c r="G10" s="13"/>
      <c r="H10" s="17"/>
      <c r="I10" s="12"/>
      <c r="J10" s="14" t="s">
        <v>58</v>
      </c>
      <c r="K10" s="18">
        <f>'Apollo 9'!F5</f>
        <v>2278.3944745100002</v>
      </c>
      <c r="L10" s="12"/>
      <c r="M10" s="13" t="s">
        <v>58</v>
      </c>
      <c r="N10" s="17">
        <f>'Apollo 10'!F5</f>
        <v>2446.22365141</v>
      </c>
      <c r="O10" s="12"/>
      <c r="P10" s="14" t="s">
        <v>58</v>
      </c>
      <c r="Q10" s="18">
        <f>'Apollo 11'!F5</f>
        <v>2301.5730446170001</v>
      </c>
      <c r="R10" s="12"/>
      <c r="S10" s="13" t="s">
        <v>58</v>
      </c>
      <c r="T10" s="17">
        <f>'Apollo 12'!F5</f>
        <v>2103.3078196900001</v>
      </c>
      <c r="U10" s="12"/>
      <c r="V10" s="14" t="s">
        <v>58</v>
      </c>
      <c r="W10" s="18">
        <f>'Apollo 13'!F5</f>
        <v>2090.425796382</v>
      </c>
      <c r="X10" s="12"/>
      <c r="Y10" s="13" t="s">
        <v>58</v>
      </c>
      <c r="Z10" s="17">
        <f>'Apollo 14'!F5</f>
        <v>2103.3078196900001</v>
      </c>
      <c r="AA10" s="12"/>
      <c r="AB10" s="14" t="s">
        <v>58</v>
      </c>
      <c r="AC10" s="18">
        <f>'Apollo 15'!F5</f>
        <v>2132.4738090810001</v>
      </c>
      <c r="AD10" s="12"/>
      <c r="AE10" s="13" t="s">
        <v>58</v>
      </c>
      <c r="AF10" s="17">
        <f>'Apollo 16'!F5</f>
        <v>2141.727093429</v>
      </c>
      <c r="AG10" s="12"/>
      <c r="AH10" s="14" t="s">
        <v>58</v>
      </c>
      <c r="AI10" s="18">
        <f>'Apollo 17'!F5</f>
        <v>2144.6754438339999</v>
      </c>
      <c r="AJ10" s="12"/>
    </row>
    <row r="11" spans="1:36" x14ac:dyDescent="0.25">
      <c r="A11" s="13"/>
      <c r="B11" s="17"/>
      <c r="C11" s="12"/>
      <c r="D11" s="11"/>
      <c r="E11" s="15"/>
      <c r="F11" s="12"/>
      <c r="G11" s="13"/>
      <c r="H11" s="17"/>
      <c r="I11" s="12"/>
      <c r="J11" s="14" t="s">
        <v>63</v>
      </c>
      <c r="K11" s="18">
        <f>'Apollo 9'!F6</f>
        <v>287.57756258000001</v>
      </c>
      <c r="L11" s="12"/>
      <c r="M11" s="13" t="s">
        <v>63</v>
      </c>
      <c r="N11" s="17">
        <f>'Apollo 10'!F6</f>
        <v>287.57756258000001</v>
      </c>
      <c r="O11" s="12"/>
      <c r="P11" s="14" t="s">
        <v>63</v>
      </c>
      <c r="Q11" s="18">
        <f>'Apollo 11'!F6</f>
        <v>287.57756258000001</v>
      </c>
      <c r="R11" s="12"/>
      <c r="S11" s="13" t="s">
        <v>63</v>
      </c>
      <c r="T11" s="17">
        <f>'Apollo 12'!F6</f>
        <v>287.57756258000001</v>
      </c>
      <c r="U11" s="12"/>
      <c r="V11" s="14" t="s">
        <v>63</v>
      </c>
      <c r="W11" s="18">
        <f>'Apollo 13'!F6</f>
        <v>287.12397020999998</v>
      </c>
      <c r="X11" s="12"/>
      <c r="Y11" s="13" t="s">
        <v>63</v>
      </c>
      <c r="Z11" s="17">
        <f>'Apollo 14'!F6</f>
        <v>287.57756258000001</v>
      </c>
      <c r="AA11" s="12"/>
      <c r="AB11" s="14" t="s">
        <v>63</v>
      </c>
      <c r="AC11" s="18">
        <f>'Apollo 15'!F6</f>
        <v>286.30750394400008</v>
      </c>
      <c r="AD11" s="12"/>
      <c r="AE11" s="13" t="s">
        <v>63</v>
      </c>
      <c r="AF11" s="17">
        <f>'Apollo 16'!F6</f>
        <v>286.30750394400008</v>
      </c>
      <c r="AG11" s="12"/>
      <c r="AH11" s="14" t="s">
        <v>63</v>
      </c>
      <c r="AI11" s="18">
        <f>'Apollo 17'!F6</f>
        <v>286.30750394400008</v>
      </c>
      <c r="AJ11" s="12"/>
    </row>
    <row r="12" spans="1:36" x14ac:dyDescent="0.25">
      <c r="C12" s="12"/>
      <c r="F12" s="12"/>
      <c r="I12" s="12"/>
      <c r="L12" s="12"/>
      <c r="O12" s="12"/>
      <c r="R12" s="12"/>
      <c r="U12" s="12"/>
      <c r="X12" s="12"/>
      <c r="AA12" s="12"/>
      <c r="AD12" s="12"/>
      <c r="AG12" s="12"/>
      <c r="AJ12" s="12"/>
    </row>
    <row r="13" spans="1:36" x14ac:dyDescent="0.25">
      <c r="A13" t="str">
        <f>A2&amp;" "&amp;B2</f>
        <v>DSCFUEL 8121.57138485</v>
      </c>
      <c r="C13" s="12"/>
      <c r="D13" t="str">
        <f>D2&amp;" "&amp;E2</f>
        <v>SMMASS 4242.585514321</v>
      </c>
      <c r="F13" s="12"/>
      <c r="G13" t="str">
        <f>G2&amp;" "&amp;H2</f>
        <v>SMMASS 4277.648204522</v>
      </c>
      <c r="I13" s="12"/>
      <c r="J13" t="str">
        <f>J2&amp;" "&amp;K2</f>
        <v>SMMASS 4270.753600498</v>
      </c>
      <c r="L13" s="12"/>
      <c r="M13" t="str">
        <f>M2&amp;" "&amp;N2</f>
        <v>SMMASS 4289.668402327</v>
      </c>
      <c r="O13" s="12"/>
      <c r="P13" t="str">
        <f>P2&amp;" "&amp;Q2</f>
        <v>SMMASS 4266.94342459</v>
      </c>
      <c r="R13" s="12"/>
      <c r="S13" t="str">
        <f>S2&amp;" "&amp;T2</f>
        <v>SMMASS 4202.896181946</v>
      </c>
      <c r="U13" s="12"/>
      <c r="V13" t="str">
        <f>V2&amp;" "&amp;W2</f>
        <v>SMMASS 4213.691680352</v>
      </c>
      <c r="X13" s="12"/>
      <c r="Y13" t="str">
        <f>Y2&amp;" "&amp;Z2</f>
        <v>SMMASS 4512.926566841</v>
      </c>
      <c r="AA13" s="12"/>
      <c r="AB13" t="str">
        <f>AB2&amp;" "&amp;AC2</f>
        <v>SMMASS 5550.519113216</v>
      </c>
      <c r="AD13" s="12"/>
      <c r="AE13" t="str">
        <f>AE2&amp;" "&amp;AF2</f>
        <v>SMMASS 5540.267925654</v>
      </c>
      <c r="AG13" s="12"/>
      <c r="AH13" t="str">
        <f>AH2&amp;" "&amp;AI2</f>
        <v>SMMASS 5536.09487585</v>
      </c>
      <c r="AJ13" s="12"/>
    </row>
    <row r="14" spans="1:36" x14ac:dyDescent="0.25">
      <c r="A14" t="str">
        <f>A3&amp;" "&amp;B3</f>
        <v>ASCFUEL 2341.89740631</v>
      </c>
      <c r="C14" s="12"/>
      <c r="D14" t="str">
        <f>D3&amp;" "&amp;E3</f>
        <v>CMMASS 5497.584883637</v>
      </c>
      <c r="F14" s="12"/>
      <c r="G14" t="str">
        <f>G3&amp;" "&amp;H3</f>
        <v>CMMASS 5509.650440679</v>
      </c>
      <c r="I14" s="12"/>
      <c r="J14" t="str">
        <f>J3&amp;" "&amp;K3</f>
        <v>CMMASS 5476.67427538</v>
      </c>
      <c r="L14" s="12"/>
      <c r="M14" t="str">
        <f>M3&amp;" "&amp;N3</f>
        <v>CMMASS 5468.282816535</v>
      </c>
      <c r="O14" s="12"/>
      <c r="P14" t="str">
        <f>P3&amp;" "&amp;Q3</f>
        <v>CMMASS 5458.575939817</v>
      </c>
      <c r="R14" s="12"/>
      <c r="S14" t="str">
        <f>S3&amp;" "&amp;T3</f>
        <v>CMMASS 5513.233820402</v>
      </c>
      <c r="U14" s="12"/>
      <c r="V14" t="str">
        <f>V3&amp;" "&amp;W3</f>
        <v>CMMASS 5546.572859597</v>
      </c>
      <c r="X14" s="12"/>
      <c r="Y14" t="str">
        <f>Y3&amp;" "&amp;Z3</f>
        <v>CMMASS 5604.360527535</v>
      </c>
      <c r="AA14" s="12"/>
      <c r="AB14" t="str">
        <f>AB3&amp;" "&amp;AC3</f>
        <v>CMMASS 5723.655320845</v>
      </c>
      <c r="AD14" s="12"/>
      <c r="AE14" t="str">
        <f>AE3&amp;" "&amp;AF3</f>
        <v>CMMASS 5678.749676215</v>
      </c>
      <c r="AG14" s="12"/>
      <c r="AH14" t="str">
        <f>AH3&amp;" "&amp;AI3</f>
        <v>CMMASS 5734.76833391</v>
      </c>
      <c r="AJ14" s="12"/>
    </row>
    <row r="15" spans="1:36" x14ac:dyDescent="0.25">
      <c r="A15" t="str">
        <f>A4&amp;" "&amp;B4</f>
        <v>DSCEMPTY 1478.7111262</v>
      </c>
      <c r="C15" s="12"/>
      <c r="D15" t="str">
        <f>D4&amp;" "&amp;E4</f>
        <v>SMFUELLOAD 4416.764984401</v>
      </c>
      <c r="F15" s="12"/>
      <c r="G15" t="str">
        <f>G4&amp;" "&amp;H4</f>
        <v>SMFUELLOAD 18522.89802132</v>
      </c>
      <c r="I15" s="12"/>
      <c r="J15" t="str">
        <f>J4&amp;" "&amp;K4</f>
        <v>SMFUELLOAD 16378.31329596</v>
      </c>
      <c r="L15" s="12"/>
      <c r="M15" t="str">
        <f>M4&amp;" "&amp;N4</f>
        <v>SMFUELLOAD 18509.29025022</v>
      </c>
      <c r="O15" s="12"/>
      <c r="P15" t="str">
        <f>P4&amp;" "&amp;Q4</f>
        <v>SMFUELLOAD 18507.92947311</v>
      </c>
      <c r="R15" s="12"/>
      <c r="S15" t="str">
        <f>S4&amp;" "&amp;T4</f>
        <v>SMFUELLOAD 18514.27976629</v>
      </c>
      <c r="U15" s="12"/>
      <c r="V15" t="str">
        <f>V4&amp;" "&amp;W4</f>
        <v>SMFUELLOAD 18400.42808142</v>
      </c>
      <c r="X15" s="12"/>
      <c r="Y15" t="str">
        <f>Y4&amp;" "&amp;Z4</f>
        <v>SMFUELLOAD 18486.701350194</v>
      </c>
      <c r="AA15" s="12"/>
      <c r="AB15" t="str">
        <f>AB4&amp;" "&amp;AC4</f>
        <v>SMFUELLOAD 18461.028022052</v>
      </c>
      <c r="AD15" s="12"/>
      <c r="AE15" t="str">
        <f>AE4&amp;" "&amp;AF4</f>
        <v>SMFUELLOAD 18482.301504205</v>
      </c>
      <c r="AG15" s="12"/>
      <c r="AH15" t="str">
        <f>AH4&amp;" "&amp;AI4</f>
        <v>SMFUELLOAD 18480.26033854</v>
      </c>
      <c r="AJ15" s="12"/>
    </row>
    <row r="16" spans="1:36" x14ac:dyDescent="0.25">
      <c r="A16" t="str">
        <f>A5&amp;" "&amp;B5</f>
        <v>ASCEMPTY 2086.07130963</v>
      </c>
      <c r="C16" s="12"/>
      <c r="D16" t="str">
        <f>D5&amp;" "&amp;E5</f>
        <v>CMFUELLOAD 119.703026443</v>
      </c>
      <c r="F16" s="12"/>
      <c r="G16" t="str">
        <f>G5&amp;" "&amp;H5</f>
        <v>CMFUELLOAD 111.266208361</v>
      </c>
      <c r="I16" s="12"/>
      <c r="J16" t="str">
        <f>J5&amp;" "&amp;K5</f>
        <v>CMFUELLOAD 111.13013065</v>
      </c>
      <c r="L16" s="12"/>
      <c r="M16" t="str">
        <f>M5&amp;" "&amp;N5</f>
        <v>CMFUELLOAD 110.903334465</v>
      </c>
      <c r="O16" s="12"/>
      <c r="P16" t="str">
        <f>P5&amp;" "&amp;Q5</f>
        <v>CMFUELLOAD 111.538363783</v>
      </c>
      <c r="R16" s="12"/>
      <c r="S16" t="str">
        <f>S5&amp;" "&amp;T5</f>
        <v>CMFUELLOAD 94.528649908</v>
      </c>
      <c r="U16" s="12"/>
      <c r="V16" t="str">
        <f>V5&amp;" "&amp;W5</f>
        <v>CMFUELLOAD 111.175489887</v>
      </c>
      <c r="X16" s="12"/>
      <c r="Y16" t="str">
        <f>Y5&amp;" "&amp;Z5</f>
        <v>CMFUELLOAD 111.356926835</v>
      </c>
      <c r="AA16" s="12"/>
      <c r="AB16" t="str">
        <f>AB5&amp;" "&amp;AC5</f>
        <v>CMFUELLOAD 110.903334465</v>
      </c>
      <c r="AD16" s="12"/>
      <c r="AE16" t="str">
        <f>AE5&amp;" "&amp;AF5</f>
        <v>CMFUELLOAD 105.868459158</v>
      </c>
      <c r="AG16" s="12"/>
      <c r="AH16" t="str">
        <f>AH5&amp;" "&amp;AI5</f>
        <v>CMFUELLOAD 105.68702221</v>
      </c>
      <c r="AJ16" s="12"/>
    </row>
    <row r="17" spans="1:36" x14ac:dyDescent="0.25">
      <c r="C17" s="12"/>
      <c r="F17" s="12"/>
      <c r="I17" s="12"/>
      <c r="J17" t="str">
        <f t="shared" ref="J17:J20" si="0">J7&amp;" "&amp;K7</f>
        <v>LMDSCFUEL 8182.8063548</v>
      </c>
      <c r="L17" s="12"/>
      <c r="M17" t="str">
        <f t="shared" ref="M17:M20" si="1">M7&amp;" "&amp;N7</f>
        <v>LMDSCFUEL 8263.863311319</v>
      </c>
      <c r="O17" s="12"/>
      <c r="P17" t="str">
        <f t="shared" ref="P17:P20" si="2">P7&amp;" "&amp;Q7</f>
        <v>LMDSCFUEL 8248.214374554</v>
      </c>
      <c r="R17" s="12"/>
      <c r="S17" t="str">
        <f t="shared" ref="S17:S20" si="3">S7&amp;" "&amp;T7</f>
        <v>LMDSCFUEL 8359.25378673</v>
      </c>
      <c r="U17" s="12"/>
      <c r="V17" t="str">
        <f t="shared" ref="V17:V20" si="4">V7&amp;" "&amp;W7</f>
        <v>LMDSCFUEL 8361.748544765</v>
      </c>
      <c r="X17" s="12"/>
      <c r="Y17" t="str">
        <f t="shared" ref="Y17:Y20" si="5">Y7&amp;" "&amp;Z7</f>
        <v>LMDSCFUEL 8353.901396764</v>
      </c>
      <c r="AA17" s="12"/>
      <c r="AB17" t="str">
        <f t="shared" ref="AB17:AB20" si="6">AB7&amp;" "&amp;AC7</f>
        <v>LMDSCFUEL 8872.947145755</v>
      </c>
      <c r="AD17" s="12"/>
      <c r="AE17" t="str">
        <f t="shared" ref="AE17:AE20" si="7">AE7&amp;" "&amp;AF7</f>
        <v>LMDSCFUEL 8871.949242541</v>
      </c>
      <c r="AG17" s="12"/>
      <c r="AH17" t="str">
        <f t="shared" ref="AH17:AH19" si="8">AH7&amp;" "&amp;AI7</f>
        <v>LMDSCFUEL 8874.171845154</v>
      </c>
      <c r="AJ17" s="12"/>
    </row>
    <row r="18" spans="1:36" x14ac:dyDescent="0.25">
      <c r="C18" s="12"/>
      <c r="F18" s="12"/>
      <c r="I18" s="12"/>
      <c r="J18" t="str">
        <f t="shared" si="0"/>
        <v>LMASCFUEL 1882.4083355</v>
      </c>
      <c r="L18" s="12"/>
      <c r="M18" t="str">
        <f t="shared" si="1"/>
        <v>LMASCFUEL 1193.40152547</v>
      </c>
      <c r="O18" s="12"/>
      <c r="P18" t="str">
        <f t="shared" si="2"/>
        <v>LMASCFUEL 2376.098271008</v>
      </c>
      <c r="R18" s="12"/>
      <c r="S18" t="str">
        <f t="shared" si="3"/>
        <v>LMASCFUEL 2375.00964932</v>
      </c>
      <c r="U18" s="12"/>
      <c r="V18" t="str">
        <f t="shared" si="4"/>
        <v>LMASCFUEL 2371.925221204</v>
      </c>
      <c r="X18" s="12"/>
      <c r="Y18" t="str">
        <f t="shared" si="5"/>
        <v>LMASCFUEL 2370.110851724</v>
      </c>
      <c r="AA18" s="12"/>
      <c r="AB18" t="str">
        <f t="shared" si="6"/>
        <v>LMASCFUEL 2375.46324169</v>
      </c>
      <c r="AD18" s="12"/>
      <c r="AE18" t="str">
        <f t="shared" si="7"/>
        <v>LMASCFUEL 2377.957999725</v>
      </c>
      <c r="AG18" s="12"/>
      <c r="AH18" t="str">
        <f t="shared" si="8"/>
        <v>LMASCFUEL 2386.666973229</v>
      </c>
      <c r="AJ18" s="12"/>
    </row>
    <row r="19" spans="1:36" x14ac:dyDescent="0.25">
      <c r="C19" s="12"/>
      <c r="F19" s="12"/>
      <c r="I19" s="12"/>
      <c r="J19" t="str">
        <f t="shared" si="0"/>
        <v>LMDSCEMPTY 1883.76911261</v>
      </c>
      <c r="L19" s="12"/>
      <c r="M19" t="str">
        <f t="shared" si="1"/>
        <v>LMDSCEMPTY 2133.24491611</v>
      </c>
      <c r="O19" s="12"/>
      <c r="P19" t="str">
        <f t="shared" si="2"/>
        <v>LMDSCEMPTY 2127.257496826</v>
      </c>
      <c r="R19" s="12"/>
      <c r="S19" t="str">
        <f t="shared" si="3"/>
        <v>LMDSCEMPTY 2107.616947205</v>
      </c>
      <c r="U19" s="12"/>
      <c r="V19" t="str">
        <f t="shared" si="4"/>
        <v>LMDSCEMPTY 2109.2045205</v>
      </c>
      <c r="X19" s="12"/>
      <c r="Y19" t="str">
        <f t="shared" si="5"/>
        <v>LMDSCEMPTY 2166.311799883</v>
      </c>
      <c r="AA19" s="12"/>
      <c r="AB19" t="str">
        <f t="shared" si="6"/>
        <v>LMDSCEMPTY 2802.74725423</v>
      </c>
      <c r="AD19" s="12"/>
      <c r="AE19" t="str">
        <f t="shared" si="7"/>
        <v>LMDSCEMPTY 2793.992921489</v>
      </c>
      <c r="AG19" s="12"/>
      <c r="AH19" t="str">
        <f t="shared" si="8"/>
        <v>LMDSCEMPTY 2791.724959639</v>
      </c>
      <c r="AJ19" s="12"/>
    </row>
    <row r="20" spans="1:36" x14ac:dyDescent="0.25">
      <c r="C20" s="12"/>
      <c r="F20" s="12"/>
      <c r="I20" s="12"/>
      <c r="J20" t="str">
        <f t="shared" si="0"/>
        <v>LMASCEMPTY 2278.39447451</v>
      </c>
      <c r="L20" s="12"/>
      <c r="M20" t="str">
        <f t="shared" si="1"/>
        <v>LMASCEMPTY 2446.22365141</v>
      </c>
      <c r="O20" s="12"/>
      <c r="P20" t="str">
        <f t="shared" si="2"/>
        <v>LMASCEMPTY 2301.573044617</v>
      </c>
      <c r="R20" s="12"/>
      <c r="S20" t="str">
        <f t="shared" si="3"/>
        <v>LMASCEMPTY 2103.30781969</v>
      </c>
      <c r="U20" s="12"/>
      <c r="V20" t="str">
        <f t="shared" si="4"/>
        <v>LMASCEMPTY 2090.425796382</v>
      </c>
      <c r="X20" s="12"/>
      <c r="Y20" t="str">
        <f t="shared" si="5"/>
        <v>LMASCEMPTY 2103.30781969</v>
      </c>
      <c r="AA20" s="12"/>
      <c r="AB20" t="str">
        <f t="shared" si="6"/>
        <v>LMASCEMPTY 2132.473809081</v>
      </c>
      <c r="AD20" s="12"/>
      <c r="AE20" t="str">
        <f t="shared" si="7"/>
        <v>LMASCEMPTY 2141.727093429</v>
      </c>
      <c r="AG20" s="12"/>
      <c r="AH20" t="str">
        <f>AH10&amp;" "&amp;AI10</f>
        <v>LMASCEMPTY 2144.675443834</v>
      </c>
      <c r="AJ20" s="12"/>
    </row>
    <row r="21" spans="1:36" x14ac:dyDescent="0.25">
      <c r="C21" s="12"/>
      <c r="F21" s="12"/>
      <c r="I21" s="12"/>
      <c r="L21" s="12"/>
      <c r="O21" s="12"/>
      <c r="R21" s="12"/>
      <c r="U21" s="12"/>
      <c r="X21" s="12"/>
      <c r="AA21" s="12"/>
      <c r="AD21" s="12"/>
      <c r="AG21" s="12"/>
      <c r="AJ21" s="12"/>
    </row>
    <row r="22" spans="1:36" x14ac:dyDescent="0.25">
      <c r="C22" s="12"/>
      <c r="F22" s="12"/>
      <c r="I22" s="12"/>
      <c r="L22" s="12"/>
      <c r="O22" s="12"/>
      <c r="R22" s="12"/>
      <c r="U22" s="12"/>
      <c r="X22" s="12"/>
      <c r="AA22" s="12"/>
      <c r="AD22" s="12"/>
      <c r="AG22" s="12"/>
      <c r="AJ22" s="12"/>
    </row>
    <row r="23" spans="1:36" x14ac:dyDescent="0.25">
      <c r="A23" s="25" t="s">
        <v>86</v>
      </c>
      <c r="B23" s="25"/>
      <c r="C23" s="12"/>
      <c r="D23" s="27" t="s">
        <v>70</v>
      </c>
      <c r="E23" s="27"/>
      <c r="F23" s="12"/>
      <c r="G23" s="25" t="s">
        <v>71</v>
      </c>
      <c r="H23" s="25"/>
      <c r="I23" s="12"/>
      <c r="J23" s="26" t="s">
        <v>72</v>
      </c>
      <c r="K23" s="26"/>
      <c r="L23" s="12"/>
      <c r="M23" s="25" t="s">
        <v>73</v>
      </c>
      <c r="N23" s="25"/>
      <c r="O23" s="12"/>
      <c r="P23" s="26" t="s">
        <v>74</v>
      </c>
      <c r="Q23" s="26"/>
      <c r="R23" s="12"/>
      <c r="S23" s="25" t="s">
        <v>75</v>
      </c>
      <c r="T23" s="25"/>
      <c r="U23" s="12"/>
      <c r="V23" s="26" t="s">
        <v>76</v>
      </c>
      <c r="W23" s="26"/>
      <c r="X23" s="12"/>
      <c r="Y23" s="25" t="s">
        <v>77</v>
      </c>
      <c r="Z23" s="25"/>
      <c r="AA23" s="12"/>
      <c r="AB23" s="26" t="s">
        <v>78</v>
      </c>
      <c r="AC23" s="26"/>
      <c r="AD23" s="12"/>
      <c r="AE23" s="25" t="s">
        <v>79</v>
      </c>
      <c r="AF23" s="25"/>
      <c r="AG23" s="12"/>
      <c r="AH23" s="26" t="s">
        <v>80</v>
      </c>
      <c r="AI23" s="26"/>
      <c r="AJ23" s="24"/>
    </row>
    <row r="24" spans="1:36" x14ac:dyDescent="0.25">
      <c r="A24" s="20" t="s">
        <v>92</v>
      </c>
      <c r="B24" s="21">
        <v>0</v>
      </c>
      <c r="C24" s="24"/>
      <c r="D24" s="20" t="s">
        <v>92</v>
      </c>
      <c r="E24" s="21">
        <f>SUM(E2:E6)</f>
        <v>14885.223291630999</v>
      </c>
      <c r="F24" s="24"/>
      <c r="G24" s="20" t="s">
        <v>92</v>
      </c>
      <c r="H24" s="21">
        <f>SUM(H2:H6)</f>
        <v>29030.365272370003</v>
      </c>
      <c r="I24" s="24"/>
      <c r="J24" s="20" t="s">
        <v>92</v>
      </c>
      <c r="K24" s="21">
        <f>SUM(K2:K6)</f>
        <v>26844.957233710003</v>
      </c>
      <c r="L24" s="24"/>
      <c r="M24" s="20" t="s">
        <v>92</v>
      </c>
      <c r="N24" s="21">
        <f>SUM(N2:N6)</f>
        <v>28986.366812480002</v>
      </c>
      <c r="O24" s="24"/>
      <c r="P24" s="20" t="s">
        <v>92</v>
      </c>
      <c r="Q24" s="21">
        <f>SUM(Q2:Q6)</f>
        <v>28952.800977100003</v>
      </c>
      <c r="R24" s="24"/>
      <c r="S24" s="20" t="s">
        <v>92</v>
      </c>
      <c r="T24" s="21">
        <f>SUM(T2:T6)</f>
        <v>28932.752194346001</v>
      </c>
      <c r="U24" s="24"/>
      <c r="V24" s="20" t="s">
        <v>92</v>
      </c>
      <c r="W24" s="21">
        <f>SUM(W2:W6)</f>
        <v>28880.951945691999</v>
      </c>
      <c r="X24" s="24"/>
      <c r="Y24" s="20" t="s">
        <v>92</v>
      </c>
      <c r="Z24" s="21">
        <f>SUM(Z2:Z6)</f>
        <v>29323.431302626996</v>
      </c>
      <c r="AA24" s="24"/>
      <c r="AB24" s="20" t="s">
        <v>92</v>
      </c>
      <c r="AC24" s="21">
        <f>SUM(AC2:AC6)</f>
        <v>30452.195915372002</v>
      </c>
      <c r="AD24" s="24"/>
      <c r="AE24" s="20" t="s">
        <v>92</v>
      </c>
      <c r="AF24" s="21">
        <f>SUM(AF2:AF6)</f>
        <v>30416.362118141999</v>
      </c>
      <c r="AG24" s="24"/>
      <c r="AH24" s="20" t="s">
        <v>92</v>
      </c>
      <c r="AI24" s="21">
        <f>SUM(AI2:AI6)</f>
        <v>30465.985123420003</v>
      </c>
      <c r="AJ24" s="24"/>
    </row>
    <row r="25" spans="1:36" x14ac:dyDescent="0.25">
      <c r="A25" s="22" t="s">
        <v>94</v>
      </c>
      <c r="B25" s="23"/>
      <c r="C25" s="24"/>
      <c r="D25" s="22" t="s">
        <v>94</v>
      </c>
      <c r="E25" s="23"/>
      <c r="F25" s="24"/>
      <c r="G25" s="22" t="s">
        <v>94</v>
      </c>
      <c r="H25" s="23"/>
      <c r="I25" s="24"/>
      <c r="J25" s="22" t="s">
        <v>94</v>
      </c>
      <c r="K25" s="23"/>
      <c r="L25" s="24"/>
      <c r="M25" s="22" t="s">
        <v>94</v>
      </c>
      <c r="N25" s="23"/>
      <c r="O25" s="24"/>
      <c r="P25" s="22" t="s">
        <v>94</v>
      </c>
      <c r="Q25" s="23">
        <v>28751.7</v>
      </c>
      <c r="R25" s="24"/>
      <c r="S25" s="22" t="s">
        <v>94</v>
      </c>
      <c r="T25" s="23">
        <v>28792.682870000001</v>
      </c>
      <c r="U25" s="24"/>
      <c r="V25" s="22" t="s">
        <v>94</v>
      </c>
      <c r="W25" s="23">
        <v>28883.900300000001</v>
      </c>
      <c r="X25" s="24"/>
      <c r="Y25" s="22" t="s">
        <v>94</v>
      </c>
      <c r="Z25" s="23">
        <v>29237.25</v>
      </c>
      <c r="AA25" s="24"/>
      <c r="AB25" s="22" t="s">
        <v>94</v>
      </c>
      <c r="AC25" s="23">
        <v>30352.224160000002</v>
      </c>
      <c r="AD25" s="24"/>
      <c r="AE25" s="22" t="s">
        <v>94</v>
      </c>
      <c r="AF25" s="23">
        <v>30339.705308000001</v>
      </c>
      <c r="AG25" s="24"/>
      <c r="AH25" s="22" t="s">
        <v>94</v>
      </c>
      <c r="AI25" s="23">
        <v>30342.33584</v>
      </c>
      <c r="AJ25" s="24"/>
    </row>
    <row r="26" spans="1:36" x14ac:dyDescent="0.25">
      <c r="A26" s="20" t="s">
        <v>93</v>
      </c>
      <c r="B26" s="21">
        <f>SUM(B2:B6)</f>
        <v>14305.668320482</v>
      </c>
      <c r="C26" s="24"/>
      <c r="D26" s="20" t="s">
        <v>93</v>
      </c>
      <c r="E26" s="21">
        <v>0</v>
      </c>
      <c r="F26" s="24"/>
      <c r="G26" s="20" t="s">
        <v>93</v>
      </c>
      <c r="H26" s="21">
        <v>0</v>
      </c>
      <c r="I26" s="24"/>
      <c r="J26" s="20" t="s">
        <v>93</v>
      </c>
      <c r="K26" s="21">
        <f>SUM(K7:K11)</f>
        <v>14514.955839999999</v>
      </c>
      <c r="L26" s="24"/>
      <c r="M26" s="20" t="s">
        <v>93</v>
      </c>
      <c r="N26" s="21">
        <f>SUM(N7:N11)</f>
        <v>14324.310966889001</v>
      </c>
      <c r="O26" s="24"/>
      <c r="P26" s="20" t="s">
        <v>93</v>
      </c>
      <c r="Q26" s="21">
        <f>SUM(Q7:Q11)</f>
        <v>15340.720749585</v>
      </c>
      <c r="R26" s="24"/>
      <c r="S26" s="20" t="s">
        <v>93</v>
      </c>
      <c r="T26" s="21">
        <f>SUM(T7:T11)</f>
        <v>15232.765765525002</v>
      </c>
      <c r="U26" s="24"/>
      <c r="V26" s="20" t="s">
        <v>93</v>
      </c>
      <c r="W26" s="21">
        <f>SUM(W7:W11)</f>
        <v>15220.428053060999</v>
      </c>
      <c r="X26" s="24"/>
      <c r="Y26" s="20" t="s">
        <v>93</v>
      </c>
      <c r="Z26" s="21">
        <f>SUM(Z7:Z11)</f>
        <v>15281.209430641002</v>
      </c>
      <c r="AA26" s="24"/>
      <c r="AB26" s="20" t="s">
        <v>93</v>
      </c>
      <c r="AC26" s="21">
        <f>SUM(AC7:AC11)</f>
        <v>16469.938954700003</v>
      </c>
      <c r="AD26" s="24"/>
      <c r="AE26" s="20" t="s">
        <v>93</v>
      </c>
      <c r="AF26" s="21">
        <f>SUM(AF7:AF11)</f>
        <v>16471.934761128003</v>
      </c>
      <c r="AG26" s="24"/>
      <c r="AH26" s="20" t="s">
        <v>93</v>
      </c>
      <c r="AI26" s="21">
        <f>SUM(AI7:AI11)</f>
        <v>16483.546725799999</v>
      </c>
      <c r="AJ26" s="24"/>
    </row>
    <row r="27" spans="1:36" x14ac:dyDescent="0.25">
      <c r="A27" s="22" t="s">
        <v>95</v>
      </c>
      <c r="B27" s="23"/>
      <c r="C27" s="24"/>
      <c r="D27" s="22" t="s">
        <v>95</v>
      </c>
      <c r="E27" s="23"/>
      <c r="F27" s="24"/>
      <c r="G27" s="22" t="s">
        <v>95</v>
      </c>
      <c r="H27" s="23"/>
      <c r="I27" s="24"/>
      <c r="J27" s="22" t="s">
        <v>95</v>
      </c>
      <c r="K27" s="23"/>
      <c r="L27" s="24"/>
      <c r="M27" s="22" t="s">
        <v>95</v>
      </c>
      <c r="N27" s="23"/>
      <c r="O27" s="24"/>
      <c r="P27" s="22" t="s">
        <v>95</v>
      </c>
      <c r="Q27" s="23">
        <v>15093.6</v>
      </c>
      <c r="R27" s="24"/>
      <c r="S27" s="22" t="s">
        <v>95</v>
      </c>
      <c r="T27" s="23">
        <v>15222.24242</v>
      </c>
      <c r="U27" s="24"/>
      <c r="V27" s="22" t="s">
        <v>95</v>
      </c>
      <c r="W27" s="23">
        <v>15159.46524</v>
      </c>
      <c r="X27" s="24"/>
      <c r="Y27" s="22" t="s">
        <v>95</v>
      </c>
      <c r="Z27" s="23">
        <v>15276.27</v>
      </c>
      <c r="AA27" s="24"/>
      <c r="AB27" s="22" t="s">
        <v>95</v>
      </c>
      <c r="AC27" s="23">
        <v>16422.856070000002</v>
      </c>
      <c r="AD27" s="24"/>
      <c r="AE27" s="22" t="s">
        <v>95</v>
      </c>
      <c r="AF27" s="23">
        <v>16423.808773000001</v>
      </c>
      <c r="AG27" s="24"/>
      <c r="AH27" s="22" t="s">
        <v>95</v>
      </c>
      <c r="AI27" s="23">
        <v>16445.17281</v>
      </c>
      <c r="AJ27" s="24"/>
    </row>
    <row r="28" spans="1:36" x14ac:dyDescent="0.25">
      <c r="C28" s="24"/>
      <c r="F28" s="24"/>
      <c r="I28" s="24"/>
      <c r="L28" s="24"/>
      <c r="O28" s="24"/>
      <c r="R28" s="24"/>
      <c r="U28" s="24"/>
      <c r="X28" s="24"/>
      <c r="AA28" s="24"/>
      <c r="AD28" s="24"/>
      <c r="AG28" s="24"/>
      <c r="AJ28" s="24"/>
    </row>
    <row r="29" spans="1:36" x14ac:dyDescent="0.25">
      <c r="C29" s="24"/>
      <c r="F29" s="24"/>
      <c r="I29" s="24"/>
      <c r="L29" s="24"/>
      <c r="O29" s="24"/>
      <c r="P29" s="20" t="s">
        <v>96</v>
      </c>
      <c r="Q29" s="21">
        <f>Q24-Q25</f>
        <v>201.10097710000264</v>
      </c>
      <c r="R29" s="24"/>
      <c r="S29" s="20" t="s">
        <v>96</v>
      </c>
      <c r="T29" s="21">
        <f>T24-T25</f>
        <v>140.06932434600094</v>
      </c>
      <c r="U29" s="24"/>
      <c r="V29" s="20" t="s">
        <v>96</v>
      </c>
      <c r="W29" s="21">
        <f>W24-W25</f>
        <v>-2.9483543080023082</v>
      </c>
      <c r="X29" s="24"/>
      <c r="Y29" s="20" t="s">
        <v>96</v>
      </c>
      <c r="Z29" s="21">
        <f>Z24-Z25</f>
        <v>86.181302626995603</v>
      </c>
      <c r="AA29" s="24"/>
      <c r="AB29" s="20" t="s">
        <v>96</v>
      </c>
      <c r="AC29" s="21">
        <f>AC24-AC25</f>
        <v>99.971755372000189</v>
      </c>
      <c r="AD29" s="24"/>
      <c r="AE29" s="20" t="s">
        <v>96</v>
      </c>
      <c r="AF29" s="21">
        <f>AF24-AF25</f>
        <v>76.656810141997994</v>
      </c>
      <c r="AG29" s="24"/>
      <c r="AH29" s="20" t="s">
        <v>96</v>
      </c>
      <c r="AI29" s="21">
        <f>AI24-AI25</f>
        <v>123.64928342000348</v>
      </c>
      <c r="AJ29" s="24"/>
    </row>
    <row r="30" spans="1:36" x14ac:dyDescent="0.25">
      <c r="C30" s="24"/>
      <c r="F30" s="24"/>
      <c r="I30" s="24"/>
      <c r="L30" s="24"/>
      <c r="O30" s="24"/>
      <c r="P30" s="20" t="s">
        <v>97</v>
      </c>
      <c r="Q30" s="21">
        <f>Q26-Q27</f>
        <v>247.12074958499943</v>
      </c>
      <c r="R30" s="24"/>
      <c r="S30" s="20" t="s">
        <v>97</v>
      </c>
      <c r="T30" s="21">
        <f>T26-T27</f>
        <v>10.523345525001787</v>
      </c>
      <c r="U30" s="24"/>
      <c r="V30" s="20" t="s">
        <v>97</v>
      </c>
      <c r="W30" s="21">
        <f>W26-W27</f>
        <v>60.962813060999906</v>
      </c>
      <c r="X30" s="24"/>
      <c r="Y30" s="20" t="s">
        <v>97</v>
      </c>
      <c r="Z30" s="21">
        <f>Z26-Z27</f>
        <v>4.9394306410013087</v>
      </c>
      <c r="AA30" s="24"/>
      <c r="AB30" s="20" t="s">
        <v>97</v>
      </c>
      <c r="AC30" s="21">
        <f>AC26-AC27</f>
        <v>47.082884700001159</v>
      </c>
      <c r="AD30" s="24"/>
      <c r="AE30" s="20" t="s">
        <v>97</v>
      </c>
      <c r="AF30" s="21">
        <f>AF26-AF27</f>
        <v>48.125988128002064</v>
      </c>
      <c r="AG30" s="24"/>
      <c r="AH30" s="20" t="s">
        <v>97</v>
      </c>
      <c r="AI30" s="21">
        <f>AI26-AI27</f>
        <v>38.37391579999894</v>
      </c>
      <c r="AJ30" s="24"/>
    </row>
  </sheetData>
  <mergeCells count="23">
    <mergeCell ref="M23:N23"/>
    <mergeCell ref="J23:K23"/>
    <mergeCell ref="G23:H23"/>
    <mergeCell ref="A23:B23"/>
    <mergeCell ref="A1:B1"/>
    <mergeCell ref="V1:W1"/>
    <mergeCell ref="Y1:Z1"/>
    <mergeCell ref="AB1:AC1"/>
    <mergeCell ref="AE1:AF1"/>
    <mergeCell ref="AH1:AI1"/>
    <mergeCell ref="S1:T1"/>
    <mergeCell ref="D23:E23"/>
    <mergeCell ref="G1:H1"/>
    <mergeCell ref="J1:K1"/>
    <mergeCell ref="M1:N1"/>
    <mergeCell ref="P1:Q1"/>
    <mergeCell ref="AE23:AF23"/>
    <mergeCell ref="AH23:AI23"/>
    <mergeCell ref="P23:Q23"/>
    <mergeCell ref="S23:T23"/>
    <mergeCell ref="V23:W23"/>
    <mergeCell ref="Y23:Z23"/>
    <mergeCell ref="AB23:AC2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F20" sqref="F20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18461.028022052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</row>
    <row r="13" spans="1:10" x14ac:dyDescent="0.25">
      <c r="A13" t="s">
        <v>2</v>
      </c>
      <c r="B13">
        <v>25035.599999999999</v>
      </c>
      <c r="C13">
        <f t="shared" si="2"/>
        <v>11355.957138371999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40699.599999999999</v>
      </c>
      <c r="C23">
        <f t="shared" si="2"/>
        <v>18461.028022052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F21" sqref="F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4512.9265668409998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18486.701350193998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B10-B22+B43+F19</f>
        <v>9949.2999999999993</v>
      </c>
      <c r="C11">
        <f t="shared" si="3"/>
        <v>4512.9265668409998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25061</v>
      </c>
      <c r="C13">
        <f t="shared" si="2"/>
        <v>11367.47838457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7" x14ac:dyDescent="0.25">
      <c r="A17" t="s">
        <v>29</v>
      </c>
      <c r="B17">
        <v>109.7</v>
      </c>
      <c r="C17">
        <f t="shared" si="2"/>
        <v>49.759082988999999</v>
      </c>
    </row>
    <row r="18" spans="1:7" x14ac:dyDescent="0.25">
      <c r="A18" t="s">
        <v>30</v>
      </c>
      <c r="B18">
        <v>225.3</v>
      </c>
      <c r="C18">
        <f t="shared" si="2"/>
        <v>102.19436096100002</v>
      </c>
    </row>
    <row r="19" spans="1:7" x14ac:dyDescent="0.25">
      <c r="A19" t="s">
        <v>31</v>
      </c>
      <c r="B19">
        <v>225.2</v>
      </c>
      <c r="C19">
        <f t="shared" si="2"/>
        <v>102.149001724</v>
      </c>
      <c r="E19" t="s">
        <v>84</v>
      </c>
      <c r="F19">
        <v>660</v>
      </c>
      <c r="G19">
        <f>(CONVERT(F19,"lbm","g"))/1000</f>
        <v>299.3709642</v>
      </c>
    </row>
    <row r="20" spans="1:7" x14ac:dyDescent="0.25">
      <c r="A20" t="s">
        <v>32</v>
      </c>
      <c r="B20">
        <v>226.5</v>
      </c>
      <c r="C20">
        <f t="shared" si="2"/>
        <v>102.73867180500001</v>
      </c>
    </row>
    <row r="21" spans="1:7" x14ac:dyDescent="0.25">
      <c r="A21" t="s">
        <v>33</v>
      </c>
      <c r="B21">
        <v>223.5</v>
      </c>
      <c r="C21">
        <f t="shared" si="2"/>
        <v>101.37789469500001</v>
      </c>
    </row>
    <row r="22" spans="1:7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7" x14ac:dyDescent="0.25">
      <c r="A23" t="s">
        <v>10</v>
      </c>
      <c r="B23">
        <f>B12+B13</f>
        <v>40756.199999999997</v>
      </c>
      <c r="C23">
        <f t="shared" si="2"/>
        <v>18486.701350193998</v>
      </c>
    </row>
    <row r="25" spans="1:7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7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7" x14ac:dyDescent="0.25">
      <c r="A28" t="s">
        <v>4</v>
      </c>
      <c r="B28">
        <v>7072.8</v>
      </c>
      <c r="C28">
        <f t="shared" si="4"/>
        <v>3208.1681145360003</v>
      </c>
    </row>
    <row r="29" spans="1:7" x14ac:dyDescent="0.25">
      <c r="A29" t="s">
        <v>5</v>
      </c>
      <c r="B29">
        <v>11344.4</v>
      </c>
      <c r="C29">
        <f t="shared" si="4"/>
        <v>5145.7332822280005</v>
      </c>
    </row>
    <row r="30" spans="1:7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7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workbookViewId="0">
      <selection activeCell="E37" sqref="E3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workbookViewId="0">
      <selection activeCell="E26" sqref="E2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E32" sqref="E3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19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 (Kg)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2023-08-02T22:17:06Z</dcterms:modified>
</cp:coreProperties>
</file>