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DDC9012B-31F4-422C-8520-20EA6C8D049C}" xr6:coauthVersionLast="47" xr6:coauthVersionMax="47" xr10:uidLastSave="{00000000-0000-0000-0000-000000000000}"/>
  <bookViews>
    <workbookView xWindow="1935" yWindow="1800" windowWidth="15405" windowHeight="9225" firstSheet="1" activeTab="4" xr2:uid="{00000000-000D-0000-FFFF-FFFF00000000}"/>
  </bookViews>
  <sheets>
    <sheet name="Apollo 13" sheetId="12" r:id="rId1"/>
    <sheet name="Apollo 12" sheetId="11" r:id="rId2"/>
    <sheet name="Apollo 11" sheetId="7" r:id="rId3"/>
    <sheet name="Apollo 10" sheetId="6" r:id="rId4"/>
    <sheet name="Apollo 9" sheetId="3" r:id="rId5"/>
    <sheet name="Apollo 8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I2" i="3"/>
  <c r="J2" i="3"/>
  <c r="I7" i="3"/>
  <c r="J7" i="3"/>
  <c r="B9" i="6" l="1"/>
  <c r="C41" i="6"/>
  <c r="G25" i="3"/>
  <c r="C40" i="3"/>
  <c r="B38" i="3"/>
  <c r="C38" i="3" s="1"/>
  <c r="F3" i="3" s="1"/>
  <c r="B37" i="3"/>
  <c r="C37" i="3" s="1"/>
  <c r="C36" i="3"/>
  <c r="C35" i="3"/>
  <c r="C34" i="3"/>
  <c r="C33" i="3"/>
  <c r="C32" i="3"/>
  <c r="C31" i="3"/>
  <c r="C30" i="3"/>
  <c r="F5" i="3" s="1"/>
  <c r="B28" i="3"/>
  <c r="C28" i="3" s="1"/>
  <c r="F2" i="3" s="1"/>
  <c r="C27" i="3"/>
  <c r="C26" i="3"/>
  <c r="C25" i="3"/>
  <c r="F4" i="3" s="1"/>
  <c r="B23" i="3"/>
  <c r="C23" i="3" s="1"/>
  <c r="B21" i="3"/>
  <c r="C21" i="3" s="1"/>
  <c r="F9" i="3" s="1"/>
  <c r="B20" i="3"/>
  <c r="C20" i="3" s="1"/>
  <c r="F11" i="3" s="1"/>
  <c r="C19" i="3"/>
  <c r="C18" i="3"/>
  <c r="C17" i="3"/>
  <c r="C16" i="3"/>
  <c r="C15" i="3"/>
  <c r="C14" i="3"/>
  <c r="C13" i="3"/>
  <c r="C12" i="3"/>
  <c r="C11" i="3"/>
  <c r="C10" i="3"/>
  <c r="C9" i="3"/>
  <c r="F7" i="3" s="1"/>
  <c r="B7" i="3"/>
  <c r="C7" i="3" s="1"/>
  <c r="F10" i="3" s="1"/>
  <c r="C6" i="3"/>
  <c r="C5" i="3"/>
  <c r="C4" i="3"/>
  <c r="C3" i="3"/>
  <c r="C2" i="3"/>
  <c r="F8" i="3" s="1"/>
  <c r="G17" i="3" l="1"/>
  <c r="G30" i="3"/>
  <c r="G19" i="3"/>
  <c r="F21" i="3" s="1"/>
  <c r="C41" i="7"/>
  <c r="C40" i="7"/>
  <c r="B38" i="7"/>
  <c r="F31" i="7" s="1"/>
  <c r="C37" i="7"/>
  <c r="B37" i="7"/>
  <c r="C36" i="7"/>
  <c r="C35" i="7"/>
  <c r="C34" i="7"/>
  <c r="C33" i="7"/>
  <c r="G32" i="7"/>
  <c r="C32" i="7"/>
  <c r="C31" i="7"/>
  <c r="G30" i="7"/>
  <c r="B28" i="7"/>
  <c r="C28" i="7" s="1"/>
  <c r="F2" i="7" s="1"/>
  <c r="C27" i="7"/>
  <c r="C26" i="7"/>
  <c r="G25" i="7"/>
  <c r="B21" i="7"/>
  <c r="C21" i="7" s="1"/>
  <c r="F9" i="7" s="1"/>
  <c r="B20" i="7"/>
  <c r="B9" i="7" s="1"/>
  <c r="C19" i="7"/>
  <c r="C18" i="7"/>
  <c r="C17" i="7"/>
  <c r="C16" i="7"/>
  <c r="C15" i="7"/>
  <c r="C14" i="7"/>
  <c r="C13" i="7"/>
  <c r="C12" i="7"/>
  <c r="C11" i="7"/>
  <c r="C10" i="7"/>
  <c r="B7" i="7"/>
  <c r="B2" i="7" s="1"/>
  <c r="C2" i="7" s="1"/>
  <c r="F8" i="7" s="1"/>
  <c r="C6" i="7"/>
  <c r="C5" i="7"/>
  <c r="C4" i="7"/>
  <c r="C3" i="7"/>
  <c r="C7" i="7" l="1"/>
  <c r="F10" i="7" s="1"/>
  <c r="B23" i="7"/>
  <c r="C23" i="7" s="1"/>
  <c r="C9" i="7"/>
  <c r="F7" i="7" s="1"/>
  <c r="B30" i="7"/>
  <c r="C30" i="7" s="1"/>
  <c r="F5" i="7" s="1"/>
  <c r="I5" i="7" s="1"/>
  <c r="G31" i="7"/>
  <c r="I2" i="7"/>
  <c r="C20" i="7"/>
  <c r="F11" i="7" s="1"/>
  <c r="F26" i="7"/>
  <c r="C38" i="7"/>
  <c r="F3" i="7" s="1"/>
  <c r="I3" i="7" s="1"/>
  <c r="C41" i="11"/>
  <c r="C41" i="12"/>
  <c r="B20" i="12"/>
  <c r="C20" i="12" s="1"/>
  <c r="C40" i="12"/>
  <c r="C38" i="12"/>
  <c r="F3" i="12" s="1"/>
  <c r="I3" i="12" s="1"/>
  <c r="B37" i="12"/>
  <c r="C37" i="12" s="1"/>
  <c r="C36" i="12"/>
  <c r="C35" i="12"/>
  <c r="C34" i="12"/>
  <c r="C33" i="12"/>
  <c r="C32" i="12"/>
  <c r="C31" i="12"/>
  <c r="B28" i="12"/>
  <c r="C28" i="12" s="1"/>
  <c r="F2" i="12" s="1"/>
  <c r="C27" i="12"/>
  <c r="C26" i="12"/>
  <c r="C25" i="12"/>
  <c r="F4" i="12" s="1"/>
  <c r="I4" i="12" s="1"/>
  <c r="C23" i="12"/>
  <c r="B21" i="12"/>
  <c r="C21" i="12" s="1"/>
  <c r="F9" i="12" s="1"/>
  <c r="C19" i="12"/>
  <c r="C18" i="12"/>
  <c r="C17" i="12"/>
  <c r="C16" i="12"/>
  <c r="C15" i="12"/>
  <c r="C14" i="12"/>
  <c r="C13" i="12"/>
  <c r="C12" i="12"/>
  <c r="C11" i="12"/>
  <c r="C10" i="12"/>
  <c r="C9" i="12"/>
  <c r="F7" i="12" s="1"/>
  <c r="B7" i="12"/>
  <c r="C6" i="12"/>
  <c r="C5" i="12"/>
  <c r="C4" i="12"/>
  <c r="C3" i="12"/>
  <c r="C2" i="12"/>
  <c r="F8" i="12" s="1"/>
  <c r="G26" i="7" l="1"/>
  <c r="B25" i="7"/>
  <c r="C25" i="7" s="1"/>
  <c r="F4" i="7" s="1"/>
  <c r="I4" i="7" s="1"/>
  <c r="F13" i="7"/>
  <c r="I13" i="7" s="1"/>
  <c r="B30" i="12"/>
  <c r="C30" i="12" s="1"/>
  <c r="F5" i="12" s="1"/>
  <c r="I5" i="12" s="1"/>
  <c r="C7" i="12"/>
  <c r="F10" i="12" s="1"/>
  <c r="I2" i="12"/>
  <c r="C9" i="11"/>
  <c r="F7" i="11" s="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C37" i="11" s="1"/>
  <c r="B38" i="11"/>
  <c r="C40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F6" i="7" l="1"/>
  <c r="I6" i="7" s="1"/>
  <c r="G18" i="11"/>
  <c r="F6" i="12"/>
  <c r="I6" i="12" s="1"/>
  <c r="B23" i="11"/>
  <c r="C23" i="11" s="1"/>
  <c r="I2" i="11"/>
  <c r="C38" i="11"/>
  <c r="F3" i="11" s="1"/>
  <c r="I3" i="11" s="1"/>
  <c r="C25" i="11" l="1"/>
  <c r="F4" i="11" s="1"/>
  <c r="I4" i="11" s="1"/>
  <c r="F15" i="10"/>
  <c r="F10" i="10" s="1"/>
  <c r="B23" i="10"/>
  <c r="C23" i="10" s="1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7" i="6" l="1"/>
  <c r="B21" i="6"/>
  <c r="B20" i="6"/>
  <c r="B37" i="6"/>
  <c r="B28" i="6"/>
  <c r="B38" i="6"/>
  <c r="C25" i="6"/>
  <c r="F4" i="6" s="1"/>
  <c r="C40" i="6" l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F11" i="6" s="1"/>
  <c r="C21" i="6"/>
  <c r="F9" i="6" s="1"/>
  <c r="C2" i="6"/>
  <c r="F8" i="6" s="1"/>
  <c r="C23" i="6"/>
  <c r="C30" i="11" l="1"/>
  <c r="F5" i="11" s="1"/>
  <c r="F6" i="11" l="1"/>
  <c r="I6" i="11" s="1"/>
  <c r="I5" i="11"/>
</calcChain>
</file>

<file path=xl/sharedStrings.xml><?xml version="1.0" encoding="utf-8"?>
<sst xmlns="http://schemas.openxmlformats.org/spreadsheetml/2006/main" count="373" uniqueCount="72">
  <si>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</si>
  <si>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</si>
  <si>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</si>
  <si>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</si>
  <si>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</si>
  <si>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</si>
  <si>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</si>
  <si>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</si>
  <si>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</si>
  <si>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</si>
  <si>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</si>
  <si>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</si>
  <si>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</si>
  <si>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</si>
  <si>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</si>
  <si>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</si>
  <si>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</si>
  <si>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</si>
  <si>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</si>
  <si>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</si>
  <si>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</si>
  <si>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</si>
  <si>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</si>
  <si>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</si>
  <si>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</si>
  <si>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</si>
  <si>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</si>
  <si>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</si>
  <si>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</si>
  <si>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</si>
  <si>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</si>
  <si>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</si>
  <si>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</si>
  <si>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</si>
  <si>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</si>
  <si>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</si>
  <si>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</si>
  <si>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</si>
  <si>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</si>
  <si>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</si>
  <si>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</si>
  <si>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</si>
  <si>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</si>
  <si>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</si>
  <si>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</si>
  <si>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</si>
  <si>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</si>
  <si>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</si>
  <si>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</si>
  <si>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</si>
  <si>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</si>
  <si>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</si>
  <si>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</si>
  <si>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</si>
  <si>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</si>
  <si>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</si>
  <si>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</si>
  <si>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</si>
  <si>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</si>
  <si>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</si>
  <si>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</si>
  <si>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</si>
  <si>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</si>
  <si>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</si>
  <si>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</si>
  <si>
    <t>Data From Apollo 13 Mission Report &amp; SCOT</t>
  </si>
  <si>
    <t>CM at SEP</t>
  </si>
  <si>
    <t>SLA Ring</t>
  </si>
  <si>
    <t>SMRCSFUELLOAD</t>
  </si>
  <si>
    <t>SM SLA Ring</t>
  </si>
  <si>
    <t>*Need to review inert CM mass</t>
  </si>
  <si>
    <t>LMRCS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</si>
</sst>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1"/>
  <sheetViews>
    <sheetView workbookViewId="0">
      <selection activeCell="E20" sqref="E20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12473.2</v>
      </c>
      <c r="C2">
        <f>(CONVERT(B2,"lbm","g"))/1000</f>
        <v>5657.7483494840008</v>
      </c>
      <c r="E2" s="1" t="s">
        <v>56</v>
      </c>
      <c r="F2" s="2">
        <f>C28</f>
        <v>8361.7485447649997</v>
      </c>
      <c r="G2" s="3" t="s">
        <v>36</v>
      </c>
      <c r="I2">
        <f>CONVERT((F2*1000),"g","lbm")</f>
        <v>18434.499999999996</v>
      </c>
      <c r="J2" t="s">
        <v>51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57</v>
      </c>
      <c r="F3">
        <f>C38</f>
        <v>2371.9252212040001</v>
      </c>
      <c r="G3" s="5" t="s">
        <v>36</v>
      </c>
      <c r="I3">
        <f t="shared" ref="I3:I6" si="1">CONVERT((F3*1000),"g","lbm")</f>
        <v>5229.2</v>
      </c>
      <c r="J3" t="s">
        <v>51</v>
      </c>
    </row>
    <row r="4" spans="1:10" x14ac:dyDescent="0.25">
      <c r="A4" t="s">
        <v>23</v>
      </c>
      <c r="B4">
        <v>44.6</v>
      </c>
      <c r="C4">
        <f t="shared" si="0"/>
        <v>20.230219702000003</v>
      </c>
      <c r="E4" s="4" t="s">
        <v>58</v>
      </c>
      <c r="F4">
        <f>C25</f>
        <v>2114.1940365700002</v>
      </c>
      <c r="G4" s="5" t="s">
        <v>36</v>
      </c>
      <c r="I4">
        <f t="shared" si="1"/>
        <v>4661</v>
      </c>
      <c r="J4" t="s">
        <v>51</v>
      </c>
    </row>
    <row r="5" spans="1:10" x14ac:dyDescent="0.25">
      <c r="A5" t="s">
        <v>24</v>
      </c>
      <c r="B5">
        <v>77.8</v>
      </c>
      <c r="C5">
        <f t="shared" si="0"/>
        <v>35.289486386</v>
      </c>
      <c r="E5" s="6" t="s">
        <v>59</v>
      </c>
      <c r="F5" s="7">
        <f>C30</f>
        <v>2100.4048285220006</v>
      </c>
      <c r="G5" s="8" t="s">
        <v>36</v>
      </c>
      <c r="I5">
        <f t="shared" si="1"/>
        <v>4630.6000000000013</v>
      </c>
      <c r="J5" t="s">
        <v>51</v>
      </c>
    </row>
    <row r="6" spans="1:10" x14ac:dyDescent="0.25">
      <c r="A6" t="s">
        <v>25</v>
      </c>
      <c r="B6">
        <v>78.5</v>
      </c>
      <c r="C6">
        <f t="shared" si="0"/>
        <v>35.607001045000004</v>
      </c>
      <c r="E6" t="s">
        <v>60</v>
      </c>
      <c r="F6">
        <f>F2+F3+F4+F5</f>
        <v>14948.272631061001</v>
      </c>
      <c r="I6">
        <f t="shared" si="1"/>
        <v>32955.300000000003</v>
      </c>
      <c r="J6" t="s">
        <v>51</v>
      </c>
    </row>
    <row r="7" spans="1:10" x14ac:dyDescent="0.25">
      <c r="A7" t="s">
        <v>17</v>
      </c>
      <c r="B7">
        <f>B3+B4+B5+B6</f>
        <v>245.10000000000002</v>
      </c>
      <c r="C7">
        <f t="shared" si="0"/>
        <v>111.17548988700001</v>
      </c>
      <c r="E7" s="1" t="s">
        <v>39</v>
      </c>
      <c r="F7" s="2">
        <f>C9</f>
        <v>4778.3234625279993</v>
      </c>
      <c r="G7" s="3" t="s">
        <v>36</v>
      </c>
    </row>
    <row r="8" spans="1:10" x14ac:dyDescent="0.25">
      <c r="E8" s="4" t="s">
        <v>40</v>
      </c>
      <c r="F8">
        <f>C2</f>
        <v>5657.7483494840008</v>
      </c>
      <c r="G8" s="5" t="s">
        <v>36</v>
      </c>
    </row>
    <row r="9" spans="1:10" x14ac:dyDescent="0.25">
      <c r="A9" t="s">
        <v>11</v>
      </c>
      <c r="B9">
        <v>10534.4</v>
      </c>
      <c r="C9">
        <f t="shared" si="0"/>
        <v>4778.3234625279993</v>
      </c>
      <c r="E9" s="4" t="s">
        <v>41</v>
      </c>
      <c r="F9">
        <f>C21</f>
        <v>18400.428081419999</v>
      </c>
      <c r="G9" s="5" t="s">
        <v>36</v>
      </c>
    </row>
    <row r="10" spans="1:10" x14ac:dyDescent="0.25">
      <c r="A10" t="s">
        <v>1</v>
      </c>
      <c r="B10">
        <v>15606</v>
      </c>
      <c r="C10">
        <f t="shared" si="0"/>
        <v>7078.7625262199999</v>
      </c>
      <c r="E10" s="6" t="s">
        <v>42</v>
      </c>
      <c r="F10" s="7">
        <f>C7</f>
        <v>111.17548988700001</v>
      </c>
      <c r="G10" s="8" t="s">
        <v>36</v>
      </c>
    </row>
    <row r="11" spans="1:10" x14ac:dyDescent="0.25">
      <c r="A11" t="s">
        <v>2</v>
      </c>
      <c r="B11">
        <v>24960</v>
      </c>
      <c r="C11">
        <f t="shared" si="0"/>
        <v>11321.665555200001</v>
      </c>
    </row>
    <row r="12" spans="1:10" x14ac:dyDescent="0.25">
      <c r="A12" t="s">
        <v>26</v>
      </c>
      <c r="B12">
        <v>110.4</v>
      </c>
      <c r="C12">
        <f t="shared" si="0"/>
        <v>50.076597648000003</v>
      </c>
    </row>
    <row r="13" spans="1:10" x14ac:dyDescent="0.25">
      <c r="A13" t="s">
        <v>27</v>
      </c>
      <c r="B13">
        <v>109.5</v>
      </c>
      <c r="C13">
        <f t="shared" si="0"/>
        <v>49.668364515</v>
      </c>
    </row>
    <row r="14" spans="1:10" x14ac:dyDescent="0.25">
      <c r="A14" t="s">
        <v>28</v>
      </c>
      <c r="B14">
        <v>110.1</v>
      </c>
      <c r="C14">
        <f t="shared" si="0"/>
        <v>49.940519936999998</v>
      </c>
    </row>
    <row r="15" spans="1:10" x14ac:dyDescent="0.25">
      <c r="A15" t="s">
        <v>29</v>
      </c>
      <c r="B15">
        <v>110.1</v>
      </c>
      <c r="C15">
        <f t="shared" si="0"/>
        <v>49.940519936999998</v>
      </c>
      <c r="E15" s="9" t="s">
        <v>65</v>
      </c>
    </row>
    <row r="16" spans="1:10" x14ac:dyDescent="0.25">
      <c r="A16" t="s">
        <v>30</v>
      </c>
      <c r="B16">
        <v>225.6</v>
      </c>
      <c r="C16">
        <f t="shared" si="0"/>
        <v>102.330438672</v>
      </c>
    </row>
    <row r="17" spans="1:6" x14ac:dyDescent="0.25">
      <c r="A17" t="s">
        <v>31</v>
      </c>
      <c r="B17">
        <v>225.5</v>
      </c>
      <c r="C17">
        <f t="shared" si="0"/>
        <v>102.285079435</v>
      </c>
    </row>
    <row r="18" spans="1:6" x14ac:dyDescent="0.25">
      <c r="A18" t="s">
        <v>32</v>
      </c>
      <c r="B18">
        <v>225.4</v>
      </c>
      <c r="C18">
        <f t="shared" si="0"/>
        <v>102.23972019800001</v>
      </c>
      <c r="E18" t="s">
        <v>63</v>
      </c>
      <c r="F18">
        <v>63720.3</v>
      </c>
    </row>
    <row r="19" spans="1:6" x14ac:dyDescent="0.25">
      <c r="A19" t="s">
        <v>33</v>
      </c>
      <c r="B19">
        <v>226.2</v>
      </c>
      <c r="C19">
        <f t="shared" si="0"/>
        <v>102.602594094</v>
      </c>
      <c r="E19" t="s">
        <v>64</v>
      </c>
      <c r="F19">
        <v>33499.1</v>
      </c>
    </row>
    <row r="20" spans="1:6" x14ac:dyDescent="0.25">
      <c r="A20" t="s">
        <v>16</v>
      </c>
      <c r="B20">
        <f>B12+B13+B14+B15+B16+B17+B18+B19</f>
        <v>1342.8000000000002</v>
      </c>
      <c r="C20">
        <f t="shared" si="0"/>
        <v>609.08383443600007</v>
      </c>
      <c r="E20" t="s">
        <v>66</v>
      </c>
      <c r="F20">
        <v>12367.6</v>
      </c>
    </row>
    <row r="21" spans="1:6" x14ac:dyDescent="0.25">
      <c r="A21" t="s">
        <v>10</v>
      </c>
      <c r="B21">
        <f>B10+B11</f>
        <v>40566</v>
      </c>
      <c r="C21">
        <f t="shared" si="0"/>
        <v>18400.428081419999</v>
      </c>
    </row>
    <row r="23" spans="1:6" x14ac:dyDescent="0.25">
      <c r="A23" t="s">
        <v>34</v>
      </c>
      <c r="B23">
        <v>23105.599999999999</v>
      </c>
      <c r="C23">
        <f>(CONVERT(B23,"lbm","g"))/1000</f>
        <v>10480.523864272</v>
      </c>
    </row>
    <row r="25" spans="1:6" x14ac:dyDescent="0.25">
      <c r="A25" t="s">
        <v>3</v>
      </c>
      <c r="B25">
        <v>4661</v>
      </c>
      <c r="C25">
        <f t="shared" ref="C25:C38" si="2">(CONVERT(B25,"lbm","g"))/1000</f>
        <v>2114.1940365700002</v>
      </c>
    </row>
    <row r="26" spans="1:6" x14ac:dyDescent="0.25">
      <c r="A26" t="s">
        <v>4</v>
      </c>
      <c r="B26">
        <v>7083.6</v>
      </c>
      <c r="C26">
        <f t="shared" si="2"/>
        <v>3213.0669121320002</v>
      </c>
    </row>
    <row r="27" spans="1:6" x14ac:dyDescent="0.25">
      <c r="A27" t="s">
        <v>5</v>
      </c>
      <c r="B27">
        <v>11350.9</v>
      </c>
      <c r="C27">
        <f t="shared" si="2"/>
        <v>5148.6816326329999</v>
      </c>
    </row>
    <row r="28" spans="1:6" x14ac:dyDescent="0.25">
      <c r="A28" t="s">
        <v>9</v>
      </c>
      <c r="B28">
        <f>B26+B27</f>
        <v>18434.5</v>
      </c>
      <c r="C28">
        <f t="shared" si="2"/>
        <v>8361.7485447649997</v>
      </c>
    </row>
    <row r="30" spans="1:6" x14ac:dyDescent="0.25">
      <c r="A30" t="s">
        <v>12</v>
      </c>
      <c r="B30">
        <f>5263.6-B37</f>
        <v>4630.6000000000004</v>
      </c>
      <c r="C30">
        <f t="shared" si="2"/>
        <v>2100.4048285220006</v>
      </c>
    </row>
    <row r="31" spans="1:6" x14ac:dyDescent="0.25">
      <c r="A31" t="s">
        <v>6</v>
      </c>
      <c r="C31">
        <f t="shared" si="2"/>
        <v>0</v>
      </c>
    </row>
    <row r="32" spans="1:6" x14ac:dyDescent="0.25">
      <c r="A32" t="s">
        <v>7</v>
      </c>
      <c r="C32">
        <f t="shared" si="2"/>
        <v>0</v>
      </c>
    </row>
    <row r="33" spans="1:4" x14ac:dyDescent="0.25">
      <c r="A33" t="s">
        <v>15</v>
      </c>
      <c r="B33">
        <v>107.7</v>
      </c>
      <c r="C33">
        <f t="shared" si="2"/>
        <v>48.851898249000008</v>
      </c>
    </row>
    <row r="34" spans="1:4" x14ac:dyDescent="0.25">
      <c r="A34" t="s">
        <v>18</v>
      </c>
      <c r="B34">
        <v>107.7</v>
      </c>
      <c r="C34">
        <f t="shared" si="2"/>
        <v>48.851898249000008</v>
      </c>
    </row>
    <row r="35" spans="1:4" x14ac:dyDescent="0.25">
      <c r="A35" t="s">
        <v>19</v>
      </c>
      <c r="B35">
        <v>208.8</v>
      </c>
      <c r="C35">
        <f t="shared" si="2"/>
        <v>94.710086856000004</v>
      </c>
    </row>
    <row r="36" spans="1:4" x14ac:dyDescent="0.25">
      <c r="A36" t="s">
        <v>20</v>
      </c>
      <c r="B36">
        <v>208.8</v>
      </c>
      <c r="C36">
        <f t="shared" si="2"/>
        <v>94.710086856000004</v>
      </c>
    </row>
    <row r="37" spans="1:4" x14ac:dyDescent="0.25">
      <c r="A37" t="s">
        <v>21</v>
      </c>
      <c r="B37">
        <f>B33+B34+B35+B36</f>
        <v>633</v>
      </c>
      <c r="C37">
        <f t="shared" si="2"/>
        <v>287.12397020999998</v>
      </c>
    </row>
    <row r="38" spans="1:4" x14ac:dyDescent="0.25">
      <c r="A38" t="s">
        <v>8</v>
      </c>
      <c r="B38">
        <v>5229.2</v>
      </c>
      <c r="C38">
        <f t="shared" si="2"/>
        <v>2371.9252212040001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61</v>
      </c>
    </row>
    <row r="41" spans="1:4" x14ac:dyDescent="0.25">
      <c r="A41" t="s">
        <v>67</v>
      </c>
      <c r="B41">
        <v>98</v>
      </c>
      <c r="C41">
        <f t="shared" ref="C41" si="4">(CONVERT(B41,"lbm","g"))/1000</f>
        <v>44.452052260000002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1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56</v>
      </c>
      <c r="F2" s="2">
        <f>C28</f>
        <v>8359.2537867300016</v>
      </c>
      <c r="G2" s="3" t="s">
        <v>36</v>
      </c>
      <c r="I2">
        <f>CONVERT((F2*1000),"g","lbm")</f>
        <v>18429.000000000004</v>
      </c>
      <c r="J2" t="s">
        <v>51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57</v>
      </c>
      <c r="F3">
        <f>C38</f>
        <v>2375.0096493200003</v>
      </c>
      <c r="G3" s="5" t="s">
        <v>36</v>
      </c>
      <c r="I3">
        <f t="shared" ref="I3:I6" si="1">CONVERT((F3*1000),"g","lbm")</f>
        <v>5236.0000000000009</v>
      </c>
      <c r="J3" t="s">
        <v>51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58</v>
      </c>
      <c r="F4">
        <f>C25</f>
        <v>2163.680964137</v>
      </c>
      <c r="G4" s="5" t="s">
        <v>36</v>
      </c>
      <c r="I4">
        <f t="shared" si="1"/>
        <v>4770.0999999999995</v>
      </c>
      <c r="J4" t="s">
        <v>51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6" t="s">
        <v>59</v>
      </c>
      <c r="F5" s="7">
        <f>C30</f>
        <v>2335.5924723670005</v>
      </c>
      <c r="G5" s="8" t="s">
        <v>36</v>
      </c>
      <c r="I5">
        <f t="shared" si="1"/>
        <v>5149.1000000000004</v>
      </c>
      <c r="J5" t="s">
        <v>51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t="s">
        <v>60</v>
      </c>
      <c r="F6">
        <f>F2+F3+F4+F5</f>
        <v>15233.536872554003</v>
      </c>
      <c r="I6">
        <f t="shared" si="1"/>
        <v>33584.200000000004</v>
      </c>
      <c r="J6" t="s">
        <v>51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39</v>
      </c>
      <c r="F7" s="2">
        <f>C9</f>
        <v>4638.7530902790004</v>
      </c>
      <c r="G7" s="3" t="s">
        <v>36</v>
      </c>
    </row>
    <row r="8" spans="1:10" x14ac:dyDescent="0.25">
      <c r="E8" s="4" t="s">
        <v>40</v>
      </c>
      <c r="F8">
        <f>C2</f>
        <v>5571.7018768950002</v>
      </c>
      <c r="G8" s="5" t="s">
        <v>36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41</v>
      </c>
      <c r="F9">
        <f>C21</f>
        <v>18514.279766290001</v>
      </c>
      <c r="G9" s="5" t="s">
        <v>36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6" t="s">
        <v>42</v>
      </c>
      <c r="F10" s="7">
        <f>C7</f>
        <v>94.528649908000006</v>
      </c>
      <c r="G10" s="8" t="s">
        <v>36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62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63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64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38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5149.1000000000004</v>
      </c>
      <c r="C30">
        <f t="shared" si="2"/>
        <v>2335.5924723670005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:C41" si="3">(CONVERT(B40,"lbm","g"))/1000</f>
        <v>1814.3694800000001</v>
      </c>
      <c r="D40" t="s">
        <v>61</v>
      </c>
    </row>
    <row r="41" spans="1:4" x14ac:dyDescent="0.25">
      <c r="A41" t="s">
        <v>67</v>
      </c>
      <c r="B41">
        <v>98</v>
      </c>
      <c r="C41">
        <f t="shared" si="3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F7" sqref="F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f>12280-B7</f>
        <v>12034.1</v>
      </c>
      <c r="C2">
        <f>(CONVERT(B2,"lbm","g"))/1000</f>
        <v>5458.5759398170003</v>
      </c>
      <c r="E2" s="1" t="s">
        <v>56</v>
      </c>
      <c r="F2" s="2">
        <f>C28</f>
        <v>8248.2143745540016</v>
      </c>
      <c r="G2" s="3" t="s">
        <v>36</v>
      </c>
      <c r="I2">
        <f>CONVERT((F2*1000),"g","lbm")</f>
        <v>18184.200000000004</v>
      </c>
      <c r="J2" t="s">
        <v>51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57</v>
      </c>
      <c r="F3">
        <f>C38</f>
        <v>2376.0982710079998</v>
      </c>
      <c r="G3" s="5" t="s">
        <v>36</v>
      </c>
      <c r="I3">
        <f t="shared" ref="I3:I6" si="1">CONVERT((F3*1000),"g","lbm")</f>
        <v>5238.3999999999996</v>
      </c>
      <c r="J3" t="s">
        <v>51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58</v>
      </c>
      <c r="F4">
        <f>C25</f>
        <v>2127.2574968259996</v>
      </c>
      <c r="G4" s="5" t="s">
        <v>36</v>
      </c>
      <c r="I4">
        <f t="shared" si="1"/>
        <v>4689.7999999999993</v>
      </c>
      <c r="J4" t="s">
        <v>51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6" t="s">
        <v>59</v>
      </c>
      <c r="F5" s="7">
        <f>C30</f>
        <v>2301.5730446170001</v>
      </c>
      <c r="G5" s="8" t="s">
        <v>36</v>
      </c>
      <c r="I5">
        <f t="shared" si="1"/>
        <v>5074.0999999999995</v>
      </c>
      <c r="J5" t="s">
        <v>51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t="s">
        <v>60</v>
      </c>
      <c r="F6">
        <f>F2+F3+F4+F5</f>
        <v>15053.143187005</v>
      </c>
      <c r="I6">
        <f t="shared" si="1"/>
        <v>33186.5</v>
      </c>
      <c r="J6" t="s">
        <v>51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39</v>
      </c>
      <c r="F7" s="2">
        <f>C9</f>
        <v>4222.4913723299996</v>
      </c>
      <c r="G7" s="3" t="s">
        <v>36</v>
      </c>
    </row>
    <row r="8" spans="1:10" x14ac:dyDescent="0.25">
      <c r="E8" s="4" t="s">
        <v>40</v>
      </c>
      <c r="F8">
        <f>C2</f>
        <v>5458.5759398170003</v>
      </c>
      <c r="G8" s="5" t="s">
        <v>36</v>
      </c>
    </row>
    <row r="9" spans="1:10" x14ac:dyDescent="0.25">
      <c r="A9" t="s">
        <v>11</v>
      </c>
      <c r="B9">
        <f>10551-B20+B41</f>
        <v>9309</v>
      </c>
      <c r="C9">
        <f t="shared" si="0"/>
        <v>4222.4913723299996</v>
      </c>
      <c r="E9" s="4" t="s">
        <v>41</v>
      </c>
      <c r="F9">
        <f>C21</f>
        <v>18507.929473110002</v>
      </c>
      <c r="G9" s="5" t="s">
        <v>36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6" t="s">
        <v>42</v>
      </c>
      <c r="F10" s="7">
        <f>C7</f>
        <v>111.53836378299999</v>
      </c>
      <c r="G10" s="8" t="s">
        <v>36</v>
      </c>
    </row>
    <row r="11" spans="1:10" x14ac:dyDescent="0.25">
      <c r="A11" t="s">
        <v>2</v>
      </c>
      <c r="B11">
        <v>25091</v>
      </c>
      <c r="C11">
        <f t="shared" si="0"/>
        <v>11381.08615567</v>
      </c>
      <c r="E11" t="s">
        <v>68</v>
      </c>
      <c r="F11">
        <f>C20</f>
        <v>607.81377580000003</v>
      </c>
      <c r="G11" t="s">
        <v>36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  <c r="F13">
        <f>SUM(F7:F11)</f>
        <v>28908.34892484</v>
      </c>
      <c r="G13" t="s">
        <v>36</v>
      </c>
      <c r="I13">
        <f>CONVERT((F13*1000),"g","lbm")</f>
        <v>63732</v>
      </c>
      <c r="J13" t="s">
        <v>51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9" t="s">
        <v>52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21343.1</v>
      </c>
      <c r="C23">
        <f>(CONVERT(B23,"lbm","g"))/1000</f>
        <v>9681.067312146999</v>
      </c>
    </row>
    <row r="24" spans="1:7" x14ac:dyDescent="0.25">
      <c r="F24" t="s">
        <v>51</v>
      </c>
      <c r="G24" t="s">
        <v>36</v>
      </c>
    </row>
    <row r="25" spans="1:7" x14ac:dyDescent="0.25">
      <c r="A25" t="s">
        <v>3</v>
      </c>
      <c r="B25">
        <f>F26</f>
        <v>4689.7999999999993</v>
      </c>
      <c r="C25">
        <f t="shared" ref="C25:C38" si="2">(CONVERT(B25,"lbm","g"))/1000</f>
        <v>2127.2574968259996</v>
      </c>
      <c r="E25" t="s">
        <v>46</v>
      </c>
      <c r="F25">
        <v>33714</v>
      </c>
      <c r="G25">
        <f t="shared" ref="G25:G26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49</v>
      </c>
      <c r="F26">
        <f>F25-(F30+B28)</f>
        <v>4689.7999999999993</v>
      </c>
      <c r="G26">
        <f t="shared" si="3"/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47</v>
      </c>
      <c r="F30">
        <v>10840</v>
      </c>
      <c r="G30">
        <f t="shared" ref="G30:G32" si="4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50</v>
      </c>
      <c r="F31">
        <f>F30-(B38+F32)</f>
        <v>5074.1000000000004</v>
      </c>
      <c r="G31">
        <f t="shared" si="4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48</v>
      </c>
      <c r="F32">
        <v>527.5</v>
      </c>
      <c r="G32">
        <f t="shared" si="4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:C41" si="5">(CONVERT(B40,"lbm","g"))/1000</f>
        <v>1814.3694800000001</v>
      </c>
      <c r="D40" t="s">
        <v>61</v>
      </c>
    </row>
    <row r="41" spans="1:4" x14ac:dyDescent="0.25">
      <c r="A41" t="s">
        <v>67</v>
      </c>
      <c r="B41">
        <v>98</v>
      </c>
      <c r="C41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F17" sqref="F17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56</v>
      </c>
      <c r="F2" s="2">
        <f>C28</f>
        <v>8263.8633113190008</v>
      </c>
      <c r="G2" s="3" t="s">
        <v>36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57</v>
      </c>
      <c r="F3">
        <f>C38</f>
        <v>1193.40152547</v>
      </c>
      <c r="G3" s="5" t="s">
        <v>36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58</v>
      </c>
      <c r="F4">
        <f>C25</f>
        <v>2133.2449161100003</v>
      </c>
      <c r="G4" s="5" t="s">
        <v>36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6" t="s">
        <v>59</v>
      </c>
      <c r="F5" s="7">
        <f>C30</f>
        <v>2446.22365141</v>
      </c>
      <c r="G5" s="8" t="s">
        <v>36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39</v>
      </c>
      <c r="F7" s="2">
        <f>C9</f>
        <v>4897.8904112600003</v>
      </c>
      <c r="G7" s="3" t="s">
        <v>36</v>
      </c>
    </row>
    <row r="8" spans="1:7" x14ac:dyDescent="0.25">
      <c r="E8" s="4" t="s">
        <v>40</v>
      </c>
      <c r="F8">
        <f>C2</f>
        <v>5579.1861510000008</v>
      </c>
      <c r="G8" s="5" t="s">
        <v>36</v>
      </c>
    </row>
    <row r="9" spans="1:7" x14ac:dyDescent="0.25">
      <c r="A9" t="s">
        <v>11</v>
      </c>
      <c r="B9">
        <f>10700+B41</f>
        <v>10798</v>
      </c>
      <c r="C9">
        <f t="shared" si="0"/>
        <v>4897.8904112600003</v>
      </c>
      <c r="E9" s="4" t="s">
        <v>41</v>
      </c>
      <c r="F9">
        <f>C21</f>
        <v>18509.290250220001</v>
      </c>
      <c r="G9" s="5" t="s">
        <v>36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6" t="s">
        <v>42</v>
      </c>
      <c r="F10" s="7">
        <f>C7</f>
        <v>110.903334465</v>
      </c>
      <c r="G10" s="8" t="s">
        <v>36</v>
      </c>
    </row>
    <row r="11" spans="1:7" x14ac:dyDescent="0.25">
      <c r="A11" t="s">
        <v>2</v>
      </c>
      <c r="B11">
        <v>25097</v>
      </c>
      <c r="C11">
        <f t="shared" si="0"/>
        <v>11383.807709890001</v>
      </c>
      <c r="E11" t="s">
        <v>68</v>
      </c>
      <c r="F11">
        <f>C20</f>
        <v>608.22200893299987</v>
      </c>
      <c r="G11" t="s">
        <v>36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9" t="s">
        <v>53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5" x14ac:dyDescent="0.25">
      <c r="A17" t="s">
        <v>31</v>
      </c>
      <c r="B17">
        <v>224.9</v>
      </c>
      <c r="C17">
        <f t="shared" si="0"/>
        <v>102.01292401300002</v>
      </c>
    </row>
    <row r="18" spans="1:5" x14ac:dyDescent="0.25">
      <c r="A18" t="s">
        <v>32</v>
      </c>
      <c r="B18">
        <v>225.7</v>
      </c>
      <c r="C18">
        <f t="shared" si="0"/>
        <v>102.375797909</v>
      </c>
      <c r="E18" t="s">
        <v>70</v>
      </c>
    </row>
    <row r="19" spans="1:5" x14ac:dyDescent="0.25">
      <c r="A19" t="s">
        <v>33</v>
      </c>
      <c r="B19">
        <v>225.3</v>
      </c>
      <c r="C19">
        <f t="shared" si="0"/>
        <v>102.19436096100002</v>
      </c>
    </row>
    <row r="20" spans="1:5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5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5" x14ac:dyDescent="0.25">
      <c r="A23" t="s">
        <v>34</v>
      </c>
      <c r="B23">
        <f>B2+B9</f>
        <v>23098</v>
      </c>
      <c r="C23">
        <f>(CONVERT(B23,"lbm","g"))/1000</f>
        <v>10477.076562259999</v>
      </c>
    </row>
    <row r="25" spans="1:5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5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5" x14ac:dyDescent="0.25">
      <c r="A27" t="s">
        <v>5</v>
      </c>
      <c r="B27">
        <v>11209.2</v>
      </c>
      <c r="C27">
        <f t="shared" si="2"/>
        <v>5084.4075938040005</v>
      </c>
    </row>
    <row r="28" spans="1:5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5" x14ac:dyDescent="0.25">
      <c r="A30" t="s">
        <v>12</v>
      </c>
      <c r="B30">
        <v>5393</v>
      </c>
      <c r="C30">
        <f t="shared" si="2"/>
        <v>2446.22365141</v>
      </c>
    </row>
    <row r="31" spans="1:5" x14ac:dyDescent="0.25">
      <c r="A31" t="s">
        <v>6</v>
      </c>
      <c r="B31">
        <v>981</v>
      </c>
      <c r="C31">
        <f t="shared" si="2"/>
        <v>444.97411497000002</v>
      </c>
    </row>
    <row r="32" spans="1:5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  <row r="41" spans="1:3" x14ac:dyDescent="0.25">
      <c r="A41" t="s">
        <v>69</v>
      </c>
      <c r="B41">
        <v>98</v>
      </c>
      <c r="C41">
        <f t="shared" ref="C41" si="3">(CONVERT(B41,"lbm","g"))/1000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abSelected="1" workbookViewId="0">
      <selection activeCell="J13" sqref="J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12074</v>
      </c>
      <c r="C2">
        <f>(CONVERT(B2,"lbm","g"))/1000</f>
        <v>5476.6742753800008</v>
      </c>
      <c r="E2" s="1" t="s">
        <v>56</v>
      </c>
      <c r="F2" s="2">
        <f>C28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22</v>
      </c>
      <c r="B3">
        <v>44.2</v>
      </c>
      <c r="C3">
        <f t="shared" ref="C3:C21" si="0">(CONVERT(B3,"lbm","g"))/1000</f>
        <v>20.048782754000005</v>
      </c>
      <c r="E3" s="4" t="s">
        <v>57</v>
      </c>
      <c r="F3">
        <f>C38</f>
        <v>1882.4083355</v>
      </c>
      <c r="G3" s="5" t="s">
        <v>36</v>
      </c>
    </row>
    <row r="4" spans="1:10" x14ac:dyDescent="0.25">
      <c r="A4" t="s">
        <v>23</v>
      </c>
      <c r="B4">
        <v>44.2</v>
      </c>
      <c r="C4">
        <f t="shared" si="0"/>
        <v>20.048782754000005</v>
      </c>
      <c r="E4" s="4" t="s">
        <v>58</v>
      </c>
      <c r="F4">
        <f>C25</f>
        <v>1883.7691126100001</v>
      </c>
      <c r="G4" s="5" t="s">
        <v>36</v>
      </c>
    </row>
    <row r="5" spans="1:10" x14ac:dyDescent="0.25">
      <c r="A5" t="s">
        <v>24</v>
      </c>
      <c r="B5">
        <v>78.3</v>
      </c>
      <c r="C5">
        <f t="shared" si="0"/>
        <v>35.516282571000005</v>
      </c>
      <c r="E5" s="6" t="s">
        <v>59</v>
      </c>
      <c r="F5" s="7">
        <f>C30</f>
        <v>2278.3944745100002</v>
      </c>
      <c r="G5" s="8" t="s">
        <v>36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0" t="s">
        <v>71</v>
      </c>
      <c r="F6">
        <f>C37</f>
        <v>287.57756258000001</v>
      </c>
      <c r="G6" s="10" t="s">
        <v>36</v>
      </c>
    </row>
    <row r="7" spans="1:10" x14ac:dyDescent="0.25">
      <c r="A7" t="s">
        <v>17</v>
      </c>
      <c r="B7">
        <f>B3+B4+B5+B6</f>
        <v>245</v>
      </c>
      <c r="C7">
        <f t="shared" si="0"/>
        <v>111.13013065000001</v>
      </c>
      <c r="E7" s="1" t="s">
        <v>39</v>
      </c>
      <c r="F7" s="2">
        <f>C9</f>
        <v>4170.5096867279999</v>
      </c>
      <c r="G7" s="3" t="s">
        <v>36</v>
      </c>
      <c r="I7">
        <f>SUM(F7:F11)</f>
        <v>26744.713319939998</v>
      </c>
      <c r="J7">
        <f>CONVERT(I7*1000,"g","lbm")</f>
        <v>58961.999999999993</v>
      </c>
    </row>
    <row r="8" spans="1:10" x14ac:dyDescent="0.25">
      <c r="E8" s="4" t="s">
        <v>40</v>
      </c>
      <c r="F8">
        <f>C2</f>
        <v>5476.6742753800008</v>
      </c>
      <c r="G8" s="5" t="s">
        <v>36</v>
      </c>
    </row>
    <row r="9" spans="1:10" x14ac:dyDescent="0.25">
      <c r="A9" t="s">
        <v>11</v>
      </c>
      <c r="B9">
        <v>9194.4</v>
      </c>
      <c r="C9">
        <f t="shared" si="0"/>
        <v>4170.5096867279999</v>
      </c>
      <c r="E9" s="4" t="s">
        <v>41</v>
      </c>
      <c r="F9">
        <f>C21</f>
        <v>16378.313295960001</v>
      </c>
      <c r="G9" s="5" t="s">
        <v>36</v>
      </c>
    </row>
    <row r="10" spans="1:10" x14ac:dyDescent="0.25">
      <c r="A10" t="s">
        <v>1</v>
      </c>
      <c r="B10">
        <v>13882</v>
      </c>
      <c r="C10">
        <f t="shared" si="0"/>
        <v>6296.7692803400005</v>
      </c>
      <c r="E10" s="6" t="s">
        <v>42</v>
      </c>
      <c r="F10" s="7">
        <f>C7</f>
        <v>111.13013065000001</v>
      </c>
      <c r="G10" s="8" t="s">
        <v>36</v>
      </c>
    </row>
    <row r="11" spans="1:10" x14ac:dyDescent="0.25">
      <c r="A11" t="s">
        <v>2</v>
      </c>
      <c r="B11">
        <v>22226</v>
      </c>
      <c r="C11">
        <f t="shared" si="0"/>
        <v>10081.54401562</v>
      </c>
      <c r="E11" t="s">
        <v>68</v>
      </c>
      <c r="F11">
        <f>C20</f>
        <v>608.085931222</v>
      </c>
      <c r="G11" t="s">
        <v>36</v>
      </c>
    </row>
    <row r="12" spans="1:10" x14ac:dyDescent="0.25">
      <c r="A12" t="s">
        <v>26</v>
      </c>
      <c r="B12">
        <v>109.8</v>
      </c>
      <c r="C12">
        <f t="shared" si="0"/>
        <v>49.804442225999999</v>
      </c>
    </row>
    <row r="13" spans="1:10" x14ac:dyDescent="0.25">
      <c r="A13" t="s">
        <v>27</v>
      </c>
      <c r="B13">
        <v>109.3</v>
      </c>
      <c r="C13">
        <f t="shared" si="0"/>
        <v>49.577646041000001</v>
      </c>
      <c r="E13" s="9" t="s">
        <v>54</v>
      </c>
    </row>
    <row r="14" spans="1:10" x14ac:dyDescent="0.25">
      <c r="A14" t="s">
        <v>28</v>
      </c>
      <c r="B14">
        <v>111</v>
      </c>
      <c r="C14">
        <f t="shared" si="0"/>
        <v>50.348753070000001</v>
      </c>
    </row>
    <row r="15" spans="1:10" x14ac:dyDescent="0.25">
      <c r="A15" t="s">
        <v>29</v>
      </c>
      <c r="B15">
        <v>110.6</v>
      </c>
      <c r="C15">
        <f t="shared" si="0"/>
        <v>50.167316121999995</v>
      </c>
    </row>
    <row r="16" spans="1:10" x14ac:dyDescent="0.25">
      <c r="A16" t="s">
        <v>30</v>
      </c>
      <c r="B16">
        <v>223.1</v>
      </c>
      <c r="C16">
        <f t="shared" si="0"/>
        <v>101.19645774700001</v>
      </c>
    </row>
    <row r="17" spans="1:7" x14ac:dyDescent="0.25">
      <c r="A17" t="s">
        <v>31</v>
      </c>
      <c r="B17">
        <v>225.4</v>
      </c>
      <c r="C17">
        <f t="shared" si="0"/>
        <v>102.23972019800001</v>
      </c>
      <c r="F17">
        <v>58962</v>
      </c>
      <c r="G17">
        <f>F17-(B7+B20+B21)</f>
        <v>21268.400000000001</v>
      </c>
    </row>
    <row r="18" spans="1:7" x14ac:dyDescent="0.25">
      <c r="A18" t="s">
        <v>32</v>
      </c>
      <c r="B18">
        <v>226.2</v>
      </c>
      <c r="C18">
        <f t="shared" si="0"/>
        <v>102.602594094</v>
      </c>
    </row>
    <row r="19" spans="1:7" x14ac:dyDescent="0.25">
      <c r="A19" t="s">
        <v>33</v>
      </c>
      <c r="B19">
        <v>225.2</v>
      </c>
      <c r="C19">
        <f t="shared" si="0"/>
        <v>102.149001724</v>
      </c>
      <c r="F19">
        <v>12319</v>
      </c>
      <c r="G19">
        <f>F19-B7</f>
        <v>12074</v>
      </c>
    </row>
    <row r="20" spans="1:7" x14ac:dyDescent="0.25">
      <c r="A20" t="s">
        <v>16</v>
      </c>
      <c r="B20">
        <f>B12+B13+B14+B15+B16+B17+B18+B19</f>
        <v>1340.6000000000001</v>
      </c>
      <c r="C20">
        <f t="shared" si="0"/>
        <v>608.085931222</v>
      </c>
    </row>
    <row r="21" spans="1:7" x14ac:dyDescent="0.25">
      <c r="A21" t="s">
        <v>10</v>
      </c>
      <c r="B21">
        <f>B10+B11</f>
        <v>36108</v>
      </c>
      <c r="C21">
        <f t="shared" si="0"/>
        <v>16378.313295960001</v>
      </c>
      <c r="F21">
        <f>G17-G19</f>
        <v>9194.4000000000015</v>
      </c>
    </row>
    <row r="23" spans="1:7" x14ac:dyDescent="0.25">
      <c r="A23" t="s">
        <v>34</v>
      </c>
      <c r="B23">
        <f>B2+B9</f>
        <v>21268.400000000001</v>
      </c>
      <c r="C23">
        <f>(CONVERT(B23,"lbm","g"))/1000</f>
        <v>9647.1839621080017</v>
      </c>
    </row>
    <row r="25" spans="1:7" x14ac:dyDescent="0.25">
      <c r="A25" t="s">
        <v>3</v>
      </c>
      <c r="B25">
        <v>4153</v>
      </c>
      <c r="C25">
        <f t="shared" ref="C25:C40" si="1">(CONVERT(B25,"lbm","g"))/1000</f>
        <v>1883.7691126100001</v>
      </c>
      <c r="F25">
        <v>22193</v>
      </c>
      <c r="G25">
        <f>F25-B28</f>
        <v>4153</v>
      </c>
    </row>
    <row r="26" spans="1:7" x14ac:dyDescent="0.25">
      <c r="A26" t="s">
        <v>4</v>
      </c>
      <c r="B26">
        <v>6977</v>
      </c>
      <c r="C26">
        <f t="shared" si="1"/>
        <v>3164.7139654900002</v>
      </c>
    </row>
    <row r="27" spans="1:7" x14ac:dyDescent="0.25">
      <c r="A27" t="s">
        <v>5</v>
      </c>
      <c r="B27">
        <v>11063</v>
      </c>
      <c r="C27">
        <f t="shared" si="1"/>
        <v>5018.0923893100007</v>
      </c>
    </row>
    <row r="28" spans="1:7" x14ac:dyDescent="0.25">
      <c r="A28" t="s">
        <v>9</v>
      </c>
      <c r="B28">
        <f>B26+B27</f>
        <v>18040</v>
      </c>
      <c r="C28">
        <f t="shared" si="1"/>
        <v>8182.8063548</v>
      </c>
    </row>
    <row r="30" spans="1:7" x14ac:dyDescent="0.25">
      <c r="A30" t="s">
        <v>12</v>
      </c>
      <c r="B30">
        <v>5023</v>
      </c>
      <c r="C30">
        <f t="shared" si="1"/>
        <v>2278.3944745100002</v>
      </c>
      <c r="F30">
        <v>9807</v>
      </c>
      <c r="G30">
        <f>F30-(B38+B37)</f>
        <v>5023</v>
      </c>
    </row>
    <row r="31" spans="1:7" x14ac:dyDescent="0.25">
      <c r="A31" t="s">
        <v>6</v>
      </c>
      <c r="B31">
        <v>1626</v>
      </c>
      <c r="C31">
        <f t="shared" si="1"/>
        <v>737.54119362000006</v>
      </c>
    </row>
    <row r="32" spans="1:7" x14ac:dyDescent="0.25">
      <c r="A32" t="s">
        <v>7</v>
      </c>
      <c r="B32">
        <v>2524</v>
      </c>
      <c r="C32">
        <f t="shared" si="1"/>
        <v>1144.86714188</v>
      </c>
    </row>
    <row r="33" spans="1:3" x14ac:dyDescent="0.25">
      <c r="A33" t="s">
        <v>15</v>
      </c>
      <c r="B33">
        <v>108</v>
      </c>
      <c r="C33">
        <f t="shared" si="1"/>
        <v>48.98797596</v>
      </c>
    </row>
    <row r="34" spans="1:3" x14ac:dyDescent="0.25">
      <c r="A34" t="s">
        <v>18</v>
      </c>
      <c r="B34">
        <v>108</v>
      </c>
      <c r="C34">
        <f t="shared" si="1"/>
        <v>48.98797596</v>
      </c>
    </row>
    <row r="35" spans="1:3" x14ac:dyDescent="0.25">
      <c r="A35" t="s">
        <v>19</v>
      </c>
      <c r="B35">
        <v>209</v>
      </c>
      <c r="C35">
        <f t="shared" si="1"/>
        <v>94.800805330000003</v>
      </c>
    </row>
    <row r="36" spans="1:3" x14ac:dyDescent="0.25">
      <c r="A36" t="s">
        <v>20</v>
      </c>
      <c r="B36">
        <v>209</v>
      </c>
      <c r="C36">
        <f t="shared" si="1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1"/>
        <v>287.57756258000001</v>
      </c>
    </row>
    <row r="38" spans="1:3" x14ac:dyDescent="0.25">
      <c r="A38" t="s">
        <v>8</v>
      </c>
      <c r="B38">
        <f>B31+B32</f>
        <v>4150</v>
      </c>
      <c r="C38">
        <f t="shared" si="1"/>
        <v>1882.4083355</v>
      </c>
    </row>
    <row r="40" spans="1:3" x14ac:dyDescent="0.25">
      <c r="A40" t="s">
        <v>35</v>
      </c>
      <c r="B40">
        <v>3776</v>
      </c>
      <c r="C40">
        <f t="shared" si="1"/>
        <v>1712.7647891200002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56</v>
      </c>
      <c r="F2" s="2">
        <f>C28</f>
        <v>0</v>
      </c>
      <c r="G2" s="3" t="s">
        <v>36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57</v>
      </c>
      <c r="F3">
        <f>C38</f>
        <v>0</v>
      </c>
      <c r="G3" s="5" t="s">
        <v>36</v>
      </c>
    </row>
    <row r="4" spans="1:7" x14ac:dyDescent="0.25">
      <c r="A4" t="s">
        <v>23</v>
      </c>
      <c r="C4">
        <f t="shared" si="0"/>
        <v>0</v>
      </c>
      <c r="E4" s="4" t="s">
        <v>58</v>
      </c>
      <c r="F4">
        <f>C25</f>
        <v>0</v>
      </c>
      <c r="G4" s="5" t="s">
        <v>36</v>
      </c>
    </row>
    <row r="5" spans="1:7" x14ac:dyDescent="0.25">
      <c r="A5" t="s">
        <v>24</v>
      </c>
      <c r="C5">
        <f t="shared" si="0"/>
        <v>0</v>
      </c>
      <c r="E5" s="6" t="s">
        <v>59</v>
      </c>
      <c r="F5" s="7">
        <f>C30</f>
        <v>0</v>
      </c>
      <c r="G5" s="8" t="s">
        <v>36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39</v>
      </c>
      <c r="F7" s="2">
        <f>C9</f>
        <v>4842.0985497500005</v>
      </c>
      <c r="G7" s="3" t="s">
        <v>36</v>
      </c>
    </row>
    <row r="8" spans="1:7" x14ac:dyDescent="0.25">
      <c r="E8" s="4" t="s">
        <v>40</v>
      </c>
      <c r="F8">
        <f>C2</f>
        <v>5620.9166490400003</v>
      </c>
      <c r="G8" s="5" t="s">
        <v>36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41</v>
      </c>
      <c r="F9">
        <f>C21</f>
        <v>18408.139151709998</v>
      </c>
      <c r="G9" s="5" t="s">
        <v>36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6" t="s">
        <v>42</v>
      </c>
      <c r="F10" s="7">
        <f>F15</f>
        <v>111</v>
      </c>
      <c r="G10" s="8" t="s">
        <v>36</v>
      </c>
    </row>
    <row r="11" spans="1:7" x14ac:dyDescent="0.25">
      <c r="A11" t="s">
        <v>38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43</v>
      </c>
      <c r="F13">
        <v>55.5</v>
      </c>
      <c r="G13" t="s">
        <v>36</v>
      </c>
    </row>
    <row r="14" spans="1:7" x14ac:dyDescent="0.25">
      <c r="A14" t="s">
        <v>28</v>
      </c>
      <c r="C14">
        <f t="shared" si="0"/>
        <v>0</v>
      </c>
      <c r="E14" t="s">
        <v>44</v>
      </c>
      <c r="F14">
        <v>55.5</v>
      </c>
      <c r="G14" t="s">
        <v>36</v>
      </c>
    </row>
    <row r="15" spans="1:7" x14ac:dyDescent="0.25">
      <c r="A15" t="s">
        <v>29</v>
      </c>
      <c r="C15">
        <f t="shared" si="0"/>
        <v>0</v>
      </c>
      <c r="E15" t="s">
        <v>45</v>
      </c>
      <c r="F15">
        <f>F13+F14</f>
        <v>111</v>
      </c>
      <c r="G15" t="s">
        <v>36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9" t="s">
        <v>55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37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Apollo 13</vt:lpstr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2022-12-27T20:39:53Z</dcterms:modified>
</cp:coreProperties>
</file>