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5195" windowHeight="8190"/>
  </bookViews>
  <sheets>
    <sheet name="С длит 4+16" sheetId="4" r:id="rId1"/>
    <sheet name="Лист2" sheetId="2" r:id="rId2"/>
    <sheet name="Длит" sheetId="3" r:id="rId3"/>
    <sheet name="До новой длит" sheetId="1" r:id="rId4"/>
  </sheets>
  <calcPr calcId="125725"/>
</workbook>
</file>

<file path=xl/calcChain.xml><?xml version="1.0" encoding="utf-8"?>
<calcChain xmlns="http://schemas.openxmlformats.org/spreadsheetml/2006/main">
  <c r="I24" i="3"/>
  <c r="B24"/>
  <c r="C24"/>
  <c r="D24"/>
  <c r="E24"/>
  <c r="F24"/>
  <c r="E5" i="4" l="1"/>
  <c r="E6"/>
  <c r="E7"/>
  <c r="F5"/>
  <c r="F6"/>
  <c r="F7"/>
  <c r="C5"/>
  <c r="C6"/>
  <c r="C7"/>
  <c r="C14"/>
  <c r="G7" l="1"/>
  <c r="H7" s="1"/>
  <c r="J7" s="1"/>
  <c r="G6"/>
  <c r="H6" s="1"/>
  <c r="J6" s="1"/>
  <c r="G5"/>
  <c r="H5" s="1"/>
  <c r="J5" s="1"/>
  <c r="E8"/>
  <c r="E9"/>
  <c r="E11"/>
  <c r="E12"/>
  <c r="E21"/>
  <c r="E22"/>
  <c r="E23"/>
  <c r="F9"/>
  <c r="F11"/>
  <c r="F14"/>
  <c r="F16"/>
  <c r="F18"/>
  <c r="F21"/>
  <c r="F23"/>
  <c r="F8"/>
  <c r="F10"/>
  <c r="F12"/>
  <c r="F15"/>
  <c r="F17"/>
  <c r="F19"/>
  <c r="F22"/>
  <c r="C8"/>
  <c r="C9"/>
  <c r="C10"/>
  <c r="C11"/>
  <c r="C12"/>
  <c r="C15"/>
  <c r="C16"/>
  <c r="C17"/>
  <c r="C18"/>
  <c r="C19"/>
  <c r="C21"/>
  <c r="C22"/>
  <c r="C23"/>
  <c r="G23" l="1"/>
  <c r="H23" s="1"/>
  <c r="J23" s="1"/>
  <c r="G22"/>
  <c r="G21"/>
  <c r="H21" s="1"/>
  <c r="J21" s="1"/>
  <c r="G19"/>
  <c r="G18"/>
  <c r="H18" s="1"/>
  <c r="J18" s="1"/>
  <c r="G17"/>
  <c r="G16"/>
  <c r="H16" s="1"/>
  <c r="J16" s="1"/>
  <c r="G15"/>
  <c r="G14"/>
  <c r="H14" s="1"/>
  <c r="J14" s="1"/>
  <c r="G12"/>
  <c r="G11"/>
  <c r="H11" s="1"/>
  <c r="J11" s="1"/>
  <c r="G10"/>
  <c r="G9"/>
  <c r="H9" s="1"/>
  <c r="J9" s="1"/>
  <c r="G8"/>
  <c r="H8"/>
  <c r="J8" s="1"/>
  <c r="H10"/>
  <c r="J10" s="1"/>
  <c r="H12"/>
  <c r="J12" s="1"/>
  <c r="H15"/>
  <c r="J15" s="1"/>
  <c r="H17"/>
  <c r="J17" s="1"/>
  <c r="H19"/>
  <c r="J19" s="1"/>
  <c r="H22"/>
  <c r="J22" s="1"/>
  <c r="E24" l="1"/>
  <c r="E34"/>
  <c r="F34"/>
  <c r="F26"/>
  <c r="F28"/>
  <c r="F30"/>
  <c r="F33"/>
  <c r="F24"/>
  <c r="F27"/>
  <c r="F29"/>
  <c r="F31"/>
  <c r="C24"/>
  <c r="C26"/>
  <c r="C27"/>
  <c r="C28"/>
  <c r="C29"/>
  <c r="C30"/>
  <c r="C31"/>
  <c r="C33"/>
  <c r="C34"/>
  <c r="G34" l="1"/>
  <c r="H34" s="1"/>
  <c r="J34" s="1"/>
  <c r="G33"/>
  <c r="H33" s="1"/>
  <c r="J33" s="1"/>
  <c r="G31"/>
  <c r="H31" s="1"/>
  <c r="J31" s="1"/>
  <c r="G30"/>
  <c r="H30" s="1"/>
  <c r="J30" s="1"/>
  <c r="G29"/>
  <c r="H29" s="1"/>
  <c r="J29" s="1"/>
  <c r="G28"/>
  <c r="H28" s="1"/>
  <c r="J28" s="1"/>
  <c r="G27"/>
  <c r="H27" s="1"/>
  <c r="J27" s="1"/>
  <c r="G26"/>
  <c r="H26" s="1"/>
  <c r="J26" s="1"/>
  <c r="G24"/>
  <c r="H24" s="1"/>
  <c r="J24" s="1"/>
  <c r="K70" i="2"/>
  <c r="K71"/>
  <c r="J72"/>
  <c r="H127"/>
  <c r="F127"/>
  <c r="K122"/>
  <c r="K119"/>
  <c r="I118"/>
  <c r="I119"/>
  <c r="I120"/>
  <c r="I121"/>
  <c r="I122"/>
  <c r="I117"/>
  <c r="H118"/>
  <c r="H119"/>
  <c r="H120"/>
  <c r="H121"/>
  <c r="H122"/>
  <c r="H117"/>
  <c r="H74"/>
  <c r="H73"/>
  <c r="H72"/>
  <c r="H71"/>
  <c r="F69"/>
  <c r="E111" i="4"/>
  <c r="C111"/>
  <c r="F111"/>
  <c r="G111" l="1"/>
  <c r="H111" s="1"/>
  <c r="I111" l="1"/>
  <c r="J111"/>
  <c r="E110"/>
  <c r="C110"/>
  <c r="F110"/>
  <c r="G110" l="1"/>
  <c r="H110" s="1"/>
  <c r="J110" l="1"/>
  <c r="I110"/>
  <c r="E109"/>
  <c r="F109"/>
  <c r="C109"/>
  <c r="G109" l="1"/>
  <c r="H109" s="1"/>
  <c r="J109" l="1"/>
  <c r="I109"/>
  <c r="E108"/>
  <c r="F108"/>
  <c r="C108"/>
  <c r="G108" l="1"/>
  <c r="H108" s="1"/>
  <c r="J108" l="1"/>
  <c r="I108"/>
  <c r="E107"/>
  <c r="F107"/>
  <c r="C107"/>
  <c r="G107" l="1"/>
  <c r="H107" s="1"/>
  <c r="J107" l="1"/>
  <c r="I107"/>
  <c r="E106"/>
  <c r="F106"/>
  <c r="C106"/>
  <c r="G106" l="1"/>
  <c r="H106" s="1"/>
  <c r="J106" l="1"/>
  <c r="I106"/>
  <c r="E105"/>
  <c r="F105"/>
  <c r="C105"/>
  <c r="G105" l="1"/>
  <c r="H105" s="1"/>
  <c r="J105" l="1"/>
  <c r="I105"/>
  <c r="E104"/>
  <c r="F104"/>
  <c r="C104"/>
  <c r="G104" l="1"/>
  <c r="H104" s="1"/>
  <c r="J104" l="1"/>
  <c r="I104"/>
  <c r="E103"/>
  <c r="F103"/>
  <c r="C103"/>
  <c r="G103" l="1"/>
  <c r="H103" s="1"/>
  <c r="J103" l="1"/>
  <c r="I103"/>
  <c r="E102"/>
  <c r="F102"/>
  <c r="C102"/>
  <c r="G102" l="1"/>
  <c r="H102" s="1"/>
  <c r="J102" l="1"/>
  <c r="I102"/>
  <c r="C101"/>
  <c r="F101"/>
  <c r="G101" l="1"/>
  <c r="H101" s="1"/>
  <c r="J101" l="1"/>
  <c r="I101"/>
  <c r="E100"/>
  <c r="F100"/>
  <c r="C100"/>
  <c r="G100" l="1"/>
  <c r="H100" s="1"/>
  <c r="J100" l="1"/>
  <c r="I100"/>
  <c r="E99"/>
  <c r="F99"/>
  <c r="C99"/>
  <c r="G99" l="1"/>
  <c r="H99" s="1"/>
  <c r="J99" l="1"/>
  <c r="I99"/>
  <c r="E98"/>
  <c r="F98"/>
  <c r="C98"/>
  <c r="G98" l="1"/>
  <c r="H98" s="1"/>
  <c r="J98" l="1"/>
  <c r="I98"/>
  <c r="E97"/>
  <c r="F97"/>
  <c r="C97"/>
  <c r="G97" l="1"/>
  <c r="H97" s="1"/>
  <c r="J97" l="1"/>
  <c r="I97"/>
  <c r="E96"/>
  <c r="F96"/>
  <c r="C96"/>
  <c r="G96" l="1"/>
  <c r="H96" s="1"/>
  <c r="J96" l="1"/>
  <c r="I96"/>
  <c r="E95"/>
  <c r="F95"/>
  <c r="C95"/>
  <c r="G95" l="1"/>
  <c r="H95" s="1"/>
  <c r="J95" l="1"/>
  <c r="I95"/>
  <c r="E94"/>
  <c r="F94"/>
  <c r="C94"/>
  <c r="G94" l="1"/>
  <c r="H94" s="1"/>
  <c r="J94" l="1"/>
  <c r="I94"/>
  <c r="E93"/>
  <c r="F93"/>
  <c r="C93"/>
  <c r="G93" l="1"/>
  <c r="H93" s="1"/>
  <c r="J93" l="1"/>
  <c r="I93"/>
  <c r="E92"/>
  <c r="F92"/>
  <c r="C92"/>
  <c r="G92" l="1"/>
  <c r="H92" s="1"/>
  <c r="J92" l="1"/>
  <c r="I92"/>
  <c r="E91"/>
  <c r="F91"/>
  <c r="C91"/>
  <c r="G91" l="1"/>
  <c r="H91" s="1"/>
  <c r="J91" l="1"/>
  <c r="I91"/>
  <c r="E90"/>
  <c r="F90"/>
  <c r="C90"/>
  <c r="G90" l="1"/>
  <c r="H90" s="1"/>
  <c r="J90" l="1"/>
  <c r="I90"/>
  <c r="E89"/>
  <c r="F89"/>
  <c r="C89"/>
  <c r="G89" l="1"/>
  <c r="H89" s="1"/>
  <c r="J89" l="1"/>
  <c r="I89"/>
  <c r="E88"/>
  <c r="F88"/>
  <c r="C88"/>
  <c r="G88" l="1"/>
  <c r="H88" s="1"/>
  <c r="J88" l="1"/>
  <c r="I88"/>
  <c r="E87"/>
  <c r="F87"/>
  <c r="C87"/>
  <c r="G87" l="1"/>
  <c r="H87" s="1"/>
  <c r="J87" l="1"/>
  <c r="I87"/>
  <c r="E86"/>
  <c r="F86"/>
  <c r="C86"/>
  <c r="G86" l="1"/>
  <c r="H86" s="1"/>
  <c r="J86" l="1"/>
  <c r="I86"/>
  <c r="E85"/>
  <c r="F85"/>
  <c r="C85"/>
  <c r="G85" l="1"/>
  <c r="H85" s="1"/>
  <c r="J85" l="1"/>
  <c r="I85"/>
  <c r="E84"/>
  <c r="F84"/>
  <c r="C84"/>
  <c r="G84" l="1"/>
  <c r="H84" s="1"/>
  <c r="J84" l="1"/>
  <c r="I84"/>
  <c r="E83"/>
  <c r="F83"/>
  <c r="C83"/>
  <c r="G83" l="1"/>
  <c r="H83" s="1"/>
  <c r="J83" l="1"/>
  <c r="I83"/>
  <c r="E82"/>
  <c r="F82"/>
  <c r="C82"/>
  <c r="G82" l="1"/>
  <c r="H82" s="1"/>
  <c r="J82" l="1"/>
  <c r="I82"/>
  <c r="E81"/>
  <c r="F81"/>
  <c r="C81"/>
  <c r="G81" l="1"/>
  <c r="H81" s="1"/>
  <c r="J81" l="1"/>
  <c r="I81"/>
  <c r="E80"/>
  <c r="F80"/>
  <c r="C80"/>
  <c r="G80" l="1"/>
  <c r="H80" s="1"/>
  <c r="J80" l="1"/>
  <c r="I80"/>
  <c r="E79"/>
  <c r="F79"/>
  <c r="C79"/>
  <c r="G79" l="1"/>
  <c r="H79" s="1"/>
  <c r="J79" l="1"/>
  <c r="I79"/>
  <c r="E78"/>
  <c r="F78"/>
  <c r="C78"/>
  <c r="G78" l="1"/>
  <c r="H78" s="1"/>
  <c r="J78" l="1"/>
  <c r="I78"/>
  <c r="E77"/>
  <c r="F77"/>
  <c r="C77"/>
  <c r="G77" l="1"/>
  <c r="H77" s="1"/>
  <c r="J77" l="1"/>
  <c r="I77"/>
  <c r="E76"/>
  <c r="F76"/>
  <c r="C76"/>
  <c r="G76" l="1"/>
  <c r="H76" s="1"/>
  <c r="J76" l="1"/>
  <c r="I76"/>
  <c r="E75"/>
  <c r="F75"/>
  <c r="C75"/>
  <c r="G75" l="1"/>
  <c r="H75" s="1"/>
  <c r="J75" l="1"/>
  <c r="I75"/>
  <c r="E74"/>
  <c r="F74"/>
  <c r="C74"/>
  <c r="G74" l="1"/>
  <c r="H74" s="1"/>
  <c r="J74" l="1"/>
  <c r="I74"/>
  <c r="E73"/>
  <c r="F73"/>
  <c r="C73"/>
  <c r="G73" l="1"/>
  <c r="H73" s="1"/>
  <c r="J73" l="1"/>
  <c r="I73"/>
  <c r="E72"/>
  <c r="F72"/>
  <c r="C72"/>
  <c r="G72" l="1"/>
  <c r="H72" s="1"/>
  <c r="J72" l="1"/>
  <c r="I72"/>
  <c r="E71"/>
  <c r="F71"/>
  <c r="C71"/>
  <c r="G71" l="1"/>
  <c r="H71" s="1"/>
  <c r="J71" s="1"/>
  <c r="E70"/>
  <c r="C70"/>
  <c r="F70"/>
  <c r="G70" l="1"/>
  <c r="H70" s="1"/>
  <c r="J70" s="1"/>
  <c r="E69"/>
  <c r="C69"/>
  <c r="F69"/>
  <c r="G69" l="1"/>
  <c r="H69" s="1"/>
  <c r="J69" s="1"/>
  <c r="E68"/>
  <c r="C68"/>
  <c r="F68"/>
  <c r="G68" l="1"/>
  <c r="H68" s="1"/>
  <c r="J68" s="1"/>
  <c r="E67"/>
  <c r="C67"/>
  <c r="F67"/>
  <c r="G67" l="1"/>
  <c r="H67" s="1"/>
  <c r="J67" s="1"/>
  <c r="E66"/>
  <c r="C66"/>
  <c r="F66"/>
  <c r="G66" l="1"/>
  <c r="H66" s="1"/>
  <c r="J66" s="1"/>
  <c r="E65"/>
  <c r="C65"/>
  <c r="F65"/>
  <c r="G65" l="1"/>
  <c r="H65" s="1"/>
  <c r="J65" s="1"/>
  <c r="E64"/>
  <c r="C64"/>
  <c r="F64"/>
  <c r="G64" l="1"/>
  <c r="H64" s="1"/>
  <c r="J64" s="1"/>
  <c r="E63"/>
  <c r="C63"/>
  <c r="F63"/>
  <c r="G63" l="1"/>
  <c r="H63" s="1"/>
  <c r="J63" s="1"/>
  <c r="E62"/>
  <c r="C62"/>
  <c r="F62"/>
  <c r="G62" l="1"/>
  <c r="H62" s="1"/>
  <c r="J62" s="1"/>
  <c r="E61"/>
  <c r="C61"/>
  <c r="F61"/>
  <c r="G61" l="1"/>
  <c r="H61" s="1"/>
  <c r="J61" s="1"/>
  <c r="E60"/>
  <c r="C60"/>
  <c r="F60"/>
  <c r="G60" l="1"/>
  <c r="H60" s="1"/>
  <c r="J60" s="1"/>
  <c r="F59"/>
  <c r="C59"/>
  <c r="G59" l="1"/>
  <c r="H59" s="1"/>
  <c r="J59" s="1"/>
  <c r="E58"/>
  <c r="C58"/>
  <c r="F58"/>
  <c r="G58" l="1"/>
  <c r="H58" s="1"/>
  <c r="J58" s="1"/>
  <c r="E57"/>
  <c r="C57"/>
  <c r="F57"/>
  <c r="G57" l="1"/>
  <c r="H57" s="1"/>
  <c r="J57" s="1"/>
  <c r="E56"/>
  <c r="C56"/>
  <c r="F56"/>
  <c r="G56" l="1"/>
  <c r="H56" s="1"/>
  <c r="J56" s="1"/>
  <c r="F54"/>
  <c r="C54"/>
  <c r="G54" l="1"/>
  <c r="H54" s="1"/>
  <c r="J54" s="1"/>
  <c r="F53"/>
  <c r="C53"/>
  <c r="G53" l="1"/>
  <c r="H53" s="1"/>
  <c r="J53" s="1"/>
  <c r="F52"/>
  <c r="C52"/>
  <c r="G52" l="1"/>
  <c r="H52" s="1"/>
  <c r="J52" s="1"/>
  <c r="F51"/>
  <c r="C51"/>
  <c r="G51" l="1"/>
  <c r="H51" s="1"/>
  <c r="J51" s="1"/>
  <c r="F50"/>
  <c r="C50"/>
  <c r="G50" l="1"/>
  <c r="H50" s="1"/>
  <c r="J50" s="1"/>
  <c r="F49"/>
  <c r="C49"/>
  <c r="G49" l="1"/>
  <c r="H49" s="1"/>
  <c r="J49" s="1"/>
  <c r="E47"/>
  <c r="C47"/>
  <c r="F47"/>
  <c r="G47" l="1"/>
  <c r="H47" s="1"/>
  <c r="J47" s="1"/>
  <c r="E46"/>
  <c r="C46"/>
  <c r="F46"/>
  <c r="G46" l="1"/>
  <c r="H46" s="1"/>
  <c r="J46" s="1"/>
  <c r="F45"/>
  <c r="C45"/>
  <c r="G45" l="1"/>
  <c r="H45" s="1"/>
  <c r="J45" s="1"/>
  <c r="E44"/>
  <c r="C44"/>
  <c r="F44"/>
  <c r="G44" l="1"/>
  <c r="H44" s="1"/>
  <c r="J44" s="1"/>
  <c r="E43"/>
  <c r="C43"/>
  <c r="F43"/>
  <c r="G43" l="1"/>
  <c r="H43" s="1"/>
  <c r="J43" s="1"/>
  <c r="E42"/>
  <c r="C42"/>
  <c r="F42"/>
  <c r="G42" l="1"/>
  <c r="H42" s="1"/>
  <c r="J42" s="1"/>
  <c r="E41"/>
  <c r="C41"/>
  <c r="F41"/>
  <c r="G41" l="1"/>
  <c r="H41" s="1"/>
  <c r="J41" s="1"/>
  <c r="E40"/>
  <c r="C40"/>
  <c r="F40"/>
  <c r="G40" l="1"/>
  <c r="H40" s="1"/>
  <c r="J40" s="1"/>
  <c r="E39"/>
  <c r="C39"/>
  <c r="F39"/>
  <c r="G39" l="1"/>
  <c r="H39" s="1"/>
  <c r="J39" s="1"/>
  <c r="F38"/>
  <c r="C38"/>
  <c r="G38" l="1"/>
  <c r="H38" s="1"/>
  <c r="J38" s="1"/>
  <c r="E37"/>
  <c r="C37"/>
  <c r="F37"/>
  <c r="G37" l="1"/>
  <c r="H37" s="1"/>
  <c r="J37" s="1"/>
  <c r="E36"/>
  <c r="C36"/>
  <c r="F36"/>
  <c r="G36" l="1"/>
  <c r="H36" s="1"/>
  <c r="J36" s="1"/>
  <c r="E35"/>
  <c r="C35"/>
  <c r="F35"/>
  <c r="G35" l="1"/>
  <c r="H35" s="1"/>
  <c r="J35" s="1"/>
  <c r="E11" i="1"/>
  <c r="K5" i="3"/>
  <c r="K15" s="1"/>
  <c r="K14"/>
  <c r="G24"/>
  <c r="H24"/>
  <c r="I19"/>
  <c r="I16"/>
  <c r="J14"/>
  <c r="T7"/>
  <c r="U7"/>
  <c r="V7"/>
  <c r="T8"/>
  <c r="U8"/>
  <c r="V8"/>
  <c r="T9"/>
  <c r="U9"/>
  <c r="V9"/>
  <c r="T10"/>
  <c r="U10"/>
  <c r="V10"/>
  <c r="T11"/>
  <c r="U11"/>
  <c r="V11"/>
  <c r="T12"/>
  <c r="U12"/>
  <c r="V12"/>
  <c r="T13"/>
  <c r="U13"/>
  <c r="V13"/>
  <c r="U6"/>
  <c r="V6"/>
  <c r="K19" s="1"/>
  <c r="J15"/>
  <c r="C19"/>
  <c r="D19"/>
  <c r="H19"/>
  <c r="B19"/>
  <c r="M7"/>
  <c r="N7"/>
  <c r="O7"/>
  <c r="P7"/>
  <c r="Q7"/>
  <c r="R7"/>
  <c r="S7"/>
  <c r="M8"/>
  <c r="N8"/>
  <c r="O8"/>
  <c r="P8"/>
  <c r="Q8"/>
  <c r="R8"/>
  <c r="S8"/>
  <c r="M9"/>
  <c r="N9"/>
  <c r="O9"/>
  <c r="P9"/>
  <c r="Q9"/>
  <c r="R9"/>
  <c r="S9"/>
  <c r="M10"/>
  <c r="N10"/>
  <c r="O10"/>
  <c r="P10"/>
  <c r="Q10"/>
  <c r="R10"/>
  <c r="S10"/>
  <c r="M11"/>
  <c r="N11"/>
  <c r="O11"/>
  <c r="P11"/>
  <c r="Q11"/>
  <c r="R11"/>
  <c r="S11"/>
  <c r="M12"/>
  <c r="N12"/>
  <c r="O12"/>
  <c r="P12"/>
  <c r="Q12"/>
  <c r="R12"/>
  <c r="S12"/>
  <c r="M13"/>
  <c r="N13"/>
  <c r="O13"/>
  <c r="P13"/>
  <c r="Q13"/>
  <c r="R13"/>
  <c r="S13"/>
  <c r="N6"/>
  <c r="O6"/>
  <c r="P6"/>
  <c r="E19" s="1"/>
  <c r="Q6"/>
  <c r="F19" s="1"/>
  <c r="R6"/>
  <c r="G19" s="1"/>
  <c r="S6"/>
  <c r="T6"/>
  <c r="M6"/>
  <c r="D18"/>
  <c r="E18"/>
  <c r="F18"/>
  <c r="G18"/>
  <c r="H18"/>
  <c r="C18"/>
  <c r="B18"/>
  <c r="C16"/>
  <c r="D16"/>
  <c r="E16"/>
  <c r="F16"/>
  <c r="G16"/>
  <c r="H16"/>
  <c r="B16"/>
  <c r="C15"/>
  <c r="D15"/>
  <c r="E15"/>
  <c r="F15"/>
  <c r="G15"/>
  <c r="H15"/>
  <c r="B15"/>
  <c r="C14"/>
  <c r="D14"/>
  <c r="E14"/>
  <c r="F14"/>
  <c r="G14"/>
  <c r="H14"/>
  <c r="I14"/>
  <c r="B14"/>
  <c r="D41" i="2"/>
  <c r="G53"/>
  <c r="H32"/>
  <c r="G32"/>
  <c r="J35"/>
  <c r="L35"/>
  <c r="D47"/>
  <c r="D46"/>
  <c r="D40"/>
  <c r="G40"/>
  <c r="J32"/>
  <c r="H33"/>
  <c r="G33"/>
  <c r="O23"/>
  <c r="K23"/>
  <c r="J19" i="3" l="1"/>
  <c r="J24" s="1"/>
  <c r="J16"/>
  <c r="K24"/>
  <c r="K16"/>
  <c r="E8" i="1"/>
  <c r="E9"/>
  <c r="E10"/>
  <c r="E12"/>
  <c r="E13"/>
  <c r="E14"/>
  <c r="E15"/>
  <c r="E16"/>
  <c r="E17"/>
  <c r="E18"/>
  <c r="E19"/>
  <c r="E20"/>
  <c r="E21"/>
  <c r="E22"/>
  <c r="E25"/>
  <c r="E29"/>
  <c r="E30"/>
  <c r="E31"/>
  <c r="E32"/>
  <c r="E33"/>
  <c r="E34"/>
  <c r="E35"/>
  <c r="E36"/>
  <c r="E37"/>
  <c r="E38"/>
  <c r="E39"/>
  <c r="E40"/>
  <c r="E41"/>
  <c r="E42"/>
  <c r="E43"/>
  <c r="E44"/>
  <c r="E45"/>
  <c r="C27"/>
  <c r="C8"/>
  <c r="C34"/>
  <c r="C33"/>
  <c r="F37"/>
  <c r="F18"/>
  <c r="F20"/>
  <c r="F43"/>
  <c r="F44"/>
  <c r="F41"/>
  <c r="F22"/>
  <c r="F28"/>
  <c r="C9"/>
  <c r="F13"/>
  <c r="C39"/>
  <c r="C20"/>
  <c r="F19"/>
  <c r="C45"/>
  <c r="C40"/>
  <c r="C11"/>
  <c r="F30"/>
  <c r="F40"/>
  <c r="C17"/>
  <c r="F21"/>
  <c r="C38"/>
  <c r="C28"/>
  <c r="F27"/>
  <c r="F8"/>
  <c r="F25"/>
  <c r="C44"/>
  <c r="C32"/>
  <c r="F31"/>
  <c r="F32"/>
  <c r="C23"/>
  <c r="F42"/>
  <c r="C26"/>
  <c r="C29"/>
  <c r="F16"/>
  <c r="F33"/>
  <c r="F14"/>
  <c r="F12"/>
  <c r="F39"/>
  <c r="C10"/>
  <c r="C31"/>
  <c r="C12"/>
  <c r="F11"/>
  <c r="C37"/>
  <c r="F9"/>
  <c r="C35"/>
  <c r="C16"/>
  <c r="F15"/>
  <c r="C41"/>
  <c r="F45"/>
  <c r="F26"/>
  <c r="F36"/>
  <c r="C13"/>
  <c r="C22"/>
  <c r="F17"/>
  <c r="C43"/>
  <c r="C24"/>
  <c r="F23"/>
  <c r="C42"/>
  <c r="C15"/>
  <c r="F34"/>
  <c r="C14"/>
  <c r="C21"/>
  <c r="C30"/>
  <c r="C19"/>
  <c r="F38"/>
  <c r="C18"/>
  <c r="C25"/>
  <c r="F29"/>
  <c r="F10"/>
  <c r="C36"/>
  <c r="F35"/>
  <c r="F24"/>
  <c r="G44" l="1"/>
  <c r="H44" s="1"/>
  <c r="J44" s="1"/>
  <c r="G42"/>
  <c r="H42" s="1"/>
  <c r="J42" s="1"/>
  <c r="G40"/>
  <c r="H40" s="1"/>
  <c r="J40" s="1"/>
  <c r="G38"/>
  <c r="H38" s="1"/>
  <c r="J38" s="1"/>
  <c r="G36"/>
  <c r="H36" s="1"/>
  <c r="J36" s="1"/>
  <c r="G34"/>
  <c r="H34" s="1"/>
  <c r="J34" s="1"/>
  <c r="G32"/>
  <c r="H32" s="1"/>
  <c r="J32" s="1"/>
  <c r="G30"/>
  <c r="H30" s="1"/>
  <c r="J30" s="1"/>
  <c r="G28"/>
  <c r="H28" s="1"/>
  <c r="J28" s="1"/>
  <c r="G26"/>
  <c r="H26" s="1"/>
  <c r="J26" s="1"/>
  <c r="G24"/>
  <c r="H24" s="1"/>
  <c r="J24" s="1"/>
  <c r="G22"/>
  <c r="H22" s="1"/>
  <c r="J22" s="1"/>
  <c r="G20"/>
  <c r="H20" s="1"/>
  <c r="J20" s="1"/>
  <c r="G18"/>
  <c r="H18" s="1"/>
  <c r="J18" s="1"/>
  <c r="G16"/>
  <c r="H16" s="1"/>
  <c r="J16" s="1"/>
  <c r="G14"/>
  <c r="H14" s="1"/>
  <c r="J14" s="1"/>
  <c r="G12"/>
  <c r="H12" s="1"/>
  <c r="J12" s="1"/>
  <c r="G10"/>
  <c r="H10" s="1"/>
  <c r="J10" s="1"/>
  <c r="G8"/>
  <c r="H8" s="1"/>
  <c r="J8" s="1"/>
  <c r="G45"/>
  <c r="H45" s="1"/>
  <c r="J45" s="1"/>
  <c r="G43"/>
  <c r="H43" s="1"/>
  <c r="J43" s="1"/>
  <c r="G41"/>
  <c r="H41" s="1"/>
  <c r="J41" s="1"/>
  <c r="G39"/>
  <c r="H39" s="1"/>
  <c r="J39" s="1"/>
  <c r="G37"/>
  <c r="H37" s="1"/>
  <c r="J37" s="1"/>
  <c r="G35"/>
  <c r="H35" s="1"/>
  <c r="J35" s="1"/>
  <c r="G33"/>
  <c r="H33" s="1"/>
  <c r="J33" s="1"/>
  <c r="G31"/>
  <c r="H31" s="1"/>
  <c r="J31" s="1"/>
  <c r="G29"/>
  <c r="H29" s="1"/>
  <c r="J29" s="1"/>
  <c r="G27"/>
  <c r="H27" s="1"/>
  <c r="J27" s="1"/>
  <c r="G25"/>
  <c r="H25" s="1"/>
  <c r="J25" s="1"/>
  <c r="G23"/>
  <c r="H23" s="1"/>
  <c r="J23" s="1"/>
  <c r="G21"/>
  <c r="H21" s="1"/>
  <c r="J21" s="1"/>
  <c r="G19"/>
  <c r="H19" s="1"/>
  <c r="J19" s="1"/>
  <c r="G17"/>
  <c r="H17" s="1"/>
  <c r="J17" s="1"/>
  <c r="G15"/>
  <c r="H15" s="1"/>
  <c r="J15" s="1"/>
  <c r="G13"/>
  <c r="H13" s="1"/>
  <c r="J13" s="1"/>
  <c r="G11"/>
  <c r="H11" s="1"/>
  <c r="J11" s="1"/>
  <c r="G9"/>
  <c r="H9" s="1"/>
  <c r="J9" s="1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46"/>
  <c r="F48"/>
  <c r="C80"/>
  <c r="C71"/>
  <c r="F67"/>
  <c r="F70"/>
  <c r="C70"/>
  <c r="C54"/>
  <c r="C84"/>
  <c r="F59"/>
  <c r="F62"/>
  <c r="F64"/>
  <c r="C83"/>
  <c r="C79"/>
  <c r="F83"/>
  <c r="F86"/>
  <c r="F56"/>
  <c r="C62"/>
  <c r="C51"/>
  <c r="F75"/>
  <c r="F78"/>
  <c r="C48"/>
  <c r="F80"/>
  <c r="C52"/>
  <c r="C53"/>
  <c r="C56"/>
  <c r="F61"/>
  <c r="F72"/>
  <c r="C55"/>
  <c r="C61"/>
  <c r="C74"/>
  <c r="F53"/>
  <c r="F55"/>
  <c r="F58"/>
  <c r="C47"/>
  <c r="C68"/>
  <c r="F77"/>
  <c r="F47"/>
  <c r="F50"/>
  <c r="C69"/>
  <c r="F69"/>
  <c r="F71"/>
  <c r="F74"/>
  <c r="C59"/>
  <c r="C82"/>
  <c r="C78"/>
  <c r="F63"/>
  <c r="F66"/>
  <c r="C77"/>
  <c r="C65"/>
  <c r="F85"/>
  <c r="F46"/>
  <c r="F49"/>
  <c r="F60"/>
  <c r="C46"/>
  <c r="C81"/>
  <c r="F79"/>
  <c r="F82"/>
  <c r="F52"/>
  <c r="C73"/>
  <c r="C60"/>
  <c r="C86"/>
  <c r="C64"/>
  <c r="F65"/>
  <c r="F76"/>
  <c r="C63"/>
  <c r="C50"/>
  <c r="C67"/>
  <c r="F57"/>
  <c r="F68"/>
  <c r="C66"/>
  <c r="C72"/>
  <c r="C57"/>
  <c r="F81"/>
  <c r="F51"/>
  <c r="F54"/>
  <c r="C58"/>
  <c r="C75"/>
  <c r="F73"/>
  <c r="F84"/>
  <c r="C49"/>
  <c r="C76"/>
  <c r="C85"/>
  <c r="G48" l="1"/>
  <c r="H48" s="1"/>
  <c r="G83"/>
  <c r="H83" s="1"/>
  <c r="G79"/>
  <c r="H79" s="1"/>
  <c r="G75"/>
  <c r="H75" s="1"/>
  <c r="G71"/>
  <c r="H71" s="1"/>
  <c r="G67"/>
  <c r="H67" s="1"/>
  <c r="G63"/>
  <c r="H63" s="1"/>
  <c r="G59"/>
  <c r="H59" s="1"/>
  <c r="G55"/>
  <c r="H55" s="1"/>
  <c r="G51"/>
  <c r="H51" s="1"/>
  <c r="G47"/>
  <c r="H47" s="1"/>
  <c r="G86"/>
  <c r="H86" s="1"/>
  <c r="G82"/>
  <c r="H82" s="1"/>
  <c r="G78"/>
  <c r="H78" s="1"/>
  <c r="G74"/>
  <c r="H74" s="1"/>
  <c r="G70"/>
  <c r="H70" s="1"/>
  <c r="G66"/>
  <c r="H66" s="1"/>
  <c r="G62"/>
  <c r="H62" s="1"/>
  <c r="G58"/>
  <c r="H58" s="1"/>
  <c r="G54"/>
  <c r="H54" s="1"/>
  <c r="G50"/>
  <c r="H50" s="1"/>
  <c r="G85"/>
  <c r="H85" s="1"/>
  <c r="G81"/>
  <c r="H81" s="1"/>
  <c r="G77"/>
  <c r="H77" s="1"/>
  <c r="G73"/>
  <c r="H73" s="1"/>
  <c r="G69"/>
  <c r="H69" s="1"/>
  <c r="G65"/>
  <c r="H65" s="1"/>
  <c r="G61"/>
  <c r="H61" s="1"/>
  <c r="G57"/>
  <c r="H57" s="1"/>
  <c r="G53"/>
  <c r="H53" s="1"/>
  <c r="G49"/>
  <c r="H49" s="1"/>
  <c r="G46"/>
  <c r="H46" s="1"/>
  <c r="G84"/>
  <c r="H84" s="1"/>
  <c r="G80"/>
  <c r="H80" s="1"/>
  <c r="G76"/>
  <c r="H76" s="1"/>
  <c r="G72"/>
  <c r="H72" s="1"/>
  <c r="G68"/>
  <c r="H68" s="1"/>
  <c r="G64"/>
  <c r="H64" s="1"/>
  <c r="G60"/>
  <c r="H60" s="1"/>
  <c r="G56"/>
  <c r="H56" s="1"/>
  <c r="G52"/>
  <c r="H52" s="1"/>
  <c r="J60" l="1"/>
  <c r="I60"/>
  <c r="J68"/>
  <c r="I68"/>
  <c r="J76"/>
  <c r="I76"/>
  <c r="J84"/>
  <c r="I84"/>
  <c r="J49"/>
  <c r="I49"/>
  <c r="J57"/>
  <c r="I57"/>
  <c r="J65"/>
  <c r="I65"/>
  <c r="I73"/>
  <c r="J73"/>
  <c r="I81"/>
  <c r="J81"/>
  <c r="I50"/>
  <c r="J50"/>
  <c r="J58"/>
  <c r="I58"/>
  <c r="J66"/>
  <c r="I66"/>
  <c r="I74"/>
  <c r="J74"/>
  <c r="J82"/>
  <c r="I82"/>
  <c r="I47"/>
  <c r="J47"/>
  <c r="J55"/>
  <c r="I55"/>
  <c r="J63"/>
  <c r="I63"/>
  <c r="J71"/>
  <c r="I71"/>
  <c r="J79"/>
  <c r="I79"/>
  <c r="J48"/>
  <c r="I48"/>
  <c r="J52"/>
  <c r="I52"/>
  <c r="I56"/>
  <c r="J56"/>
  <c r="I64"/>
  <c r="J64"/>
  <c r="I72"/>
  <c r="J72"/>
  <c r="I80"/>
  <c r="J80"/>
  <c r="J46"/>
  <c r="I46"/>
  <c r="I53"/>
  <c r="J53"/>
  <c r="I61"/>
  <c r="J61"/>
  <c r="J69"/>
  <c r="I69"/>
  <c r="J77"/>
  <c r="I77"/>
  <c r="J85"/>
  <c r="I85"/>
  <c r="I54"/>
  <c r="J54"/>
  <c r="I62"/>
  <c r="J62"/>
  <c r="J70"/>
  <c r="I70"/>
  <c r="J78"/>
  <c r="I78"/>
  <c r="I86"/>
  <c r="J86"/>
  <c r="I51"/>
  <c r="J51"/>
  <c r="I59"/>
  <c r="J59"/>
  <c r="I67"/>
  <c r="J67"/>
  <c r="I75"/>
  <c r="J75"/>
  <c r="I83"/>
  <c r="J83"/>
</calcChain>
</file>

<file path=xl/sharedStrings.xml><?xml version="1.0" encoding="utf-8"?>
<sst xmlns="http://schemas.openxmlformats.org/spreadsheetml/2006/main" count="476" uniqueCount="175">
  <si>
    <t>Флейтовое соло "Что такое осень"</t>
  </si>
  <si>
    <t>Такты начиная с 19</t>
  </si>
  <si>
    <t>Нота</t>
  </si>
  <si>
    <t>Длительность</t>
  </si>
  <si>
    <t>КодДлит</t>
  </si>
  <si>
    <t>КодНот</t>
  </si>
  <si>
    <t>Коды нот</t>
  </si>
  <si>
    <t>1.do</t>
  </si>
  <si>
    <t>1.do#</t>
  </si>
  <si>
    <t>1.re</t>
  </si>
  <si>
    <t>1.re#</t>
  </si>
  <si>
    <t>1.mi</t>
  </si>
  <si>
    <t>1.fa</t>
  </si>
  <si>
    <t>1.fa#</t>
  </si>
  <si>
    <t>1.sol</t>
  </si>
  <si>
    <t>1.sol#</t>
  </si>
  <si>
    <t>1.la</t>
  </si>
  <si>
    <t>1.la#</t>
  </si>
  <si>
    <t>1.si</t>
  </si>
  <si>
    <t>0.la</t>
  </si>
  <si>
    <t>0.la#</t>
  </si>
  <si>
    <t>0.si</t>
  </si>
  <si>
    <t>2.do</t>
  </si>
  <si>
    <t>2.si</t>
  </si>
  <si>
    <t>2.re#</t>
  </si>
  <si>
    <t>p</t>
  </si>
  <si>
    <t>2.fa#</t>
  </si>
  <si>
    <t>2.mi</t>
  </si>
  <si>
    <t>2.re</t>
  </si>
  <si>
    <t>2.fa</t>
  </si>
  <si>
    <t>2.sol</t>
  </si>
  <si>
    <t>2.sol#</t>
  </si>
  <si>
    <t>2.la</t>
  </si>
  <si>
    <t>2.la#</t>
  </si>
  <si>
    <t>2.do#</t>
  </si>
  <si>
    <t>Такт</t>
  </si>
  <si>
    <t>Коды длительностей</t>
  </si>
  <si>
    <t>8.</t>
  </si>
  <si>
    <t>4.</t>
  </si>
  <si>
    <t>2.</t>
  </si>
  <si>
    <t>long</t>
  </si>
  <si>
    <t>Код общий</t>
  </si>
  <si>
    <t>Для asm</t>
  </si>
  <si>
    <t>Л.Ядренников - 08.11.19</t>
  </si>
  <si>
    <t>-во сколько раз ускорено</t>
  </si>
  <si>
    <t>pp</t>
  </si>
  <si>
    <t>ф =";"&amp;ДВССЫЛ("[autumn.xlsx]Лист2!$a"&amp;ПОИСКПОЗ(I4;[autumn.xlsx]Лист2!$B$1:$B$30;0))</t>
  </si>
  <si>
    <t>код</t>
  </si>
  <si>
    <t>длит</t>
  </si>
  <si>
    <t>ф=ДВССЫЛ("[autumn.xlsx]Лист2!$d"&amp;ПОИСКПОЗ(J4;[autumn.xlsx]Лист2!$E$1:$E$9;0))</t>
  </si>
  <si>
    <t>triol</t>
  </si>
  <si>
    <t>Загружается таймер числом 05dh, а затем проверяется таймер, и если он не переполнился,</t>
  </si>
  <si>
    <t>то тогда генерируется задержка в цикле с переменной 23h</t>
  </si>
  <si>
    <t>таким образом, таймер может переполниться внутри задержки, но это не отследить.</t>
  </si>
  <si>
    <t>Реальная длительность паузы всегда равна кратному 23h (с учетом погрешностей на вызовы)</t>
  </si>
  <si>
    <t>Реальная длительность ноты (одной единицы duration table) всегда БОЛЬШЕ времени счета таймера</t>
  </si>
  <si>
    <t>Именно поэтому длительность в duration table берется по недостатку, и чем длиннее нота,</t>
  </si>
  <si>
    <t>Реальную длительнос ть лучше (проще) всего рассчитать по паузе.</t>
  </si>
  <si>
    <t>тем погрешность больше и недостаток этот больше.</t>
  </si>
  <si>
    <t>mov a,#23h</t>
  </si>
  <si>
    <t>dec a</t>
  </si>
  <si>
    <t>jnz $-1</t>
  </si>
  <si>
    <t>mov a,#1h</t>
  </si>
  <si>
    <t>a=1</t>
  </si>
  <si>
    <t>a=0</t>
  </si>
  <si>
    <t>не вып</t>
  </si>
  <si>
    <t>всего</t>
  </si>
  <si>
    <t>mov a,#2h</t>
  </si>
  <si>
    <t>a=2</t>
  </si>
  <si>
    <t>в цикле команды dec и jnz выполняются такое число раз, какое загрузили в аккумулятор</t>
  </si>
  <si>
    <t>в данном случае 3*23h=3*35=105 тактов</t>
  </si>
  <si>
    <t>TONE</t>
  </si>
  <si>
    <t>TMRTON</t>
  </si>
  <si>
    <t>циклов</t>
  </si>
  <si>
    <t>MUSPAUSE</t>
  </si>
  <si>
    <t>всего циклов</t>
  </si>
  <si>
    <t>TMRCHK_пр</t>
  </si>
  <si>
    <t>TMRCHK_ост</t>
  </si>
  <si>
    <t>первая команда - проверка таймера, уход на DURAT</t>
  </si>
  <si>
    <t>сработал таймер! Уходим на DURAT</t>
  </si>
  <si>
    <t>Дискретность процедуры TONE</t>
  </si>
  <si>
    <t>повт фрагмент</t>
  </si>
  <si>
    <t>остатки</t>
  </si>
  <si>
    <t>Другое разбиение</t>
  </si>
  <si>
    <t>1f</t>
  </si>
  <si>
    <t>DURAT_общ</t>
  </si>
  <si>
    <t>DURAT_не0</t>
  </si>
  <si>
    <t>уходим на TMRTON</t>
  </si>
  <si>
    <t>118k+118</t>
  </si>
  <si>
    <t>22.11.2019 - таймер увеличивается один раз на 32 маш.цикла (сигнала ALE)</t>
  </si>
  <si>
    <t>Возможно, что погрешность в задании длительностей возникает не по той причине, что 21.11,</t>
  </si>
  <si>
    <t>а из-за того, что перезарядка (чтение очередного байта duration table) требует времени.</t>
  </si>
  <si>
    <t>Расшифровка таблицы длительностей</t>
  </si>
  <si>
    <t>Отн длит</t>
  </si>
  <si>
    <t>Сумма</t>
  </si>
  <si>
    <t>Пока одни единички - все ок</t>
  </si>
  <si>
    <t>Надо бы</t>
  </si>
  <si>
    <t>Лишних тиков</t>
  </si>
  <si>
    <t>надо1</t>
  </si>
  <si>
    <t>надо2</t>
  </si>
  <si>
    <t>16tr</t>
  </si>
  <si>
    <t>Число счит табл длит</t>
  </si>
  <si>
    <t>Число уменьш в цикле</t>
  </si>
  <si>
    <t>Видно, что каждые 2 уменьшения в цикле дают потерю 1 тика, потому и числа нечетные.</t>
  </si>
  <si>
    <t>Реальная длит</t>
  </si>
  <si>
    <t>4+16</t>
  </si>
  <si>
    <t>в такте 20 нарушены длительности!</t>
  </si>
  <si>
    <t>берем 1,4,5,6 ноты.</t>
  </si>
  <si>
    <t>23.11.19 - вероятно, самое правдоподобное объяснение, почему таблица длительностей</t>
  </si>
  <si>
    <t>именно такая, следующее: при декременте значения длительностей таймер не считает;</t>
  </si>
  <si>
    <t>время декремента искусственно подогнано (задержками) до такой величины, которая кратна</t>
  </si>
  <si>
    <t>тику таймера. Но один декремент слишком короткий (равен половине тика таймера)…</t>
  </si>
  <si>
    <t>Кстати, если тик таймера - 1/32, то можно ли так реализовать триоли?</t>
  </si>
  <si>
    <t>В таймер загружено:</t>
  </si>
  <si>
    <t>05d</t>
  </si>
  <si>
    <t>hex</t>
  </si>
  <si>
    <t>dec</t>
  </si>
  <si>
    <t>Число тактов ALE:</t>
  </si>
  <si>
    <t>В единицах пауз:</t>
  </si>
  <si>
    <t>Число отсчетов до FF:</t>
  </si>
  <si>
    <t>Т.е. за один вызов tone с паузой длительность будет 45 проходов цикла</t>
  </si>
  <si>
    <t xml:space="preserve">Нужно проверить варианты: </t>
  </si>
  <si>
    <t>-было три значения длительностей 1,1,1</t>
  </si>
  <si>
    <t>-было одно значение 3</t>
  </si>
  <si>
    <t>25.11.19 все еще веселее. Не обратил внимания: после вызова VOLDUR, т.е. после</t>
  </si>
  <si>
    <t>очередного чтения байта duration table, очищается флажок F1. Поэтому при срабатывании таймера</t>
  </si>
  <si>
    <t>первый раз мы уходим в обработчике (в DURAT) на вариант FIXDUR.</t>
  </si>
  <si>
    <t>но уже с REALDUR. При этом декремента при вызове DURAT с очищеным флажком не делается,</t>
  </si>
  <si>
    <t>а флажок инвертируется при каждом вызове DURAT.</t>
  </si>
  <si>
    <t>Все это приводит к следующему сценарию:</t>
  </si>
  <si>
    <t xml:space="preserve">1 вызов таймера изначальный, F1:=1, уход на FIXDUR, </t>
  </si>
  <si>
    <t xml:space="preserve">1 вызов таймера повторный, F1:=1, FIXDUR, </t>
  </si>
  <si>
    <t>1 вызов таймера повторный, F1:=0, REALDUR, декремент, R6:=0</t>
  </si>
  <si>
    <t>1 вызов таймера повторный, F1:=0, задержка и уход на VOLDUR</t>
  </si>
  <si>
    <t>а)R6=duration value=1, вызов VOLDUR</t>
  </si>
  <si>
    <t>имеем 4 вызова таймера</t>
  </si>
  <si>
    <t>б) R6=duration value=3, вызов VOLDUR</t>
  </si>
  <si>
    <t>1 вызов таймера изначальный, F1:=1, уход на FIXDUR</t>
  </si>
  <si>
    <t>1 вызов таймера повторный, F1:=0, REALDUR, декремент, R6:=2</t>
  </si>
  <si>
    <t>1 вызов таймера повторный, F1:=0, REALDUR, декремент, R6:=1</t>
  </si>
  <si>
    <t>имеем 8 интервалов таймера</t>
  </si>
  <si>
    <t>Правильно говорить так: есть 4 "обязательных" интервала таймера + каждое duration value,</t>
  </si>
  <si>
    <t>большее 1, дает 2 интервала таймера.</t>
  </si>
  <si>
    <t>Еще можно так: число интервалов таймера равно удвоенному числу duration value +2 обязательных</t>
  </si>
  <si>
    <t>интервала.</t>
  </si>
  <si>
    <t>Имеем</t>
  </si>
  <si>
    <t>value</t>
  </si>
  <si>
    <t>таймеров</t>
  </si>
  <si>
    <t>отн длит в шестнадцатых</t>
  </si>
  <si>
    <t>три плюс шесть единиц:</t>
  </si>
  <si>
    <t>т.е. четверть</t>
  </si>
  <si>
    <t>Шестнадцатой ноте соответствует 8 интервалов таймера.</t>
  </si>
  <si>
    <t>семь плюс шесть единиц</t>
  </si>
  <si>
    <t>т.е 4+16</t>
  </si>
  <si>
    <t xml:space="preserve">Триольная 1/8 это по отн.длительности </t>
  </si>
  <si>
    <t>или</t>
  </si>
  <si>
    <t>После задержки произойдет опять переход к обработчику,</t>
  </si>
  <si>
    <t>Такая организация позволила закодировать задержку куда длиннее, чем можно по таймеру,</t>
  </si>
  <si>
    <t>при этом задавая задержку небольшим (4-битным) числом.</t>
  </si>
  <si>
    <t>Можно бы, думаю, и проще.</t>
  </si>
  <si>
    <t>Теперь весь вопрос - как реалиховать триоли.</t>
  </si>
  <si>
    <t>либо сделать меньшее значение таймера,</t>
  </si>
  <si>
    <t>либо меньшее число его вызовов.</t>
  </si>
  <si>
    <t>В любом случае понадобится патч, который придется лепить на место мелодий.</t>
  </si>
  <si>
    <t>И неиспользованный код ноты для включения/выключения "триольного режима".</t>
  </si>
  <si>
    <t>Либо (что хуже) префикс триольной ноты.</t>
  </si>
  <si>
    <t>Код может быть высокой, не вошедшей в duration table нотой,</t>
  </si>
  <si>
    <t>либо кодом паузы типа 00 с ненулевой длительностью</t>
  </si>
  <si>
    <t>Первый вариант мне нравится больше.</t>
  </si>
  <si>
    <t>Задать "коднот"=31 как префикс триольного режима вкл/выкл</t>
  </si>
  <si>
    <t>- таймер для триоли (hex)</t>
  </si>
  <si>
    <t>0FFh</t>
  </si>
  <si>
    <t>triol off</t>
  </si>
  <si>
    <t>triol on</t>
  </si>
  <si>
    <t>отступил от нот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</si>
</sst>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quotePrefix="1"/>
    <xf numFmtId="0" fontId="0" fillId="5" borderId="0" xfId="0" applyFill="1"/>
    <xf numFmtId="14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/>
    <xf numFmtId="0" fontId="0" fillId="10" borderId="1" xfId="0" applyFill="1" applyBorder="1"/>
    <xf numFmtId="0" fontId="0" fillId="0" borderId="0" xfId="0" applyBorder="1"/>
    <xf numFmtId="0" fontId="0" fillId="0" borderId="0" xfId="0" applyFill="1" applyBorder="1"/>
    <xf numFmtId="0" fontId="0" fillId="10" borderId="2" xfId="0" applyFill="1" applyBorder="1"/>
    <xf numFmtId="0" fontId="0" fillId="11" borderId="0" xfId="0" applyFill="1" applyBorder="1"/>
    <xf numFmtId="0" fontId="0" fillId="3" borderId="1" xfId="0" applyFill="1" applyBorder="1"/>
    <xf numFmtId="0" fontId="0" fillId="11" borderId="0" xfId="0" applyFill="1"/>
    <xf numFmtId="0" fontId="0" fillId="0" borderId="0" xfId="0" quotePrefix="1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1"/>
  <sheetViews>
    <sheetView tabSelected="1" topLeftCell="A4" workbookViewId="0">
      <pane ySplit="600" activePane="bottomLeft"/>
      <selection activeCell="J31" sqref="J5:J31"/>
      <selection pane="bottomLeft" activeCell="H64" sqref="H64"/>
    </sheetView>
  </sheetViews>
  <sheetFormatPr defaultRowHeight="15"/>
  <cols>
    <col min="4" max="5" width="7.5703125" customWidth="1"/>
  </cols>
  <sheetData>
    <row r="1" spans="1:11">
      <c r="A1" t="s">
        <v>43</v>
      </c>
    </row>
    <row r="2" spans="1:11">
      <c r="A2" t="s">
        <v>0</v>
      </c>
    </row>
    <row r="3" spans="1:11">
      <c r="E3">
        <v>2</v>
      </c>
      <c r="F3" s="4" t="s">
        <v>44</v>
      </c>
    </row>
    <row r="4" spans="1:11">
      <c r="A4" s="3" t="s">
        <v>35</v>
      </c>
      <c r="B4" s="3" t="s">
        <v>2</v>
      </c>
      <c r="C4" s="3" t="s">
        <v>5</v>
      </c>
      <c r="D4" s="3" t="s">
        <v>3</v>
      </c>
      <c r="E4" s="3"/>
      <c r="F4" s="3" t="s">
        <v>4</v>
      </c>
      <c r="G4" s="3" t="s">
        <v>41</v>
      </c>
      <c r="H4" s="3" t="s">
        <v>41</v>
      </c>
      <c r="I4" s="3"/>
      <c r="J4" s="3" t="s">
        <v>42</v>
      </c>
    </row>
    <row r="5" spans="1:11">
      <c r="A5">
        <v>1</v>
      </c>
      <c r="B5" t="s">
        <v>14</v>
      </c>
      <c r="C5">
        <f ca="1">INDIRECT("Лист2!B"&amp;MATCH(B5,Лист2!$A$2:$A$30,0)+1)</f>
        <v>8</v>
      </c>
      <c r="D5" s="2" t="s">
        <v>39</v>
      </c>
      <c r="E5" s="2" t="str">
        <f t="shared" ref="E5:E7" si="0">IF(RIGHT(D5)=".",LEFT(D5,LEN(D5)-1)*$E$3&amp;".",D5*$E$3)</f>
        <v>4.</v>
      </c>
      <c r="F5">
        <f ca="1">INDIRECT("Лист2!e"&amp;MATCH(E5,Лист2!$D$2:$D$9,0)+1)</f>
        <v>4</v>
      </c>
      <c r="G5">
        <f t="shared" ref="G5:G7" ca="1" si="1">F5*32+C5</f>
        <v>136</v>
      </c>
      <c r="H5" t="str">
        <f t="shared" ref="H5:H7" ca="1" si="2">DEC2HEX(G5,2)</f>
        <v>88</v>
      </c>
      <c r="J5" t="str">
        <f t="shared" ref="J5:J7" ca="1" si="3">IF(ISNUMBER(VALUE(LEFT(H5))),H5&amp;"h",0&amp;H5&amp;"h")</f>
        <v>88h</v>
      </c>
    </row>
    <row r="6" spans="1:11">
      <c r="B6" t="s">
        <v>14</v>
      </c>
      <c r="C6">
        <f ca="1">INDIRECT("Лист2!B"&amp;MATCH(B6,Лист2!$A$2:$A$30,0)+1)</f>
        <v>8</v>
      </c>
      <c r="D6" s="2">
        <v>4</v>
      </c>
      <c r="E6" s="2">
        <f t="shared" si="0"/>
        <v>8</v>
      </c>
      <c r="F6">
        <f ca="1">INDIRECT("Лист2!e"&amp;MATCH(E6,Лист2!$D$2:$D$9,0)+1)</f>
        <v>1</v>
      </c>
      <c r="G6">
        <f t="shared" ca="1" si="1"/>
        <v>40</v>
      </c>
      <c r="H6" t="str">
        <f t="shared" ca="1" si="2"/>
        <v>28</v>
      </c>
      <c r="J6" t="str">
        <f t="shared" ca="1" si="3"/>
        <v>28h</v>
      </c>
    </row>
    <row r="7" spans="1:11">
      <c r="A7">
        <v>2</v>
      </c>
      <c r="B7" t="s">
        <v>7</v>
      </c>
      <c r="C7">
        <f ca="1">INDIRECT("Лист2!B"&amp;MATCH(B7,Лист2!$A$2:$A$30,0)+1)</f>
        <v>1</v>
      </c>
      <c r="D7" s="2" t="s">
        <v>39</v>
      </c>
      <c r="E7" s="2" t="str">
        <f t="shared" si="0"/>
        <v>4.</v>
      </c>
      <c r="F7">
        <f ca="1">INDIRECT("Лист2!e"&amp;MATCH(E7,Лист2!$D$2:$D$9,0)+1)</f>
        <v>4</v>
      </c>
      <c r="G7">
        <f t="shared" ca="1" si="1"/>
        <v>129</v>
      </c>
      <c r="H7" t="str">
        <f t="shared" ca="1" si="2"/>
        <v>81</v>
      </c>
      <c r="J7" t="str">
        <f t="shared" ca="1" si="3"/>
        <v>81h</v>
      </c>
    </row>
    <row r="8" spans="1:11">
      <c r="B8" t="s">
        <v>45</v>
      </c>
      <c r="C8">
        <f ca="1">INDIRECT("Лист2!B"&amp;MATCH(B8,Лист2!$A$2:$A$30,0)+1)</f>
        <v>16</v>
      </c>
      <c r="D8" s="2">
        <v>8</v>
      </c>
      <c r="E8" s="2">
        <f t="shared" ref="E8:E23" si="4">IF(RIGHT(D8)=".",LEFT(D8,LEN(D8)-1)*$E$3&amp;".",D8*$E$3)</f>
        <v>16</v>
      </c>
      <c r="F8">
        <f ca="1">INDIRECT("Лист2!e"&amp;MATCH(E8,Лист2!$D$2:$D$9,0)+1)</f>
        <v>0</v>
      </c>
      <c r="G8">
        <f t="shared" ref="G8:G23" ca="1" si="5">F8*32+C8</f>
        <v>16</v>
      </c>
      <c r="H8" t="str">
        <f t="shared" ref="H8:H23" ca="1" si="6">DEC2HEX(G8,2)</f>
        <v>10</v>
      </c>
      <c r="J8" t="str">
        <f t="shared" ref="J8:J34" ca="1" si="7">IF(ISNUMBER(VALUE(LEFT(H8))),H8&amp;"h",0&amp;H8&amp;"h")</f>
        <v>10h</v>
      </c>
    </row>
    <row r="9" spans="1:11">
      <c r="B9" t="s">
        <v>14</v>
      </c>
      <c r="C9">
        <f ca="1">INDIRECT("Лист2!B"&amp;MATCH(B9,Лист2!$A$2:$A$30,0)+1)</f>
        <v>8</v>
      </c>
      <c r="D9" s="2">
        <v>8</v>
      </c>
      <c r="E9" s="2">
        <f t="shared" si="4"/>
        <v>16</v>
      </c>
      <c r="F9">
        <f ca="1">INDIRECT("Лист2!e"&amp;MATCH(E9,Лист2!$D$2:$D$9,0)+1)</f>
        <v>0</v>
      </c>
      <c r="G9">
        <f t="shared" ca="1" si="5"/>
        <v>8</v>
      </c>
      <c r="H9" t="str">
        <f t="shared" ca="1" si="6"/>
        <v>08</v>
      </c>
      <c r="J9" t="str">
        <f t="shared" ca="1" si="7"/>
        <v>08h</v>
      </c>
    </row>
    <row r="10" spans="1:11">
      <c r="A10">
        <v>3</v>
      </c>
      <c r="B10" t="s">
        <v>7</v>
      </c>
      <c r="C10">
        <f ca="1">INDIRECT("Лист2!B"&amp;MATCH(B10,Лист2!$A$2:$A$30,0)+1)</f>
        <v>1</v>
      </c>
      <c r="D10" s="2"/>
      <c r="E10" s="2" t="s">
        <v>105</v>
      </c>
      <c r="F10">
        <f ca="1">INDIRECT("Лист2!e"&amp;MATCH(E10,Лист2!$D$2:$D$9,0)+1)</f>
        <v>7</v>
      </c>
      <c r="G10">
        <f t="shared" ca="1" si="5"/>
        <v>225</v>
      </c>
      <c r="H10" t="str">
        <f t="shared" ca="1" si="6"/>
        <v>E1</v>
      </c>
      <c r="J10" t="str">
        <f t="shared" ca="1" si="7"/>
        <v>0E1h</v>
      </c>
    </row>
    <row r="11" spans="1:11">
      <c r="B11" t="s">
        <v>45</v>
      </c>
      <c r="C11">
        <f ca="1">INDIRECT("Лист2!B"&amp;MATCH(B11,Лист2!$A$2:$A$30,0)+1)</f>
        <v>16</v>
      </c>
      <c r="D11" s="2">
        <v>4</v>
      </c>
      <c r="E11" s="2">
        <f t="shared" si="4"/>
        <v>8</v>
      </c>
      <c r="F11">
        <f ca="1">INDIRECT("Лист2!e"&amp;MATCH(E11,Лист2!$D$2:$D$9,0)+1)</f>
        <v>1</v>
      </c>
      <c r="G11">
        <f t="shared" ca="1" si="5"/>
        <v>48</v>
      </c>
      <c r="H11" t="str">
        <f t="shared" ca="1" si="6"/>
        <v>30</v>
      </c>
      <c r="J11" t="str">
        <f t="shared" ca="1" si="7"/>
        <v>30h</v>
      </c>
    </row>
    <row r="12" spans="1:11">
      <c r="B12" t="s">
        <v>11</v>
      </c>
      <c r="C12">
        <f ca="1">INDIRECT("Лист2!B"&amp;MATCH(B12,Лист2!$A$2:$A$30,0)+1)</f>
        <v>5</v>
      </c>
      <c r="D12" s="2">
        <v>8</v>
      </c>
      <c r="E12" s="2">
        <f t="shared" si="4"/>
        <v>16</v>
      </c>
      <c r="F12">
        <f ca="1">INDIRECT("Лист2!e"&amp;MATCH(E12,Лист2!$D$2:$D$9,0)+1)</f>
        <v>0</v>
      </c>
      <c r="G12">
        <f t="shared" ca="1" si="5"/>
        <v>5</v>
      </c>
      <c r="H12" t="str">
        <f t="shared" ca="1" si="6"/>
        <v>05</v>
      </c>
      <c r="J12" t="str">
        <f t="shared" ca="1" si="7"/>
        <v>05h</v>
      </c>
    </row>
    <row r="13" spans="1:11">
      <c r="D13" s="2"/>
      <c r="E13" s="2"/>
      <c r="J13" t="s">
        <v>171</v>
      </c>
      <c r="K13" t="s">
        <v>173</v>
      </c>
    </row>
    <row r="14" spans="1:11">
      <c r="A14" s="5">
        <v>4</v>
      </c>
      <c r="B14" s="5" t="s">
        <v>10</v>
      </c>
      <c r="C14" s="5">
        <f ca="1">INDIRECT("Лист2!B"&amp;MATCH(B14,Лист2!$A$2:$A$30,0)+1)</f>
        <v>4</v>
      </c>
      <c r="D14" s="5"/>
      <c r="E14" s="5">
        <v>8</v>
      </c>
      <c r="F14" s="5">
        <f ca="1">INDIRECT("Лист2!e"&amp;MATCH(E14,Лист2!$D$2:$D$9,0)+1)</f>
        <v>1</v>
      </c>
      <c r="G14" s="5">
        <f t="shared" ca="1" si="5"/>
        <v>36</v>
      </c>
      <c r="H14" s="5" t="str">
        <f t="shared" ca="1" si="6"/>
        <v>24</v>
      </c>
      <c r="I14" s="5"/>
      <c r="J14" s="5" t="str">
        <f t="shared" ca="1" si="7"/>
        <v>24h</v>
      </c>
      <c r="K14" s="5"/>
    </row>
    <row r="15" spans="1:11">
      <c r="A15" s="5"/>
      <c r="B15" s="5" t="s">
        <v>13</v>
      </c>
      <c r="C15" s="5">
        <f ca="1">INDIRECT("Лист2!B"&amp;MATCH(B15,Лист2!$A$2:$A$30,0)+1)</f>
        <v>7</v>
      </c>
      <c r="D15" s="5"/>
      <c r="E15" s="5">
        <v>8</v>
      </c>
      <c r="F15" s="5">
        <f ca="1">INDIRECT("Лист2!e"&amp;MATCH(E15,Лист2!$D$2:$D$9,0)+1)</f>
        <v>1</v>
      </c>
      <c r="G15" s="5">
        <f t="shared" ca="1" si="5"/>
        <v>39</v>
      </c>
      <c r="H15" s="5" t="str">
        <f t="shared" ca="1" si="6"/>
        <v>27</v>
      </c>
      <c r="I15" s="5"/>
      <c r="J15" s="5" t="str">
        <f t="shared" ca="1" si="7"/>
        <v>27h</v>
      </c>
      <c r="K15" s="5"/>
    </row>
    <row r="16" spans="1:11">
      <c r="A16" s="5"/>
      <c r="B16" s="5" t="s">
        <v>16</v>
      </c>
      <c r="C16" s="5">
        <f ca="1">INDIRECT("Лист2!B"&amp;MATCH(B16,Лист2!$A$2:$A$30,0)+1)</f>
        <v>10</v>
      </c>
      <c r="D16" s="5"/>
      <c r="E16" s="5">
        <v>8</v>
      </c>
      <c r="F16" s="5">
        <f ca="1">INDIRECT("Лист2!e"&amp;MATCH(E16,Лист2!$D$2:$D$9,0)+1)</f>
        <v>1</v>
      </c>
      <c r="G16" s="5">
        <f t="shared" ca="1" si="5"/>
        <v>42</v>
      </c>
      <c r="H16" s="5" t="str">
        <f t="shared" ca="1" si="6"/>
        <v>2A</v>
      </c>
      <c r="I16" s="5"/>
      <c r="J16" s="5" t="str">
        <f t="shared" ca="1" si="7"/>
        <v>2Ah</v>
      </c>
      <c r="K16" s="5"/>
    </row>
    <row r="17" spans="1:11">
      <c r="A17" s="5"/>
      <c r="B17" s="5" t="s">
        <v>22</v>
      </c>
      <c r="C17" s="5">
        <f ca="1">INDIRECT("Лист2!B"&amp;MATCH(B17,Лист2!$A$2:$A$30,0)+1)</f>
        <v>17</v>
      </c>
      <c r="D17" s="5"/>
      <c r="E17" s="5">
        <v>8</v>
      </c>
      <c r="F17" s="5">
        <f ca="1">INDIRECT("Лист2!e"&amp;MATCH(E17,Лист2!$D$2:$D$9,0)+1)</f>
        <v>1</v>
      </c>
      <c r="G17" s="5">
        <f t="shared" ca="1" si="5"/>
        <v>49</v>
      </c>
      <c r="H17" s="5" t="str">
        <f t="shared" ca="1" si="6"/>
        <v>31</v>
      </c>
      <c r="I17" s="5"/>
      <c r="J17" s="5" t="str">
        <f t="shared" ca="1" si="7"/>
        <v>31h</v>
      </c>
      <c r="K17" s="5"/>
    </row>
    <row r="18" spans="1:11">
      <c r="A18" s="5"/>
      <c r="B18" s="5" t="s">
        <v>18</v>
      </c>
      <c r="C18" s="5">
        <f ca="1">INDIRECT("Лист2!B"&amp;MATCH(B18,Лист2!$A$2:$A$30,0)+1)</f>
        <v>12</v>
      </c>
      <c r="D18" s="5"/>
      <c r="E18" s="5">
        <v>8</v>
      </c>
      <c r="F18" s="5">
        <f ca="1">INDIRECT("Лист2!e"&amp;MATCH(E18,Лист2!$D$2:$D$9,0)+1)</f>
        <v>1</v>
      </c>
      <c r="G18" s="5">
        <f t="shared" ca="1" si="5"/>
        <v>44</v>
      </c>
      <c r="H18" s="5" t="str">
        <f t="shared" ca="1" si="6"/>
        <v>2C</v>
      </c>
      <c r="I18" s="5"/>
      <c r="J18" s="5" t="str">
        <f t="shared" ca="1" si="7"/>
        <v>2Ch</v>
      </c>
      <c r="K18" s="5"/>
    </row>
    <row r="19" spans="1:11">
      <c r="A19" s="5"/>
      <c r="B19" s="5" t="s">
        <v>16</v>
      </c>
      <c r="C19" s="5">
        <f ca="1">INDIRECT("Лист2!B"&amp;MATCH(B19,Лист2!$A$2:$A$30,0)+1)</f>
        <v>10</v>
      </c>
      <c r="D19" s="5"/>
      <c r="E19" s="5">
        <v>8</v>
      </c>
      <c r="F19" s="5">
        <f ca="1">INDIRECT("Лист2!e"&amp;MATCH(E19,Лист2!$D$2:$D$9,0)+1)</f>
        <v>1</v>
      </c>
      <c r="G19" s="5">
        <f t="shared" ca="1" si="5"/>
        <v>42</v>
      </c>
      <c r="H19" s="5" t="str">
        <f t="shared" ca="1" si="6"/>
        <v>2A</v>
      </c>
      <c r="I19" s="5"/>
      <c r="J19" s="5" t="str">
        <f t="shared" ca="1" si="7"/>
        <v>2Ah</v>
      </c>
      <c r="K19" s="5"/>
    </row>
    <row r="20" spans="1:11">
      <c r="D20" s="2"/>
      <c r="E20" s="2"/>
      <c r="J20" t="s">
        <v>171</v>
      </c>
      <c r="K20" t="s">
        <v>172</v>
      </c>
    </row>
    <row r="21" spans="1:11">
      <c r="A21">
        <v>5</v>
      </c>
      <c r="B21" t="s">
        <v>18</v>
      </c>
      <c r="C21">
        <f ca="1">INDIRECT("Лист2!B"&amp;MATCH(B21,Лист2!$A$2:$A$30,0)+1)</f>
        <v>12</v>
      </c>
      <c r="D21" s="2" t="s">
        <v>39</v>
      </c>
      <c r="E21" s="2" t="str">
        <f t="shared" si="4"/>
        <v>4.</v>
      </c>
      <c r="F21">
        <f ca="1">INDIRECT("Лист2!e"&amp;MATCH(E21,Лист2!$D$2:$D$9,0)+1)</f>
        <v>4</v>
      </c>
      <c r="G21">
        <f t="shared" ca="1" si="5"/>
        <v>140</v>
      </c>
      <c r="H21" t="str">
        <f t="shared" ca="1" si="6"/>
        <v>8C</v>
      </c>
      <c r="J21" t="str">
        <f t="shared" ca="1" si="7"/>
        <v>8Ch</v>
      </c>
      <c r="K21" t="s">
        <v>174</v>
      </c>
    </row>
    <row r="22" spans="1:11">
      <c r="B22" t="s">
        <v>18</v>
      </c>
      <c r="C22">
        <f ca="1">INDIRECT("Лист2!B"&amp;MATCH(B22,Лист2!$A$2:$A$30,0)+1)</f>
        <v>12</v>
      </c>
      <c r="D22" s="2">
        <v>4</v>
      </c>
      <c r="E22" s="2">
        <f t="shared" si="4"/>
        <v>8</v>
      </c>
      <c r="F22">
        <f ca="1">INDIRECT("Лист2!e"&amp;MATCH(E22,Лист2!$D$2:$D$9,0)+1)</f>
        <v>1</v>
      </c>
      <c r="G22">
        <f t="shared" ca="1" si="5"/>
        <v>44</v>
      </c>
      <c r="H22" t="str">
        <f t="shared" ca="1" si="6"/>
        <v>2C</v>
      </c>
      <c r="J22" t="str">
        <f t="shared" ca="1" si="7"/>
        <v>2Ch</v>
      </c>
    </row>
    <row r="23" spans="1:11">
      <c r="A23">
        <v>6</v>
      </c>
      <c r="B23" t="s">
        <v>7</v>
      </c>
      <c r="C23">
        <f ca="1">INDIRECT("Лист2!B"&amp;MATCH(B23,Лист2!$A$2:$A$30,0)+1)</f>
        <v>1</v>
      </c>
      <c r="D23" s="2">
        <v>2</v>
      </c>
      <c r="E23" s="2">
        <f t="shared" si="4"/>
        <v>4</v>
      </c>
      <c r="F23">
        <f ca="1">INDIRECT("Лист2!e"&amp;MATCH(E23,Лист2!$D$2:$D$9,0)+1)</f>
        <v>3</v>
      </c>
      <c r="G23">
        <f t="shared" ca="1" si="5"/>
        <v>97</v>
      </c>
      <c r="H23" t="str">
        <f t="shared" ca="1" si="6"/>
        <v>61</v>
      </c>
      <c r="J23" t="str">
        <f t="shared" ca="1" si="7"/>
        <v>61h</v>
      </c>
    </row>
    <row r="24" spans="1:11">
      <c r="B24" t="s">
        <v>45</v>
      </c>
      <c r="C24">
        <f ca="1">INDIRECT("Лист2!B"&amp;MATCH(B24,Лист2!$A$2:$A$30,0)+1)</f>
        <v>16</v>
      </c>
      <c r="D24" s="2" t="s">
        <v>38</v>
      </c>
      <c r="E24" s="2" t="str">
        <f t="shared" ref="E24:E34" si="8">IF(RIGHT(D24)=".",LEFT(D24,LEN(D24)-1)*$E$3&amp;".",D24*$E$3)</f>
        <v>8.</v>
      </c>
      <c r="F24">
        <f ca="1">INDIRECT("Лист2!e"&amp;MATCH(E24,Лист2!$D$2:$D$9,0)+1)</f>
        <v>2</v>
      </c>
      <c r="G24">
        <f t="shared" ref="G24:G34" ca="1" si="9">F24*32+C24</f>
        <v>80</v>
      </c>
      <c r="H24" t="str">
        <f t="shared" ref="H24:H34" ca="1" si="10">DEC2HEX(G24,2)</f>
        <v>50</v>
      </c>
      <c r="J24" t="str">
        <f t="shared" ca="1" si="7"/>
        <v>50h</v>
      </c>
    </row>
    <row r="25" spans="1:11">
      <c r="D25" s="2"/>
      <c r="E25" s="2"/>
      <c r="J25" t="s">
        <v>171</v>
      </c>
      <c r="K25" t="s">
        <v>173</v>
      </c>
    </row>
    <row r="26" spans="1:11">
      <c r="A26" s="5">
        <v>7</v>
      </c>
      <c r="B26" s="5" t="s">
        <v>19</v>
      </c>
      <c r="C26" s="5">
        <f ca="1">INDIRECT("Лист2!B"&amp;MATCH(B26,Лист2!$A$2:$A$30,0)+1)</f>
        <v>13</v>
      </c>
      <c r="D26" s="5"/>
      <c r="E26" s="5">
        <v>8</v>
      </c>
      <c r="F26" s="5">
        <f ca="1">INDIRECT("Лист2!e"&amp;MATCH(E26,Лист2!$D$2:$D$9,0)+1)</f>
        <v>1</v>
      </c>
      <c r="G26" s="5">
        <f t="shared" ca="1" si="9"/>
        <v>45</v>
      </c>
      <c r="H26" s="5" t="str">
        <f t="shared" ca="1" si="10"/>
        <v>2D</v>
      </c>
      <c r="I26" s="5"/>
      <c r="J26" s="5" t="str">
        <f t="shared" ca="1" si="7"/>
        <v>2Dh</v>
      </c>
    </row>
    <row r="27" spans="1:11">
      <c r="A27" s="5"/>
      <c r="B27" s="5" t="s">
        <v>7</v>
      </c>
      <c r="C27" s="5">
        <f ca="1">INDIRECT("Лист2!B"&amp;MATCH(B27,Лист2!$A$2:$A$30,0)+1)</f>
        <v>1</v>
      </c>
      <c r="D27" s="5"/>
      <c r="E27" s="5">
        <v>8</v>
      </c>
      <c r="F27" s="5">
        <f ca="1">INDIRECT("Лист2!e"&amp;MATCH(E27,Лист2!$D$2:$D$9,0)+1)</f>
        <v>1</v>
      </c>
      <c r="G27" s="5">
        <f t="shared" ca="1" si="9"/>
        <v>33</v>
      </c>
      <c r="H27" s="5" t="str">
        <f t="shared" ca="1" si="10"/>
        <v>21</v>
      </c>
      <c r="I27" s="5"/>
      <c r="J27" s="5" t="str">
        <f t="shared" ca="1" si="7"/>
        <v>21h</v>
      </c>
    </row>
    <row r="28" spans="1:11">
      <c r="A28" s="5"/>
      <c r="B28" s="5" t="s">
        <v>11</v>
      </c>
      <c r="C28" s="5">
        <f ca="1">INDIRECT("Лист2!B"&amp;MATCH(B28,Лист2!$A$2:$A$30,0)+1)</f>
        <v>5</v>
      </c>
      <c r="D28" s="5"/>
      <c r="E28" s="5">
        <v>8</v>
      </c>
      <c r="F28" s="5">
        <f ca="1">INDIRECT("Лист2!e"&amp;MATCH(E28,Лист2!$D$2:$D$9,0)+1)</f>
        <v>1</v>
      </c>
      <c r="G28" s="5">
        <f t="shared" ca="1" si="9"/>
        <v>37</v>
      </c>
      <c r="H28" s="5" t="str">
        <f t="shared" ca="1" si="10"/>
        <v>25</v>
      </c>
      <c r="I28" s="5"/>
      <c r="J28" s="5" t="str">
        <f t="shared" ca="1" si="7"/>
        <v>25h</v>
      </c>
    </row>
    <row r="29" spans="1:11">
      <c r="A29" s="5"/>
      <c r="B29" s="5" t="s">
        <v>18</v>
      </c>
      <c r="C29" s="5">
        <f ca="1">INDIRECT("Лист2!B"&amp;MATCH(B29,Лист2!$A$2:$A$30,0)+1)</f>
        <v>12</v>
      </c>
      <c r="D29" s="5"/>
      <c r="E29" s="5">
        <v>8</v>
      </c>
      <c r="F29" s="5">
        <f ca="1">INDIRECT("Лист2!e"&amp;MATCH(E29,Лист2!$D$2:$D$9,0)+1)</f>
        <v>1</v>
      </c>
      <c r="G29" s="5">
        <f t="shared" ca="1" si="9"/>
        <v>44</v>
      </c>
      <c r="H29" s="5" t="str">
        <f t="shared" ca="1" si="10"/>
        <v>2C</v>
      </c>
      <c r="I29" s="5"/>
      <c r="J29" s="5" t="str">
        <f t="shared" ca="1" si="7"/>
        <v>2Ch</v>
      </c>
    </row>
    <row r="30" spans="1:11">
      <c r="A30" s="5"/>
      <c r="B30" s="5" t="s">
        <v>16</v>
      </c>
      <c r="C30" s="5">
        <f ca="1">INDIRECT("Лист2!B"&amp;MATCH(B30,Лист2!$A$2:$A$30,0)+1)</f>
        <v>10</v>
      </c>
      <c r="D30" s="5"/>
      <c r="E30" s="5">
        <v>8</v>
      </c>
      <c r="F30" s="5">
        <f ca="1">INDIRECT("Лист2!e"&amp;MATCH(E30,Лист2!$D$2:$D$9,0)+1)</f>
        <v>1</v>
      </c>
      <c r="G30" s="5">
        <f t="shared" ca="1" si="9"/>
        <v>42</v>
      </c>
      <c r="H30" s="5" t="str">
        <f t="shared" ca="1" si="10"/>
        <v>2A</v>
      </c>
      <c r="I30" s="5"/>
      <c r="J30" s="5" t="str">
        <f t="shared" ca="1" si="7"/>
        <v>2Ah</v>
      </c>
    </row>
    <row r="31" spans="1:11">
      <c r="A31" s="5"/>
      <c r="B31" s="5" t="s">
        <v>14</v>
      </c>
      <c r="C31" s="5">
        <f ca="1">INDIRECT("Лист2!B"&amp;MATCH(B31,Лист2!$A$2:$A$30,0)+1)</f>
        <v>8</v>
      </c>
      <c r="D31" s="5"/>
      <c r="E31" s="5">
        <v>8</v>
      </c>
      <c r="F31" s="5">
        <f ca="1">INDIRECT("Лист2!e"&amp;MATCH(E31,Лист2!$D$2:$D$9,0)+1)</f>
        <v>1</v>
      </c>
      <c r="G31" s="5">
        <f t="shared" ca="1" si="9"/>
        <v>40</v>
      </c>
      <c r="H31" s="5" t="str">
        <f t="shared" ca="1" si="10"/>
        <v>28</v>
      </c>
      <c r="I31" s="5"/>
      <c r="J31" s="5" t="str">
        <f t="shared" ca="1" si="7"/>
        <v>28h</v>
      </c>
    </row>
    <row r="32" spans="1:11">
      <c r="D32" s="2"/>
      <c r="E32" s="2"/>
      <c r="J32" t="s">
        <v>171</v>
      </c>
      <c r="K32" t="s">
        <v>172</v>
      </c>
    </row>
    <row r="33" spans="1:12">
      <c r="A33">
        <v>8</v>
      </c>
      <c r="B33" t="s">
        <v>13</v>
      </c>
      <c r="C33">
        <f ca="1">INDIRECT("Лист2!B"&amp;MATCH(B33,Лист2!$A$2:$A$30,0)+1)</f>
        <v>7</v>
      </c>
      <c r="D33" s="2">
        <v>2</v>
      </c>
      <c r="E33" s="2" t="s">
        <v>105</v>
      </c>
      <c r="F33">
        <f ca="1">INDIRECT("Лист2!e"&amp;MATCH(E33,Лист2!$D$2:$D$9,0)+1)</f>
        <v>7</v>
      </c>
      <c r="G33">
        <f t="shared" ca="1" si="9"/>
        <v>231</v>
      </c>
      <c r="H33" t="str">
        <f t="shared" ca="1" si="10"/>
        <v>E7</v>
      </c>
      <c r="J33" t="str">
        <f t="shared" ca="1" si="7"/>
        <v>0E7h</v>
      </c>
    </row>
    <row r="34" spans="1:12">
      <c r="B34" t="s">
        <v>45</v>
      </c>
      <c r="C34">
        <f ca="1">INDIRECT("Лист2!B"&amp;MATCH(B34,Лист2!$A$2:$A$30,0)+1)</f>
        <v>16</v>
      </c>
      <c r="D34" s="2" t="s">
        <v>38</v>
      </c>
      <c r="E34" s="2" t="str">
        <f t="shared" si="8"/>
        <v>8.</v>
      </c>
      <c r="F34">
        <f ca="1">INDIRECT("Лист2!e"&amp;MATCH(E34,Лист2!$D$2:$D$9,0)+1)</f>
        <v>2</v>
      </c>
      <c r="G34">
        <f t="shared" ca="1" si="9"/>
        <v>80</v>
      </c>
      <c r="H34" t="str">
        <f t="shared" ca="1" si="10"/>
        <v>50</v>
      </c>
      <c r="J34" t="str">
        <f t="shared" ca="1" si="7"/>
        <v>50h</v>
      </c>
    </row>
    <row r="35" spans="1:12">
      <c r="A35">
        <v>9</v>
      </c>
      <c r="B35" s="1" t="s">
        <v>16</v>
      </c>
      <c r="C35">
        <f ca="1">INDIRECT("Лист2!B"&amp;MATCH(B35,Лист2!$A$2:$A$30,0)+1)</f>
        <v>10</v>
      </c>
      <c r="D35" s="2" t="s">
        <v>38</v>
      </c>
      <c r="E35" s="2" t="str">
        <f t="shared" ref="E35:E71" si="11">IF(RIGHT(D35)=".",LEFT(D35,LEN(D35)-1)*$E$3&amp;".",D35*$E$3)</f>
        <v>8.</v>
      </c>
      <c r="F35">
        <f ca="1">INDIRECT("Лист2!e"&amp;MATCH(E35,Лист2!$D$2:$D$9,0)+1)</f>
        <v>2</v>
      </c>
      <c r="G35">
        <f t="shared" ref="G35:G71" ca="1" si="12">F35*32+C35</f>
        <v>74</v>
      </c>
      <c r="H35" t="str">
        <f t="shared" ref="H35:H71" ca="1" si="13">DEC2HEX(G35,2)</f>
        <v>4A</v>
      </c>
      <c r="J35" t="str">
        <f t="shared" ref="J35:J71" ca="1" si="14">IF(ISNUMBER(VALUE(LEFT(H35))),H35&amp;"h",0&amp;H35&amp;"h")</f>
        <v>4Ah</v>
      </c>
    </row>
    <row r="36" spans="1:12">
      <c r="B36" s="1" t="s">
        <v>18</v>
      </c>
      <c r="C36">
        <f ca="1">INDIRECT("Лист2!B"&amp;MATCH(B36,Лист2!$A$2:$A$30,0)+1)</f>
        <v>12</v>
      </c>
      <c r="D36" s="2" t="s">
        <v>38</v>
      </c>
      <c r="E36" s="2" t="str">
        <f t="shared" si="11"/>
        <v>8.</v>
      </c>
      <c r="F36">
        <f ca="1">INDIRECT("Лист2!e"&amp;MATCH(E36,Лист2!$D$2:$D$9,0)+1)</f>
        <v>2</v>
      </c>
      <c r="G36">
        <f t="shared" ca="1" si="12"/>
        <v>76</v>
      </c>
      <c r="H36" t="str">
        <f t="shared" ca="1" si="13"/>
        <v>4C</v>
      </c>
      <c r="J36" t="str">
        <f t="shared" ca="1" si="14"/>
        <v>4Ch</v>
      </c>
    </row>
    <row r="37" spans="1:12">
      <c r="B37" s="1" t="s">
        <v>22</v>
      </c>
      <c r="C37">
        <f ca="1">INDIRECT("Лист2!B"&amp;MATCH(B37,Лист2!$A$2:$A$30,0)+1)</f>
        <v>17</v>
      </c>
      <c r="D37" s="2">
        <v>4</v>
      </c>
      <c r="E37" s="2">
        <f t="shared" si="11"/>
        <v>8</v>
      </c>
      <c r="F37">
        <f ca="1">INDIRECT("Лист2!e"&amp;MATCH(E37,Лист2!$D$2:$D$9,0)+1)</f>
        <v>1</v>
      </c>
      <c r="G37">
        <f t="shared" ca="1" si="12"/>
        <v>49</v>
      </c>
      <c r="H37" t="str">
        <f t="shared" ca="1" si="13"/>
        <v>31</v>
      </c>
      <c r="J37" t="str">
        <f t="shared" ca="1" si="14"/>
        <v>31h</v>
      </c>
    </row>
    <row r="38" spans="1:12">
      <c r="A38">
        <v>10</v>
      </c>
      <c r="B38" s="1" t="s">
        <v>24</v>
      </c>
      <c r="C38">
        <f ca="1">INDIRECT("Лист2!B"&amp;MATCH(B38,Лист2!$A$2:$A$30,0)+1)</f>
        <v>20</v>
      </c>
      <c r="D38" s="2">
        <v>2</v>
      </c>
      <c r="E38" s="2" t="s">
        <v>105</v>
      </c>
      <c r="F38">
        <f ca="1">INDIRECT("Лист2!e"&amp;MATCH(E38,Лист2!$D$2:$D$9,0)+1)</f>
        <v>7</v>
      </c>
      <c r="G38">
        <f t="shared" ca="1" si="12"/>
        <v>244</v>
      </c>
      <c r="H38" t="str">
        <f t="shared" ca="1" si="13"/>
        <v>F4</v>
      </c>
      <c r="J38" t="str">
        <f t="shared" ca="1" si="14"/>
        <v>0F4h</v>
      </c>
    </row>
    <row r="39" spans="1:12">
      <c r="B39" s="1" t="s">
        <v>16</v>
      </c>
      <c r="C39">
        <f ca="1">INDIRECT("Лист2!B"&amp;MATCH(B39,Лист2!$A$2:$A$30,0)+1)</f>
        <v>10</v>
      </c>
      <c r="D39" s="2">
        <v>8</v>
      </c>
      <c r="E39" s="2">
        <f t="shared" si="11"/>
        <v>16</v>
      </c>
      <c r="F39">
        <f ca="1">INDIRECT("Лист2!e"&amp;MATCH(E39,Лист2!$D$2:$D$9,0)+1)</f>
        <v>0</v>
      </c>
      <c r="G39">
        <f t="shared" ca="1" si="12"/>
        <v>10</v>
      </c>
      <c r="H39" t="str">
        <f t="shared" ca="1" si="13"/>
        <v>0A</v>
      </c>
      <c r="J39" t="str">
        <f t="shared" ca="1" si="14"/>
        <v>0Ah</v>
      </c>
    </row>
    <row r="40" spans="1:12">
      <c r="B40" s="1" t="s">
        <v>14</v>
      </c>
      <c r="C40">
        <f ca="1">INDIRECT("Лист2!B"&amp;MATCH(B40,Лист2!$A$2:$A$30,0)+1)</f>
        <v>8</v>
      </c>
      <c r="D40" s="2">
        <v>8</v>
      </c>
      <c r="E40" s="2">
        <f t="shared" si="11"/>
        <v>16</v>
      </c>
      <c r="F40">
        <f ca="1">INDIRECT("Лист2!e"&amp;MATCH(E40,Лист2!$D$2:$D$9,0)+1)</f>
        <v>0</v>
      </c>
      <c r="G40">
        <f t="shared" ca="1" si="12"/>
        <v>8</v>
      </c>
      <c r="H40" t="str">
        <f t="shared" ca="1" si="13"/>
        <v>08</v>
      </c>
      <c r="J40" t="str">
        <f t="shared" ca="1" si="14"/>
        <v>08h</v>
      </c>
    </row>
    <row r="41" spans="1:12">
      <c r="B41" s="1" t="s">
        <v>13</v>
      </c>
      <c r="C41">
        <f ca="1">INDIRECT("Лист2!B"&amp;MATCH(B41,Лист2!$A$2:$A$30,0)+1)</f>
        <v>7</v>
      </c>
      <c r="D41" s="2">
        <v>8</v>
      </c>
      <c r="E41" s="2">
        <f t="shared" si="11"/>
        <v>16</v>
      </c>
      <c r="F41">
        <f ca="1">INDIRECT("Лист2!e"&amp;MATCH(E41,Лист2!$D$2:$D$9,0)+1)</f>
        <v>0</v>
      </c>
      <c r="G41">
        <f t="shared" ca="1" si="12"/>
        <v>7</v>
      </c>
      <c r="H41" t="str">
        <f t="shared" ca="1" si="13"/>
        <v>07</v>
      </c>
      <c r="J41" t="str">
        <f t="shared" ca="1" si="14"/>
        <v>07h</v>
      </c>
    </row>
    <row r="42" spans="1:12">
      <c r="A42">
        <v>11</v>
      </c>
      <c r="B42" s="1" t="s">
        <v>14</v>
      </c>
      <c r="C42">
        <f ca="1">INDIRECT("Лист2!B"&amp;MATCH(B42,Лист2!$A$2:$A$30,0)+1)</f>
        <v>8</v>
      </c>
      <c r="D42" s="2" t="s">
        <v>39</v>
      </c>
      <c r="E42" s="2" t="str">
        <f t="shared" si="11"/>
        <v>4.</v>
      </c>
      <c r="F42">
        <f ca="1">INDIRECT("Лист2!e"&amp;MATCH(E42,Лист2!$D$2:$D$9,0)+1)</f>
        <v>4</v>
      </c>
      <c r="G42">
        <f t="shared" ca="1" si="12"/>
        <v>136</v>
      </c>
      <c r="H42" t="str">
        <f t="shared" ca="1" si="13"/>
        <v>88</v>
      </c>
      <c r="J42" t="str">
        <f t="shared" ca="1" si="14"/>
        <v>88h</v>
      </c>
    </row>
    <row r="43" spans="1:12">
      <c r="B43" s="1" t="s">
        <v>13</v>
      </c>
      <c r="C43">
        <f ca="1">INDIRECT("Лист2!B"&amp;MATCH(B43,Лист2!$A$2:$A$30,0)+1)</f>
        <v>7</v>
      </c>
      <c r="D43" s="2">
        <v>8</v>
      </c>
      <c r="E43" s="2">
        <f t="shared" si="11"/>
        <v>16</v>
      </c>
      <c r="F43">
        <f ca="1">INDIRECT("Лист2!e"&amp;MATCH(E43,Лист2!$D$2:$D$9,0)+1)</f>
        <v>0</v>
      </c>
      <c r="G43">
        <f t="shared" ca="1" si="12"/>
        <v>7</v>
      </c>
      <c r="H43" t="str">
        <f t="shared" ca="1" si="13"/>
        <v>07</v>
      </c>
      <c r="J43" t="str">
        <f t="shared" ca="1" si="14"/>
        <v>07h</v>
      </c>
    </row>
    <row r="44" spans="1:12">
      <c r="B44" s="1" t="s">
        <v>14</v>
      </c>
      <c r="C44">
        <f ca="1">INDIRECT("Лист2!B"&amp;MATCH(B44,Лист2!$A$2:$A$30,0)+1)</f>
        <v>8</v>
      </c>
      <c r="D44" s="2">
        <v>8</v>
      </c>
      <c r="E44" s="2">
        <f t="shared" si="11"/>
        <v>16</v>
      </c>
      <c r="F44">
        <f ca="1">INDIRECT("Лист2!e"&amp;MATCH(E44,Лист2!$D$2:$D$9,0)+1)</f>
        <v>0</v>
      </c>
      <c r="G44">
        <f t="shared" ca="1" si="12"/>
        <v>8</v>
      </c>
      <c r="H44" t="str">
        <f t="shared" ca="1" si="13"/>
        <v>08</v>
      </c>
      <c r="J44" t="str">
        <f t="shared" ca="1" si="14"/>
        <v>08h</v>
      </c>
    </row>
    <row r="45" spans="1:12">
      <c r="A45">
        <v>12</v>
      </c>
      <c r="B45" s="1" t="s">
        <v>11</v>
      </c>
      <c r="C45">
        <f ca="1">INDIRECT("Лист2!B"&amp;MATCH(B45,Лист2!$A$2:$A$30,0)+1)</f>
        <v>5</v>
      </c>
      <c r="D45" s="2">
        <v>2</v>
      </c>
      <c r="E45" s="2" t="s">
        <v>105</v>
      </c>
      <c r="F45">
        <f ca="1">INDIRECT("Лист2!e"&amp;MATCH(E45,Лист2!$D$2:$D$9,0)+1)</f>
        <v>7</v>
      </c>
      <c r="G45">
        <f t="shared" ca="1" si="12"/>
        <v>229</v>
      </c>
      <c r="H45" t="str">
        <f t="shared" ca="1" si="13"/>
        <v>E5</v>
      </c>
      <c r="J45" t="str">
        <f t="shared" ca="1" si="14"/>
        <v>0E5h</v>
      </c>
    </row>
    <row r="46" spans="1:12">
      <c r="B46" s="1" t="s">
        <v>45</v>
      </c>
      <c r="C46">
        <f ca="1">INDIRECT("Лист2!B"&amp;MATCH(B46,Лист2!$A$2:$A$30,0)+1)</f>
        <v>16</v>
      </c>
      <c r="D46" s="2">
        <v>4</v>
      </c>
      <c r="E46" s="2">
        <f t="shared" si="11"/>
        <v>8</v>
      </c>
      <c r="F46">
        <f ca="1">INDIRECT("Лист2!e"&amp;MATCH(E46,Лист2!$D$2:$D$9,0)+1)</f>
        <v>1</v>
      </c>
      <c r="G46">
        <f t="shared" ca="1" si="12"/>
        <v>48</v>
      </c>
      <c r="H46" t="str">
        <f t="shared" ca="1" si="13"/>
        <v>30</v>
      </c>
      <c r="J46" t="str">
        <f t="shared" ca="1" si="14"/>
        <v>30h</v>
      </c>
    </row>
    <row r="47" spans="1:12">
      <c r="B47" s="1" t="s">
        <v>21</v>
      </c>
      <c r="C47">
        <f ca="1">INDIRECT("Лист2!B"&amp;MATCH(B47,Лист2!$A$2:$A$30,0)+1)</f>
        <v>15</v>
      </c>
      <c r="D47" s="2">
        <v>8</v>
      </c>
      <c r="E47" s="2">
        <f t="shared" si="11"/>
        <v>16</v>
      </c>
      <c r="F47">
        <f ca="1">INDIRECT("Лист2!e"&amp;MATCH(E47,Лист2!$D$2:$D$9,0)+1)</f>
        <v>0</v>
      </c>
      <c r="G47">
        <f t="shared" ca="1" si="12"/>
        <v>15</v>
      </c>
      <c r="H47" t="str">
        <f t="shared" ca="1" si="13"/>
        <v>0F</v>
      </c>
      <c r="J47" t="str">
        <f t="shared" ca="1" si="14"/>
        <v>0Fh</v>
      </c>
    </row>
    <row r="48" spans="1:12">
      <c r="B48" s="1"/>
      <c r="D48" s="2"/>
      <c r="E48" s="2"/>
      <c r="J48" s="7" t="s">
        <v>171</v>
      </c>
      <c r="K48" s="7"/>
      <c r="L48" s="7" t="s">
        <v>50</v>
      </c>
    </row>
    <row r="49" spans="1:12">
      <c r="A49" s="5">
        <v>13</v>
      </c>
      <c r="B49" s="5" t="s">
        <v>19</v>
      </c>
      <c r="C49" s="5">
        <f ca="1">INDIRECT("Лист2!B"&amp;MATCH(B49,Лист2!$A$2:$A$30,0)+1)</f>
        <v>13</v>
      </c>
      <c r="D49" s="5" t="s">
        <v>37</v>
      </c>
      <c r="E49" s="5">
        <v>8</v>
      </c>
      <c r="F49" s="5">
        <f ca="1">INDIRECT("Лист2!e"&amp;MATCH(E49,Лист2!$D$2:$D$9,0)+1)</f>
        <v>1</v>
      </c>
      <c r="G49" s="5">
        <f t="shared" ca="1" si="12"/>
        <v>45</v>
      </c>
      <c r="H49" s="5" t="str">
        <f t="shared" ca="1" si="13"/>
        <v>2D</v>
      </c>
      <c r="I49" s="5"/>
      <c r="J49" s="5" t="str">
        <f t="shared" ca="1" si="14"/>
        <v>2Dh</v>
      </c>
    </row>
    <row r="50" spans="1:12">
      <c r="A50" s="5"/>
      <c r="B50" s="5" t="s">
        <v>7</v>
      </c>
      <c r="C50" s="5">
        <f ca="1">INDIRECT("Лист2!B"&amp;MATCH(B50,Лист2!$A$2:$A$30,0)+1)</f>
        <v>1</v>
      </c>
      <c r="D50" s="5" t="s">
        <v>37</v>
      </c>
      <c r="E50" s="5">
        <v>8</v>
      </c>
      <c r="F50" s="5">
        <f ca="1">INDIRECT("Лист2!e"&amp;MATCH(E50,Лист2!$D$2:$D$9,0)+1)</f>
        <v>1</v>
      </c>
      <c r="G50" s="5">
        <f t="shared" ca="1" si="12"/>
        <v>33</v>
      </c>
      <c r="H50" s="5" t="str">
        <f t="shared" ca="1" si="13"/>
        <v>21</v>
      </c>
      <c r="I50" s="5"/>
      <c r="J50" s="5" t="str">
        <f t="shared" ca="1" si="14"/>
        <v>21h</v>
      </c>
      <c r="L50" t="s">
        <v>107</v>
      </c>
    </row>
    <row r="51" spans="1:12">
      <c r="A51" s="5"/>
      <c r="B51" s="5" t="s">
        <v>11</v>
      </c>
      <c r="C51" s="5">
        <f ca="1">INDIRECT("Лист2!B"&amp;MATCH(B51,Лист2!$A$2:$A$30,0)+1)</f>
        <v>5</v>
      </c>
      <c r="D51" s="5">
        <v>8</v>
      </c>
      <c r="E51" s="5">
        <v>8</v>
      </c>
      <c r="F51" s="5">
        <f ca="1">INDIRECT("Лист2!e"&amp;MATCH(E51,Лист2!$D$2:$D$9,0)+1)</f>
        <v>1</v>
      </c>
      <c r="G51" s="5">
        <f t="shared" ca="1" si="12"/>
        <v>37</v>
      </c>
      <c r="H51" s="5" t="str">
        <f t="shared" ca="1" si="13"/>
        <v>25</v>
      </c>
      <c r="I51" s="5"/>
      <c r="J51" s="5" t="str">
        <f t="shared" ca="1" si="14"/>
        <v>25h</v>
      </c>
    </row>
    <row r="52" spans="1:12">
      <c r="A52" s="5"/>
      <c r="B52" s="5" t="s">
        <v>16</v>
      </c>
      <c r="C52" s="5">
        <f ca="1">INDIRECT("Лист2!B"&amp;MATCH(B52,Лист2!$A$2:$A$30,0)+1)</f>
        <v>10</v>
      </c>
      <c r="D52" s="5" t="s">
        <v>37</v>
      </c>
      <c r="E52" s="5">
        <v>8</v>
      </c>
      <c r="F52" s="5">
        <f ca="1">INDIRECT("Лист2!e"&amp;MATCH(E52,Лист2!$D$2:$D$9,0)+1)</f>
        <v>1</v>
      </c>
      <c r="G52" s="5">
        <f t="shared" ca="1" si="12"/>
        <v>42</v>
      </c>
      <c r="H52" s="5" t="str">
        <f t="shared" ca="1" si="13"/>
        <v>2A</v>
      </c>
      <c r="I52" s="5"/>
      <c r="J52" s="5" t="str">
        <f t="shared" ca="1" si="14"/>
        <v>2Ah</v>
      </c>
    </row>
    <row r="53" spans="1:12">
      <c r="A53" s="5"/>
      <c r="B53" s="5" t="s">
        <v>22</v>
      </c>
      <c r="C53" s="5">
        <f ca="1">INDIRECT("Лист2!B"&amp;MATCH(B53,Лист2!$A$2:$A$30,0)+1)</f>
        <v>17</v>
      </c>
      <c r="D53" s="5" t="s">
        <v>37</v>
      </c>
      <c r="E53" s="5">
        <v>8</v>
      </c>
      <c r="F53" s="5">
        <f ca="1">INDIRECT("Лист2!e"&amp;MATCH(E53,Лист2!$D$2:$D$9,0)+1)</f>
        <v>1</v>
      </c>
      <c r="G53" s="5">
        <f t="shared" ca="1" si="12"/>
        <v>49</v>
      </c>
      <c r="H53" s="5" t="str">
        <f t="shared" ca="1" si="13"/>
        <v>31</v>
      </c>
      <c r="I53" s="5"/>
      <c r="J53" s="5" t="str">
        <f t="shared" ca="1" si="14"/>
        <v>31h</v>
      </c>
    </row>
    <row r="54" spans="1:12">
      <c r="A54" s="5"/>
      <c r="B54" s="5" t="s">
        <v>27</v>
      </c>
      <c r="C54" s="5">
        <f ca="1">INDIRECT("Лист2!B"&amp;MATCH(B54,Лист2!$A$2:$A$30,0)+1)</f>
        <v>21</v>
      </c>
      <c r="D54" s="5">
        <v>8</v>
      </c>
      <c r="E54" s="5">
        <v>8</v>
      </c>
      <c r="F54" s="5">
        <f ca="1">INDIRECT("Лист2!e"&amp;MATCH(E54,Лист2!$D$2:$D$9,0)+1)</f>
        <v>1</v>
      </c>
      <c r="G54" s="5">
        <f t="shared" ca="1" si="12"/>
        <v>53</v>
      </c>
      <c r="H54" s="5" t="str">
        <f t="shared" ca="1" si="13"/>
        <v>35</v>
      </c>
      <c r="I54" s="5"/>
      <c r="J54" s="5" t="str">
        <f t="shared" ca="1" si="14"/>
        <v>35h</v>
      </c>
    </row>
    <row r="55" spans="1:12">
      <c r="A55" s="11"/>
      <c r="B55" s="11"/>
      <c r="C55" s="11"/>
      <c r="D55" s="11"/>
      <c r="E55" s="11"/>
      <c r="F55" s="11"/>
      <c r="G55" s="11"/>
      <c r="H55" s="11"/>
      <c r="I55" s="11"/>
      <c r="J55" s="11" t="s">
        <v>171</v>
      </c>
      <c r="L55" t="s">
        <v>172</v>
      </c>
    </row>
    <row r="56" spans="1:12">
      <c r="A56">
        <v>14</v>
      </c>
      <c r="B56" s="1" t="s">
        <v>23</v>
      </c>
      <c r="C56">
        <f ca="1">INDIRECT("Лист2!B"&amp;MATCH(B56,Лист2!$A$2:$A$30,0)+1)</f>
        <v>28</v>
      </c>
      <c r="D56" s="2" t="s">
        <v>39</v>
      </c>
      <c r="E56" s="2" t="str">
        <f t="shared" si="11"/>
        <v>4.</v>
      </c>
      <c r="F56">
        <f ca="1">INDIRECT("Лист2!e"&amp;MATCH(E56,Лист2!$D$2:$D$9,0)+1)</f>
        <v>4</v>
      </c>
      <c r="G56">
        <f t="shared" ca="1" si="12"/>
        <v>156</v>
      </c>
      <c r="H56" t="str">
        <f t="shared" ca="1" si="13"/>
        <v>9C</v>
      </c>
      <c r="J56" t="str">
        <f t="shared" ca="1" si="14"/>
        <v>9Ch</v>
      </c>
    </row>
    <row r="57" spans="1:12">
      <c r="B57" s="1" t="s">
        <v>32</v>
      </c>
      <c r="C57">
        <f ca="1">INDIRECT("Лист2!B"&amp;MATCH(B57,Лист2!$A$2:$A$30,0)+1)</f>
        <v>26</v>
      </c>
      <c r="D57" s="2">
        <v>8</v>
      </c>
      <c r="E57" s="2">
        <f t="shared" si="11"/>
        <v>16</v>
      </c>
      <c r="F57">
        <f ca="1">INDIRECT("Лист2!e"&amp;MATCH(E57,Лист2!$D$2:$D$9,0)+1)</f>
        <v>0</v>
      </c>
      <c r="G57">
        <f t="shared" ca="1" si="12"/>
        <v>26</v>
      </c>
      <c r="H57" t="str">
        <f t="shared" ca="1" si="13"/>
        <v>1A</v>
      </c>
      <c r="J57" t="str">
        <f t="shared" ca="1" si="14"/>
        <v>1Ah</v>
      </c>
    </row>
    <row r="58" spans="1:12">
      <c r="B58" s="1" t="s">
        <v>30</v>
      </c>
      <c r="C58">
        <f ca="1">INDIRECT("Лист2!B"&amp;MATCH(B58,Лист2!$A$2:$A$30,0)+1)</f>
        <v>24</v>
      </c>
      <c r="D58" s="2">
        <v>8</v>
      </c>
      <c r="E58" s="2">
        <f t="shared" si="11"/>
        <v>16</v>
      </c>
      <c r="F58">
        <f ca="1">INDIRECT("Лист2!e"&amp;MATCH(E58,Лист2!$D$2:$D$9,0)+1)</f>
        <v>0</v>
      </c>
      <c r="G58">
        <f t="shared" ca="1" si="12"/>
        <v>24</v>
      </c>
      <c r="H58" t="str">
        <f t="shared" ca="1" si="13"/>
        <v>18</v>
      </c>
      <c r="J58" t="str">
        <f t="shared" ca="1" si="14"/>
        <v>18h</v>
      </c>
    </row>
    <row r="59" spans="1:12">
      <c r="A59">
        <v>15</v>
      </c>
      <c r="B59" s="1" t="s">
        <v>26</v>
      </c>
      <c r="C59">
        <f ca="1">INDIRECT("Лист2!B"&amp;MATCH(B59,Лист2!$A$2:$A$30,0)+1)</f>
        <v>23</v>
      </c>
      <c r="D59" s="2">
        <v>2</v>
      </c>
      <c r="E59" s="2" t="s">
        <v>105</v>
      </c>
      <c r="F59">
        <f ca="1">INDIRECT("Лист2!e"&amp;MATCH(E59,Лист2!$D$2:$D$9,0)+1)</f>
        <v>7</v>
      </c>
      <c r="G59">
        <f t="shared" ca="1" si="12"/>
        <v>247</v>
      </c>
      <c r="H59" t="str">
        <f t="shared" ca="1" si="13"/>
        <v>F7</v>
      </c>
      <c r="J59" t="str">
        <f t="shared" ca="1" si="14"/>
        <v>0F7h</v>
      </c>
    </row>
    <row r="60" spans="1:12">
      <c r="B60" s="1" t="s">
        <v>24</v>
      </c>
      <c r="C60">
        <f ca="1">INDIRECT("Лист2!B"&amp;MATCH(B60,Лист2!$A$2:$A$30,0)+1)</f>
        <v>20</v>
      </c>
      <c r="D60" s="2">
        <v>8</v>
      </c>
      <c r="E60" s="2">
        <f t="shared" si="11"/>
        <v>16</v>
      </c>
      <c r="F60">
        <f ca="1">INDIRECT("Лист2!e"&amp;MATCH(E60,Лист2!$D$2:$D$9,0)+1)</f>
        <v>0</v>
      </c>
      <c r="G60">
        <f t="shared" ca="1" si="12"/>
        <v>20</v>
      </c>
      <c r="H60" t="str">
        <f t="shared" ca="1" si="13"/>
        <v>14</v>
      </c>
      <c r="J60" t="str">
        <f t="shared" ca="1" si="14"/>
        <v>14h</v>
      </c>
    </row>
    <row r="61" spans="1:12">
      <c r="B61" s="1" t="s">
        <v>27</v>
      </c>
      <c r="C61">
        <f ca="1">INDIRECT("Лист2!B"&amp;MATCH(B61,Лист2!$A$2:$A$30,0)+1)</f>
        <v>21</v>
      </c>
      <c r="D61" s="2">
        <v>8</v>
      </c>
      <c r="E61" s="2">
        <f t="shared" si="11"/>
        <v>16</v>
      </c>
      <c r="F61">
        <f ca="1">INDIRECT("Лист2!e"&amp;MATCH(E61,Лист2!$D$2:$D$9,0)+1)</f>
        <v>0</v>
      </c>
      <c r="G61">
        <f t="shared" ca="1" si="12"/>
        <v>21</v>
      </c>
      <c r="H61" t="str">
        <f t="shared" ca="1" si="13"/>
        <v>15</v>
      </c>
      <c r="J61" t="str">
        <f t="shared" ca="1" si="14"/>
        <v>15h</v>
      </c>
    </row>
    <row r="62" spans="1:12">
      <c r="B62" s="1" t="s">
        <v>26</v>
      </c>
      <c r="C62">
        <f ca="1">INDIRECT("Лист2!B"&amp;MATCH(B62,Лист2!$A$2:$A$30,0)+1)</f>
        <v>23</v>
      </c>
      <c r="D62" s="2">
        <v>8</v>
      </c>
      <c r="E62" s="2">
        <f t="shared" si="11"/>
        <v>16</v>
      </c>
      <c r="F62">
        <f ca="1">INDIRECT("Лист2!e"&amp;MATCH(E62,Лист2!$D$2:$D$9,0)+1)</f>
        <v>0</v>
      </c>
      <c r="G62">
        <f t="shared" ca="1" si="12"/>
        <v>23</v>
      </c>
      <c r="H62" t="str">
        <f t="shared" ca="1" si="13"/>
        <v>17</v>
      </c>
      <c r="J62" t="str">
        <f t="shared" ca="1" si="14"/>
        <v>17h</v>
      </c>
    </row>
    <row r="63" spans="1:12">
      <c r="A63">
        <v>16</v>
      </c>
      <c r="B63" s="1" t="s">
        <v>24</v>
      </c>
      <c r="C63">
        <f ca="1">INDIRECT("Лист2!B"&amp;MATCH(B63,Лист2!$A$2:$A$30,0)+1)</f>
        <v>20</v>
      </c>
      <c r="D63" s="2">
        <v>2</v>
      </c>
      <c r="E63" s="2">
        <f t="shared" si="11"/>
        <v>4</v>
      </c>
      <c r="F63">
        <f ca="1">INDIRECT("Лист2!e"&amp;MATCH(E63,Лист2!$D$2:$D$9,0)+1)</f>
        <v>3</v>
      </c>
      <c r="G63">
        <f t="shared" ca="1" si="12"/>
        <v>116</v>
      </c>
      <c r="H63" t="str">
        <f t="shared" ca="1" si="13"/>
        <v>74</v>
      </c>
      <c r="J63" t="str">
        <f t="shared" ca="1" si="14"/>
        <v>74h</v>
      </c>
    </row>
    <row r="64" spans="1:12">
      <c r="B64" s="1" t="s">
        <v>45</v>
      </c>
      <c r="C64">
        <f ca="1">INDIRECT("Лист2!B"&amp;MATCH(B64,Лист2!$A$2:$A$30,0)+1)</f>
        <v>16</v>
      </c>
      <c r="D64" s="2" t="s">
        <v>38</v>
      </c>
      <c r="E64" s="2" t="str">
        <f t="shared" si="11"/>
        <v>8.</v>
      </c>
      <c r="F64">
        <f ca="1">INDIRECT("Лист2!e"&amp;MATCH(E64,Лист2!$D$2:$D$9,0)+1)</f>
        <v>2</v>
      </c>
      <c r="G64">
        <f t="shared" ca="1" si="12"/>
        <v>80</v>
      </c>
      <c r="H64" t="str">
        <f t="shared" ca="1" si="13"/>
        <v>50</v>
      </c>
      <c r="J64" t="str">
        <f t="shared" ca="1" si="14"/>
        <v>50h</v>
      </c>
    </row>
    <row r="65" spans="1:12">
      <c r="B65" s="1" t="s">
        <v>18</v>
      </c>
      <c r="C65">
        <f ca="1">INDIRECT("Лист2!B"&amp;MATCH(B65,Лист2!$A$2:$A$30,0)+1)</f>
        <v>12</v>
      </c>
      <c r="D65" s="2">
        <v>8</v>
      </c>
      <c r="E65" s="2">
        <f t="shared" si="11"/>
        <v>16</v>
      </c>
      <c r="F65">
        <f ca="1">INDIRECT("Лист2!e"&amp;MATCH(E65,Лист2!$D$2:$D$9,0)+1)</f>
        <v>0</v>
      </c>
      <c r="G65">
        <f t="shared" ca="1" si="12"/>
        <v>12</v>
      </c>
      <c r="H65" t="str">
        <f t="shared" ca="1" si="13"/>
        <v>0C</v>
      </c>
      <c r="J65" t="str">
        <f t="shared" ca="1" si="14"/>
        <v>0Ch</v>
      </c>
    </row>
    <row r="66" spans="1:12">
      <c r="A66">
        <v>17</v>
      </c>
      <c r="B66" s="1" t="s">
        <v>26</v>
      </c>
      <c r="C66">
        <f ca="1">INDIRECT("Лист2!B"&amp;MATCH(B66,Лист2!$A$2:$A$30,0)+1)</f>
        <v>23</v>
      </c>
      <c r="D66" s="2" t="s">
        <v>39</v>
      </c>
      <c r="E66" s="2" t="str">
        <f t="shared" si="11"/>
        <v>4.</v>
      </c>
      <c r="F66">
        <f ca="1">INDIRECT("Лист2!e"&amp;MATCH(E66,Лист2!$D$2:$D$9,0)+1)</f>
        <v>4</v>
      </c>
      <c r="G66">
        <f t="shared" ca="1" si="12"/>
        <v>151</v>
      </c>
      <c r="H66" t="str">
        <f t="shared" ca="1" si="13"/>
        <v>97</v>
      </c>
      <c r="J66" t="str">
        <f t="shared" ca="1" si="14"/>
        <v>97h</v>
      </c>
    </row>
    <row r="67" spans="1:12">
      <c r="B67" s="1" t="s">
        <v>27</v>
      </c>
      <c r="C67">
        <f ca="1">INDIRECT("Лист2!B"&amp;MATCH(B67,Лист2!$A$2:$A$30,0)+1)</f>
        <v>21</v>
      </c>
      <c r="D67" s="2">
        <v>8</v>
      </c>
      <c r="E67" s="2">
        <f t="shared" si="11"/>
        <v>16</v>
      </c>
      <c r="F67">
        <f ca="1">INDIRECT("Лист2!e"&amp;MATCH(E67,Лист2!$D$2:$D$9,0)+1)</f>
        <v>0</v>
      </c>
      <c r="G67">
        <f t="shared" ca="1" si="12"/>
        <v>21</v>
      </c>
      <c r="H67" t="str">
        <f t="shared" ca="1" si="13"/>
        <v>15</v>
      </c>
      <c r="J67" t="str">
        <f t="shared" ca="1" si="14"/>
        <v>15h</v>
      </c>
    </row>
    <row r="68" spans="1:12">
      <c r="B68" s="1" t="s">
        <v>18</v>
      </c>
      <c r="C68">
        <f ca="1">INDIRECT("Лист2!B"&amp;MATCH(B68,Лист2!$A$2:$A$30,0)+1)</f>
        <v>12</v>
      </c>
      <c r="D68" s="2">
        <v>8</v>
      </c>
      <c r="E68" s="2">
        <f t="shared" si="11"/>
        <v>16</v>
      </c>
      <c r="F68">
        <f ca="1">INDIRECT("Лист2!e"&amp;MATCH(E68,Лист2!$D$2:$D$9,0)+1)</f>
        <v>0</v>
      </c>
      <c r="G68">
        <f t="shared" ca="1" si="12"/>
        <v>12</v>
      </c>
      <c r="H68" t="str">
        <f t="shared" ca="1" si="13"/>
        <v>0C</v>
      </c>
      <c r="J68" t="str">
        <f t="shared" ca="1" si="14"/>
        <v>0Ch</v>
      </c>
    </row>
    <row r="69" spans="1:12">
      <c r="A69">
        <v>18</v>
      </c>
      <c r="B69" s="1" t="s">
        <v>26</v>
      </c>
      <c r="C69">
        <f ca="1">INDIRECT("Лист2!B"&amp;MATCH(B69,Лист2!$A$2:$A$30,0)+1)</f>
        <v>23</v>
      </c>
      <c r="D69" s="2" t="s">
        <v>39</v>
      </c>
      <c r="E69" s="2" t="str">
        <f t="shared" si="11"/>
        <v>4.</v>
      </c>
      <c r="F69">
        <f ca="1">INDIRECT("Лист2!e"&amp;MATCH(E69,Лист2!$D$2:$D$9,0)+1)</f>
        <v>4</v>
      </c>
      <c r="G69">
        <f t="shared" ca="1" si="12"/>
        <v>151</v>
      </c>
      <c r="H69" t="str">
        <f t="shared" ca="1" si="13"/>
        <v>97</v>
      </c>
      <c r="J69" t="str">
        <f t="shared" ca="1" si="14"/>
        <v>97h</v>
      </c>
    </row>
    <row r="70" spans="1:12">
      <c r="B70" s="1" t="s">
        <v>27</v>
      </c>
      <c r="C70">
        <f ca="1">INDIRECT("Лист2!B"&amp;MATCH(B70,Лист2!$A$2:$A$30,0)+1)</f>
        <v>21</v>
      </c>
      <c r="D70" s="2">
        <v>8</v>
      </c>
      <c r="E70" s="2">
        <f t="shared" si="11"/>
        <v>16</v>
      </c>
      <c r="F70">
        <f ca="1">INDIRECT("Лист2!e"&amp;MATCH(E70,Лист2!$D$2:$D$9,0)+1)</f>
        <v>0</v>
      </c>
      <c r="G70">
        <f t="shared" ca="1" si="12"/>
        <v>21</v>
      </c>
      <c r="H70" t="str">
        <f t="shared" ca="1" si="13"/>
        <v>15</v>
      </c>
      <c r="J70" t="str">
        <f t="shared" ca="1" si="14"/>
        <v>15h</v>
      </c>
    </row>
    <row r="71" spans="1:12">
      <c r="B71" s="1" t="s">
        <v>18</v>
      </c>
      <c r="C71">
        <f ca="1">INDIRECT("Лист2!B"&amp;MATCH(B71,Лист2!$A$2:$A$30,0)+1)</f>
        <v>12</v>
      </c>
      <c r="D71" s="2">
        <v>8</v>
      </c>
      <c r="E71" s="2">
        <f t="shared" si="11"/>
        <v>16</v>
      </c>
      <c r="F71">
        <f ca="1">INDIRECT("Лист2!e"&amp;MATCH(E71,Лист2!$D$2:$D$9,0)+1)</f>
        <v>0</v>
      </c>
      <c r="G71">
        <f t="shared" ca="1" si="12"/>
        <v>12</v>
      </c>
      <c r="H71" t="str">
        <f t="shared" ca="1" si="13"/>
        <v>0C</v>
      </c>
      <c r="J71" t="str">
        <f t="shared" ca="1" si="14"/>
        <v>0Ch</v>
      </c>
    </row>
    <row r="72" spans="1:12">
      <c r="A72">
        <v>19</v>
      </c>
      <c r="B72" s="1" t="s">
        <v>22</v>
      </c>
      <c r="C72">
        <f ca="1">INDIRECT("Лист2!B"&amp;MATCH(B72,Лист2!$A$2:$A$30,0)+1)</f>
        <v>17</v>
      </c>
      <c r="D72" s="2" t="s">
        <v>38</v>
      </c>
      <c r="E72" s="2" t="str">
        <f>IF(RIGHT(D72)=".",LEFT(D72,LEN(D72)-1)*$E$3&amp;".",D72*$E$3)</f>
        <v>8.</v>
      </c>
      <c r="F72">
        <f ca="1">INDIRECT("Лист2!e"&amp;MATCH(E72,Лист2!$D$2:$D$9,0)+1)</f>
        <v>2</v>
      </c>
      <c r="G72">
        <f ca="1">F72*32+C72</f>
        <v>81</v>
      </c>
      <c r="H72" t="str">
        <f ca="1">DEC2HEX(G72,2)</f>
        <v>51</v>
      </c>
      <c r="I72" t="str">
        <f ca="1">HEX2BIN(H72,8)</f>
        <v>01010001</v>
      </c>
      <c r="J72" t="str">
        <f ca="1">IF(ISNUMBER(VALUE(LEFT(H72))),H72&amp;"h",0&amp;H72&amp;"h")</f>
        <v>51h</v>
      </c>
    </row>
    <row r="73" spans="1:12">
      <c r="B73" s="1" t="s">
        <v>23</v>
      </c>
      <c r="C73">
        <f ca="1">INDIRECT("Лист2!B"&amp;MATCH(B73,Лист2!$A$2:$A$30,0)+1)</f>
        <v>28</v>
      </c>
      <c r="D73" s="2" t="s">
        <v>38</v>
      </c>
      <c r="E73" s="2" t="str">
        <f t="shared" ref="E73:E111" si="15">IF(RIGHT(D73)=".",LEFT(D73,LEN(D73)-1)*$E$3&amp;".",D73*$E$3)</f>
        <v>8.</v>
      </c>
      <c r="F73">
        <f ca="1">INDIRECT("Лист2!e"&amp;MATCH(E73,Лист2!$D$2:$D$9,0)+1)</f>
        <v>2</v>
      </c>
      <c r="G73">
        <f t="shared" ref="G73:G111" ca="1" si="16">F73*32+C73</f>
        <v>92</v>
      </c>
      <c r="H73" t="str">
        <f t="shared" ref="H73:H111" ca="1" si="17">DEC2HEX(G73,2)</f>
        <v>5C</v>
      </c>
      <c r="I73" t="str">
        <f t="shared" ref="I73:I111" ca="1" si="18">HEX2BIN(H73,8)</f>
        <v>01011100</v>
      </c>
      <c r="J73" t="str">
        <f t="shared" ref="J73:J111" ca="1" si="19">IF(ISNUMBER(VALUE(LEFT(H73))),H73&amp;"h",0&amp;H73&amp;"h")</f>
        <v>5Ch</v>
      </c>
    </row>
    <row r="74" spans="1:12">
      <c r="B74" s="1" t="s">
        <v>32</v>
      </c>
      <c r="C74">
        <f ca="1">INDIRECT("Лист2!B"&amp;MATCH(B74,Лист2!$A$2:$A$30,0)+1)</f>
        <v>26</v>
      </c>
      <c r="D74" s="2">
        <v>4</v>
      </c>
      <c r="E74" s="2">
        <f t="shared" si="15"/>
        <v>8</v>
      </c>
      <c r="F74">
        <f ca="1">INDIRECT("Лист2!e"&amp;MATCH(E74,Лист2!$D$2:$D$9,0)+1)</f>
        <v>1</v>
      </c>
      <c r="G74">
        <f t="shared" ca="1" si="16"/>
        <v>58</v>
      </c>
      <c r="H74" t="str">
        <f t="shared" ca="1" si="17"/>
        <v>3A</v>
      </c>
      <c r="I74" t="str">
        <f t="shared" ca="1" si="18"/>
        <v>00111010</v>
      </c>
      <c r="J74" t="str">
        <f t="shared" ca="1" si="19"/>
        <v>3Ah</v>
      </c>
    </row>
    <row r="75" spans="1:12">
      <c r="A75">
        <v>20</v>
      </c>
      <c r="B75" s="1" t="s">
        <v>24</v>
      </c>
      <c r="C75">
        <f ca="1">INDIRECT("Лист2!B"&amp;MATCH(B75,Лист2!$A$2:$A$30,0)+1)</f>
        <v>20</v>
      </c>
      <c r="D75" s="2">
        <v>2</v>
      </c>
      <c r="E75" s="2">
        <f t="shared" si="15"/>
        <v>4</v>
      </c>
      <c r="F75">
        <f ca="1">INDIRECT("Лист2!e"&amp;MATCH(E75,Лист2!$D$2:$D$9,0)+1)</f>
        <v>3</v>
      </c>
      <c r="G75">
        <f t="shared" ca="1" si="16"/>
        <v>116</v>
      </c>
      <c r="H75" t="str">
        <f t="shared" ca="1" si="17"/>
        <v>74</v>
      </c>
      <c r="I75" t="str">
        <f t="shared" ca="1" si="18"/>
        <v>01110100</v>
      </c>
      <c r="J75" t="str">
        <f t="shared" ca="1" si="19"/>
        <v>74h</v>
      </c>
      <c r="L75" t="s">
        <v>106</v>
      </c>
    </row>
    <row r="76" spans="1:12">
      <c r="B76" s="1" t="s">
        <v>45</v>
      </c>
      <c r="C76">
        <f ca="1">INDIRECT("Лист2!B"&amp;MATCH(B76,Лист2!$A$2:$A$30,0)+1)</f>
        <v>16</v>
      </c>
      <c r="D76" s="2" t="s">
        <v>38</v>
      </c>
      <c r="E76" s="2" t="str">
        <f t="shared" si="15"/>
        <v>8.</v>
      </c>
      <c r="F76">
        <f ca="1">INDIRECT("Лист2!e"&amp;MATCH(E76,Лист2!$D$2:$D$9,0)+1)</f>
        <v>2</v>
      </c>
      <c r="G76">
        <f t="shared" ca="1" si="16"/>
        <v>80</v>
      </c>
      <c r="H76" t="str">
        <f t="shared" ca="1" si="17"/>
        <v>50</v>
      </c>
      <c r="I76" t="str">
        <f t="shared" ca="1" si="18"/>
        <v>01010000</v>
      </c>
      <c r="J76" t="str">
        <f t="shared" ca="1" si="19"/>
        <v>50h</v>
      </c>
    </row>
    <row r="77" spans="1:12">
      <c r="B77" s="1" t="s">
        <v>18</v>
      </c>
      <c r="C77">
        <f ca="1">INDIRECT("Лист2!B"&amp;MATCH(B77,Лист2!$A$2:$A$30,0)+1)</f>
        <v>12</v>
      </c>
      <c r="D77" s="2">
        <v>8</v>
      </c>
      <c r="E77" s="2">
        <f t="shared" si="15"/>
        <v>16</v>
      </c>
      <c r="F77">
        <f ca="1">INDIRECT("Лист2!e"&amp;MATCH(E77,Лист2!$D$2:$D$9,0)+1)</f>
        <v>0</v>
      </c>
      <c r="G77">
        <f t="shared" ca="1" si="16"/>
        <v>12</v>
      </c>
      <c r="H77" t="str">
        <f t="shared" ca="1" si="17"/>
        <v>0C</v>
      </c>
      <c r="I77" t="str">
        <f t="shared" ca="1" si="18"/>
        <v>00001100</v>
      </c>
      <c r="J77" t="str">
        <f t="shared" ca="1" si="19"/>
        <v>0Ch</v>
      </c>
    </row>
    <row r="78" spans="1:12">
      <c r="A78">
        <v>21</v>
      </c>
      <c r="B78" s="1" t="s">
        <v>26</v>
      </c>
      <c r="C78">
        <f ca="1">INDIRECT("Лист2!B"&amp;MATCH(B78,Лист2!$A$2:$A$30,0)+1)</f>
        <v>23</v>
      </c>
      <c r="D78" s="2">
        <v>2</v>
      </c>
      <c r="E78" s="2">
        <f t="shared" si="15"/>
        <v>4</v>
      </c>
      <c r="F78">
        <f ca="1">INDIRECT("Лист2!e"&amp;MATCH(E78,Лист2!$D$2:$D$9,0)+1)</f>
        <v>3</v>
      </c>
      <c r="G78">
        <f t="shared" ca="1" si="16"/>
        <v>119</v>
      </c>
      <c r="H78" t="str">
        <f t="shared" ca="1" si="17"/>
        <v>77</v>
      </c>
      <c r="I78" t="str">
        <f t="shared" ca="1" si="18"/>
        <v>01110111</v>
      </c>
      <c r="J78" t="str">
        <f t="shared" ca="1" si="19"/>
        <v>77h</v>
      </c>
    </row>
    <row r="79" spans="1:12">
      <c r="B79" s="1" t="s">
        <v>27</v>
      </c>
      <c r="C79">
        <f ca="1">INDIRECT("Лист2!B"&amp;MATCH(B79,Лист2!$A$2:$A$30,0)+1)</f>
        <v>21</v>
      </c>
      <c r="D79" s="2">
        <v>2</v>
      </c>
      <c r="E79" s="2">
        <f t="shared" si="15"/>
        <v>4</v>
      </c>
      <c r="F79">
        <f ca="1">INDIRECT("Лист2!e"&amp;MATCH(E79,Лист2!$D$2:$D$9,0)+1)</f>
        <v>3</v>
      </c>
      <c r="G79">
        <f t="shared" ca="1" si="16"/>
        <v>117</v>
      </c>
      <c r="H79" t="str">
        <f t="shared" ca="1" si="17"/>
        <v>75</v>
      </c>
      <c r="I79" t="str">
        <f t="shared" ca="1" si="18"/>
        <v>01110101</v>
      </c>
      <c r="J79" t="str">
        <f t="shared" ca="1" si="19"/>
        <v>75h</v>
      </c>
    </row>
    <row r="80" spans="1:12">
      <c r="A80">
        <v>22</v>
      </c>
      <c r="B80" s="1" t="s">
        <v>18</v>
      </c>
      <c r="C80">
        <f ca="1">INDIRECT("Лист2!B"&amp;MATCH(B80,Лист2!$A$2:$A$30,0)+1)</f>
        <v>12</v>
      </c>
      <c r="D80" s="2" t="s">
        <v>39</v>
      </c>
      <c r="E80" s="2" t="str">
        <f t="shared" si="15"/>
        <v>4.</v>
      </c>
      <c r="F80">
        <f ca="1">INDIRECT("Лист2!e"&amp;MATCH(E80,Лист2!$D$2:$D$9,0)+1)</f>
        <v>4</v>
      </c>
      <c r="G80">
        <f t="shared" ca="1" si="16"/>
        <v>140</v>
      </c>
      <c r="H80" t="str">
        <f t="shared" ca="1" si="17"/>
        <v>8C</v>
      </c>
      <c r="I80" t="str">
        <f t="shared" ca="1" si="18"/>
        <v>10001100</v>
      </c>
      <c r="J80" t="str">
        <f t="shared" ca="1" si="19"/>
        <v>8Ch</v>
      </c>
    </row>
    <row r="81" spans="1:10">
      <c r="B81" s="1" t="s">
        <v>45</v>
      </c>
      <c r="C81">
        <f ca="1">INDIRECT("Лист2!B"&amp;MATCH(B81,Лист2!$A$2:$A$30,0)+1)</f>
        <v>16</v>
      </c>
      <c r="D81" s="2">
        <v>4</v>
      </c>
      <c r="E81" s="2">
        <f t="shared" si="15"/>
        <v>8</v>
      </c>
      <c r="F81">
        <f ca="1">INDIRECT("Лист2!e"&amp;MATCH(E81,Лист2!$D$2:$D$9,0)+1)</f>
        <v>1</v>
      </c>
      <c r="G81">
        <f t="shared" ca="1" si="16"/>
        <v>48</v>
      </c>
      <c r="H81" t="str">
        <f t="shared" ca="1" si="17"/>
        <v>30</v>
      </c>
      <c r="I81" t="str">
        <f t="shared" ca="1" si="18"/>
        <v>00110000</v>
      </c>
      <c r="J81" t="str">
        <f t="shared" ca="1" si="19"/>
        <v>30h</v>
      </c>
    </row>
    <row r="82" spans="1:10">
      <c r="A82">
        <v>23</v>
      </c>
      <c r="B82" s="1" t="s">
        <v>16</v>
      </c>
      <c r="C82">
        <f ca="1">INDIRECT("Лист2!B"&amp;MATCH(B82,Лист2!$A$2:$A$30,0)+1)</f>
        <v>10</v>
      </c>
      <c r="D82" s="2">
        <v>4</v>
      </c>
      <c r="E82" s="2">
        <f t="shared" si="15"/>
        <v>8</v>
      </c>
      <c r="F82">
        <f ca="1">INDIRECT("Лист2!e"&amp;MATCH(E82,Лист2!$D$2:$D$9,0)+1)</f>
        <v>1</v>
      </c>
      <c r="G82">
        <f t="shared" ca="1" si="16"/>
        <v>42</v>
      </c>
      <c r="H82" t="str">
        <f t="shared" ca="1" si="17"/>
        <v>2A</v>
      </c>
      <c r="I82" t="str">
        <f t="shared" ca="1" si="18"/>
        <v>00101010</v>
      </c>
      <c r="J82" t="str">
        <f t="shared" ca="1" si="19"/>
        <v>2Ah</v>
      </c>
    </row>
    <row r="83" spans="1:10">
      <c r="B83" s="1" t="s">
        <v>18</v>
      </c>
      <c r="C83">
        <f ca="1">INDIRECT("Лист2!B"&amp;MATCH(B83,Лист2!$A$2:$A$30,0)+1)</f>
        <v>12</v>
      </c>
      <c r="D83" s="2">
        <v>4</v>
      </c>
      <c r="E83" s="2">
        <f t="shared" si="15"/>
        <v>8</v>
      </c>
      <c r="F83">
        <f ca="1">INDIRECT("Лист2!e"&amp;MATCH(E83,Лист2!$D$2:$D$9,0)+1)</f>
        <v>1</v>
      </c>
      <c r="G83">
        <f t="shared" ca="1" si="16"/>
        <v>44</v>
      </c>
      <c r="H83" t="str">
        <f t="shared" ca="1" si="17"/>
        <v>2C</v>
      </c>
      <c r="I83" t="str">
        <f t="shared" ca="1" si="18"/>
        <v>00101100</v>
      </c>
      <c r="J83" t="str">
        <f t="shared" ca="1" si="19"/>
        <v>2Ch</v>
      </c>
    </row>
    <row r="84" spans="1:10">
      <c r="B84" s="1" t="s">
        <v>22</v>
      </c>
      <c r="C84">
        <f ca="1">INDIRECT("Лист2!B"&amp;MATCH(B84,Лист2!$A$2:$A$30,0)+1)</f>
        <v>17</v>
      </c>
      <c r="D84" s="2">
        <v>4</v>
      </c>
      <c r="E84" s="2">
        <f t="shared" si="15"/>
        <v>8</v>
      </c>
      <c r="F84">
        <f ca="1">INDIRECT("Лист2!e"&amp;MATCH(E84,Лист2!$D$2:$D$9,0)+1)</f>
        <v>1</v>
      </c>
      <c r="G84">
        <f t="shared" ca="1" si="16"/>
        <v>49</v>
      </c>
      <c r="H84" t="str">
        <f t="shared" ca="1" si="17"/>
        <v>31</v>
      </c>
      <c r="I84" t="str">
        <f t="shared" ca="1" si="18"/>
        <v>00110001</v>
      </c>
      <c r="J84" t="str">
        <f t="shared" ca="1" si="19"/>
        <v>31h</v>
      </c>
    </row>
    <row r="85" spans="1:10">
      <c r="B85" s="1" t="s">
        <v>27</v>
      </c>
      <c r="C85">
        <f ca="1">INDIRECT("Лист2!B"&amp;MATCH(B85,Лист2!$A$2:$A$30,0)+1)</f>
        <v>21</v>
      </c>
      <c r="D85" s="2">
        <v>4</v>
      </c>
      <c r="E85" s="2">
        <f t="shared" si="15"/>
        <v>8</v>
      </c>
      <c r="F85">
        <f ca="1">INDIRECT("Лист2!e"&amp;MATCH(E85,Лист2!$D$2:$D$9,0)+1)</f>
        <v>1</v>
      </c>
      <c r="G85">
        <f t="shared" ca="1" si="16"/>
        <v>53</v>
      </c>
      <c r="H85" t="str">
        <f t="shared" ca="1" si="17"/>
        <v>35</v>
      </c>
      <c r="I85" t="str">
        <f t="shared" ca="1" si="18"/>
        <v>00110101</v>
      </c>
      <c r="J85" t="str">
        <f t="shared" ca="1" si="19"/>
        <v>35h</v>
      </c>
    </row>
    <row r="86" spans="1:10">
      <c r="A86">
        <v>24</v>
      </c>
      <c r="B86" s="1" t="s">
        <v>24</v>
      </c>
      <c r="C86">
        <f ca="1">INDIRECT("Лист2!B"&amp;MATCH(B86,Лист2!$A$2:$A$30,0)+1)</f>
        <v>20</v>
      </c>
      <c r="D86" s="2" t="s">
        <v>39</v>
      </c>
      <c r="E86" s="2" t="str">
        <f t="shared" si="15"/>
        <v>4.</v>
      </c>
      <c r="F86">
        <f ca="1">INDIRECT("Лист2!e"&amp;MATCH(E86,Лист2!$D$2:$D$9,0)+1)</f>
        <v>4</v>
      </c>
      <c r="G86">
        <f t="shared" ca="1" si="16"/>
        <v>148</v>
      </c>
      <c r="H86" t="str">
        <f t="shared" ca="1" si="17"/>
        <v>94</v>
      </c>
      <c r="I86" t="str">
        <f t="shared" ca="1" si="18"/>
        <v>10010100</v>
      </c>
      <c r="J86" t="str">
        <f t="shared" ca="1" si="19"/>
        <v>94h</v>
      </c>
    </row>
    <row r="87" spans="1:10">
      <c r="B87" s="1" t="s">
        <v>45</v>
      </c>
      <c r="C87">
        <f ca="1">INDIRECT("Лист2!B"&amp;MATCH(B87,Лист2!$A$2:$A$30,0)+1)</f>
        <v>16</v>
      </c>
      <c r="D87" s="2">
        <v>8</v>
      </c>
      <c r="E87" s="2">
        <f t="shared" si="15"/>
        <v>16</v>
      </c>
      <c r="F87">
        <f ca="1">INDIRECT("Лист2!e"&amp;MATCH(E87,Лист2!$D$2:$D$9,0)+1)</f>
        <v>0</v>
      </c>
      <c r="G87">
        <f t="shared" ca="1" si="16"/>
        <v>16</v>
      </c>
      <c r="H87" t="str">
        <f t="shared" ca="1" si="17"/>
        <v>10</v>
      </c>
      <c r="I87" t="str">
        <f t="shared" ca="1" si="18"/>
        <v>00010000</v>
      </c>
      <c r="J87" t="str">
        <f t="shared" ca="1" si="19"/>
        <v>10h</v>
      </c>
    </row>
    <row r="88" spans="1:10">
      <c r="B88" s="1" t="s">
        <v>18</v>
      </c>
      <c r="C88">
        <f ca="1">INDIRECT("Лист2!B"&amp;MATCH(B88,Лист2!$A$2:$A$30,0)+1)</f>
        <v>12</v>
      </c>
      <c r="D88" s="2">
        <v>8</v>
      </c>
      <c r="E88" s="2">
        <f t="shared" si="15"/>
        <v>16</v>
      </c>
      <c r="F88">
        <f ca="1">INDIRECT("Лист2!e"&amp;MATCH(E88,Лист2!$D$2:$D$9,0)+1)</f>
        <v>0</v>
      </c>
      <c r="G88">
        <f t="shared" ca="1" si="16"/>
        <v>12</v>
      </c>
      <c r="H88" t="str">
        <f t="shared" ca="1" si="17"/>
        <v>0C</v>
      </c>
      <c r="I88" t="str">
        <f t="shared" ca="1" si="18"/>
        <v>00001100</v>
      </c>
      <c r="J88" t="str">
        <f t="shared" ca="1" si="19"/>
        <v>0Ch</v>
      </c>
    </row>
    <row r="89" spans="1:10">
      <c r="A89">
        <v>25</v>
      </c>
      <c r="B89" s="1" t="s">
        <v>16</v>
      </c>
      <c r="C89">
        <f ca="1">INDIRECT("Лист2!B"&amp;MATCH(B89,Лист2!$A$2:$A$30,0)+1)</f>
        <v>10</v>
      </c>
      <c r="D89" s="2" t="s">
        <v>38</v>
      </c>
      <c r="E89" s="2" t="str">
        <f t="shared" si="15"/>
        <v>8.</v>
      </c>
      <c r="F89">
        <f ca="1">INDIRECT("Лист2!e"&amp;MATCH(E89,Лист2!$D$2:$D$9,0)+1)</f>
        <v>2</v>
      </c>
      <c r="G89">
        <f t="shared" ca="1" si="16"/>
        <v>74</v>
      </c>
      <c r="H89" t="str">
        <f t="shared" ca="1" si="17"/>
        <v>4A</v>
      </c>
      <c r="I89" t="str">
        <f t="shared" ca="1" si="18"/>
        <v>01001010</v>
      </c>
      <c r="J89" t="str">
        <f t="shared" ca="1" si="19"/>
        <v>4Ah</v>
      </c>
    </row>
    <row r="90" spans="1:10">
      <c r="B90" s="1" t="s">
        <v>18</v>
      </c>
      <c r="C90">
        <f ca="1">INDIRECT("Лист2!B"&amp;MATCH(B90,Лист2!$A$2:$A$30,0)+1)</f>
        <v>12</v>
      </c>
      <c r="D90" s="2" t="s">
        <v>38</v>
      </c>
      <c r="E90" s="2" t="str">
        <f t="shared" si="15"/>
        <v>8.</v>
      </c>
      <c r="F90">
        <f ca="1">INDIRECT("Лист2!e"&amp;MATCH(E90,Лист2!$D$2:$D$9,0)+1)</f>
        <v>2</v>
      </c>
      <c r="G90">
        <f t="shared" ca="1" si="16"/>
        <v>76</v>
      </c>
      <c r="H90" t="str">
        <f t="shared" ca="1" si="17"/>
        <v>4C</v>
      </c>
      <c r="I90" t="str">
        <f t="shared" ca="1" si="18"/>
        <v>01001100</v>
      </c>
      <c r="J90" t="str">
        <f t="shared" ca="1" si="19"/>
        <v>4Ch</v>
      </c>
    </row>
    <row r="91" spans="1:10">
      <c r="B91" s="1" t="s">
        <v>22</v>
      </c>
      <c r="C91">
        <f ca="1">INDIRECT("Лист2!B"&amp;MATCH(B91,Лист2!$A$2:$A$30,0)+1)</f>
        <v>17</v>
      </c>
      <c r="D91" s="2">
        <v>4</v>
      </c>
      <c r="E91" s="2">
        <f t="shared" si="15"/>
        <v>8</v>
      </c>
      <c r="F91">
        <f ca="1">INDIRECT("Лист2!e"&amp;MATCH(E91,Лист2!$D$2:$D$9,0)+1)</f>
        <v>1</v>
      </c>
      <c r="G91">
        <f t="shared" ca="1" si="16"/>
        <v>49</v>
      </c>
      <c r="H91" t="str">
        <f t="shared" ca="1" si="17"/>
        <v>31</v>
      </c>
      <c r="I91" t="str">
        <f t="shared" ca="1" si="18"/>
        <v>00110001</v>
      </c>
      <c r="J91" t="str">
        <f t="shared" ca="1" si="19"/>
        <v>31h</v>
      </c>
    </row>
    <row r="92" spans="1:10">
      <c r="A92">
        <v>26</v>
      </c>
      <c r="B92" s="1" t="s">
        <v>24</v>
      </c>
      <c r="C92">
        <f ca="1">INDIRECT("Лист2!B"&amp;MATCH(B92,Лист2!$A$2:$A$30,0)+1)</f>
        <v>20</v>
      </c>
      <c r="D92" s="2" t="s">
        <v>38</v>
      </c>
      <c r="E92" s="2" t="str">
        <f t="shared" si="15"/>
        <v>8.</v>
      </c>
      <c r="F92">
        <f ca="1">INDIRECT("Лист2!e"&amp;MATCH(E92,Лист2!$D$2:$D$9,0)+1)</f>
        <v>2</v>
      </c>
      <c r="G92">
        <f t="shared" ca="1" si="16"/>
        <v>84</v>
      </c>
      <c r="H92" t="str">
        <f t="shared" ca="1" si="17"/>
        <v>54</v>
      </c>
      <c r="I92" t="str">
        <f t="shared" ca="1" si="18"/>
        <v>01010100</v>
      </c>
      <c r="J92" t="str">
        <f t="shared" ca="1" si="19"/>
        <v>54h</v>
      </c>
    </row>
    <row r="93" spans="1:10">
      <c r="B93" s="1" t="s">
        <v>27</v>
      </c>
      <c r="C93">
        <f ca="1">INDIRECT("Лист2!B"&amp;MATCH(B93,Лист2!$A$2:$A$30,0)+1)</f>
        <v>21</v>
      </c>
      <c r="D93" s="2" t="s">
        <v>38</v>
      </c>
      <c r="E93" s="2" t="str">
        <f t="shared" si="15"/>
        <v>8.</v>
      </c>
      <c r="F93">
        <f ca="1">INDIRECT("Лист2!e"&amp;MATCH(E93,Лист2!$D$2:$D$9,0)+1)</f>
        <v>2</v>
      </c>
      <c r="G93">
        <f t="shared" ca="1" si="16"/>
        <v>85</v>
      </c>
      <c r="H93" t="str">
        <f t="shared" ca="1" si="17"/>
        <v>55</v>
      </c>
      <c r="I93" t="str">
        <f t="shared" ca="1" si="18"/>
        <v>01010101</v>
      </c>
      <c r="J93" t="str">
        <f t="shared" ca="1" si="19"/>
        <v>55h</v>
      </c>
    </row>
    <row r="94" spans="1:10">
      <c r="B94" s="1" t="s">
        <v>26</v>
      </c>
      <c r="C94">
        <f ca="1">INDIRECT("Лист2!B"&amp;MATCH(B94,Лист2!$A$2:$A$30,0)+1)</f>
        <v>23</v>
      </c>
      <c r="D94" s="2">
        <v>4</v>
      </c>
      <c r="E94" s="2">
        <f t="shared" si="15"/>
        <v>8</v>
      </c>
      <c r="F94">
        <f ca="1">INDIRECT("Лист2!e"&amp;MATCH(E94,Лист2!$D$2:$D$9,0)+1)</f>
        <v>1</v>
      </c>
      <c r="G94">
        <f t="shared" ca="1" si="16"/>
        <v>55</v>
      </c>
      <c r="H94" t="str">
        <f t="shared" ca="1" si="17"/>
        <v>37</v>
      </c>
      <c r="I94" t="str">
        <f t="shared" ca="1" si="18"/>
        <v>00110111</v>
      </c>
      <c r="J94" t="str">
        <f t="shared" ca="1" si="19"/>
        <v>37h</v>
      </c>
    </row>
    <row r="95" spans="1:10">
      <c r="A95">
        <v>27</v>
      </c>
      <c r="B95" s="1" t="s">
        <v>30</v>
      </c>
      <c r="C95">
        <f ca="1">INDIRECT("Лист2!B"&amp;MATCH(B95,Лист2!$A$2:$A$30,0)+1)</f>
        <v>24</v>
      </c>
      <c r="D95" s="2" t="s">
        <v>38</v>
      </c>
      <c r="E95" s="2" t="str">
        <f t="shared" si="15"/>
        <v>8.</v>
      </c>
      <c r="F95">
        <f ca="1">INDIRECT("Лист2!e"&amp;MATCH(E95,Лист2!$D$2:$D$9,0)+1)</f>
        <v>2</v>
      </c>
      <c r="G95">
        <f t="shared" ca="1" si="16"/>
        <v>88</v>
      </c>
      <c r="H95" t="str">
        <f t="shared" ca="1" si="17"/>
        <v>58</v>
      </c>
      <c r="I95" t="str">
        <f t="shared" ca="1" si="18"/>
        <v>01011000</v>
      </c>
      <c r="J95" t="str">
        <f t="shared" ca="1" si="19"/>
        <v>58h</v>
      </c>
    </row>
    <row r="96" spans="1:10">
      <c r="B96" s="1" t="s">
        <v>26</v>
      </c>
      <c r="C96">
        <f ca="1">INDIRECT("Лист2!B"&amp;MATCH(B96,Лист2!$A$2:$A$30,0)+1)</f>
        <v>23</v>
      </c>
      <c r="D96" s="2" t="s">
        <v>38</v>
      </c>
      <c r="E96" s="2" t="str">
        <f t="shared" si="15"/>
        <v>8.</v>
      </c>
      <c r="F96">
        <f ca="1">INDIRECT("Лист2!e"&amp;MATCH(E96,Лист2!$D$2:$D$9,0)+1)</f>
        <v>2</v>
      </c>
      <c r="G96">
        <f t="shared" ca="1" si="16"/>
        <v>87</v>
      </c>
      <c r="H96" t="str">
        <f t="shared" ca="1" si="17"/>
        <v>57</v>
      </c>
      <c r="I96" t="str">
        <f t="shared" ca="1" si="18"/>
        <v>01010111</v>
      </c>
      <c r="J96" t="str">
        <f t="shared" ca="1" si="19"/>
        <v>57h</v>
      </c>
    </row>
    <row r="97" spans="1:10">
      <c r="B97" s="1" t="s">
        <v>27</v>
      </c>
      <c r="C97">
        <f ca="1">INDIRECT("Лист2!B"&amp;MATCH(B97,Лист2!$A$2:$A$30,0)+1)</f>
        <v>21</v>
      </c>
      <c r="D97" s="2">
        <v>4</v>
      </c>
      <c r="E97" s="2">
        <f t="shared" si="15"/>
        <v>8</v>
      </c>
      <c r="F97">
        <f ca="1">INDIRECT("Лист2!e"&amp;MATCH(E97,Лист2!$D$2:$D$9,0)+1)</f>
        <v>1</v>
      </c>
      <c r="G97">
        <f t="shared" ca="1" si="16"/>
        <v>53</v>
      </c>
      <c r="H97" t="str">
        <f t="shared" ca="1" si="17"/>
        <v>35</v>
      </c>
      <c r="I97" t="str">
        <f t="shared" ca="1" si="18"/>
        <v>00110101</v>
      </c>
      <c r="J97" t="str">
        <f t="shared" ca="1" si="19"/>
        <v>35h</v>
      </c>
    </row>
    <row r="98" spans="1:10">
      <c r="A98">
        <v>28</v>
      </c>
      <c r="B98" s="1" t="s">
        <v>22</v>
      </c>
      <c r="C98">
        <f ca="1">INDIRECT("Лист2!B"&amp;MATCH(B98,Лист2!$A$2:$A$30,0)+1)</f>
        <v>17</v>
      </c>
      <c r="D98" s="2" t="s">
        <v>39</v>
      </c>
      <c r="E98" s="2" t="str">
        <f t="shared" si="15"/>
        <v>4.</v>
      </c>
      <c r="F98">
        <f ca="1">INDIRECT("Лист2!e"&amp;MATCH(E98,Лист2!$D$2:$D$9,0)+1)</f>
        <v>4</v>
      </c>
      <c r="G98">
        <f t="shared" ca="1" si="16"/>
        <v>145</v>
      </c>
      <c r="H98" t="str">
        <f t="shared" ca="1" si="17"/>
        <v>91</v>
      </c>
      <c r="I98" t="str">
        <f t="shared" ca="1" si="18"/>
        <v>10010001</v>
      </c>
      <c r="J98" t="str">
        <f t="shared" ca="1" si="19"/>
        <v>91h</v>
      </c>
    </row>
    <row r="99" spans="1:10">
      <c r="B99" s="1" t="s">
        <v>45</v>
      </c>
      <c r="C99">
        <f ca="1">INDIRECT("Лист2!B"&amp;MATCH(B99,Лист2!$A$2:$A$30,0)+1)</f>
        <v>16</v>
      </c>
      <c r="D99" s="2">
        <v>8</v>
      </c>
      <c r="E99" s="2">
        <f t="shared" si="15"/>
        <v>16</v>
      </c>
      <c r="F99">
        <f ca="1">INDIRECT("Лист2!e"&amp;MATCH(E99,Лист2!$D$2:$D$9,0)+1)</f>
        <v>0</v>
      </c>
      <c r="G99">
        <f t="shared" ca="1" si="16"/>
        <v>16</v>
      </c>
      <c r="H99" t="str">
        <f t="shared" ca="1" si="17"/>
        <v>10</v>
      </c>
      <c r="I99" t="str">
        <f t="shared" ca="1" si="18"/>
        <v>00010000</v>
      </c>
      <c r="J99" t="str">
        <f t="shared" ca="1" si="19"/>
        <v>10h</v>
      </c>
    </row>
    <row r="100" spans="1:10">
      <c r="B100" s="1" t="s">
        <v>18</v>
      </c>
      <c r="C100">
        <f ca="1">INDIRECT("Лист2!B"&amp;MATCH(B100,Лист2!$A$2:$A$30,0)+1)</f>
        <v>12</v>
      </c>
      <c r="D100" s="2">
        <v>8</v>
      </c>
      <c r="E100" s="2">
        <f t="shared" si="15"/>
        <v>16</v>
      </c>
      <c r="F100">
        <f ca="1">INDIRECT("Лист2!e"&amp;MATCH(E100,Лист2!$D$2:$D$9,0)+1)</f>
        <v>0</v>
      </c>
      <c r="G100">
        <f t="shared" ca="1" si="16"/>
        <v>12</v>
      </c>
      <c r="H100" t="str">
        <f t="shared" ca="1" si="17"/>
        <v>0C</v>
      </c>
      <c r="I100" t="str">
        <f t="shared" ca="1" si="18"/>
        <v>00001100</v>
      </c>
      <c r="J100" t="str">
        <f t="shared" ca="1" si="19"/>
        <v>0Ch</v>
      </c>
    </row>
    <row r="101" spans="1:10">
      <c r="A101">
        <v>29</v>
      </c>
      <c r="B101" s="1" t="s">
        <v>16</v>
      </c>
      <c r="C101">
        <f ca="1">INDIRECT("Лист2!B"&amp;MATCH(B101,Лист2!$A$2:$A$30,0)+1)</f>
        <v>10</v>
      </c>
      <c r="D101" s="2">
        <v>2</v>
      </c>
      <c r="E101" s="2" t="s">
        <v>105</v>
      </c>
      <c r="F101">
        <f ca="1">INDIRECT("Лист2!e"&amp;MATCH(E101,Лист2!$D$2:$D$9,0)+1)</f>
        <v>7</v>
      </c>
      <c r="G101">
        <f t="shared" ca="1" si="16"/>
        <v>234</v>
      </c>
      <c r="H101" t="str">
        <f t="shared" ca="1" si="17"/>
        <v>EA</v>
      </c>
      <c r="I101" t="str">
        <f t="shared" ca="1" si="18"/>
        <v>11101010</v>
      </c>
      <c r="J101" t="str">
        <f t="shared" ca="1" si="19"/>
        <v>0EAh</v>
      </c>
    </row>
    <row r="102" spans="1:10">
      <c r="B102" s="1" t="s">
        <v>18</v>
      </c>
      <c r="C102">
        <f ca="1">INDIRECT("Лист2!B"&amp;MATCH(B102,Лист2!$A$2:$A$30,0)+1)</f>
        <v>12</v>
      </c>
      <c r="D102" s="2">
        <v>8</v>
      </c>
      <c r="E102" s="2">
        <f t="shared" si="15"/>
        <v>16</v>
      </c>
      <c r="F102">
        <f ca="1">INDIRECT("Лист2!e"&amp;MATCH(E102,Лист2!$D$2:$D$9,0)+1)</f>
        <v>0</v>
      </c>
      <c r="G102">
        <f t="shared" ca="1" si="16"/>
        <v>12</v>
      </c>
      <c r="H102" t="str">
        <f t="shared" ca="1" si="17"/>
        <v>0C</v>
      </c>
      <c r="I102" t="str">
        <f t="shared" ca="1" si="18"/>
        <v>00001100</v>
      </c>
      <c r="J102" t="str">
        <f t="shared" ca="1" si="19"/>
        <v>0Ch</v>
      </c>
    </row>
    <row r="103" spans="1:10">
      <c r="B103" s="1" t="s">
        <v>22</v>
      </c>
      <c r="C103">
        <f ca="1">INDIRECT("Лист2!B"&amp;MATCH(B103,Лист2!$A$2:$A$30,0)+1)</f>
        <v>17</v>
      </c>
      <c r="D103" s="2">
        <v>8</v>
      </c>
      <c r="E103" s="2">
        <f t="shared" si="15"/>
        <v>16</v>
      </c>
      <c r="F103">
        <f ca="1">INDIRECT("Лист2!e"&amp;MATCH(E103,Лист2!$D$2:$D$9,0)+1)</f>
        <v>0</v>
      </c>
      <c r="G103">
        <f t="shared" ca="1" si="16"/>
        <v>17</v>
      </c>
      <c r="H103" t="str">
        <f t="shared" ca="1" si="17"/>
        <v>11</v>
      </c>
      <c r="I103" t="str">
        <f t="shared" ca="1" si="18"/>
        <v>00010001</v>
      </c>
      <c r="J103" t="str">
        <f t="shared" ca="1" si="19"/>
        <v>11h</v>
      </c>
    </row>
    <row r="104" spans="1:10">
      <c r="B104" s="1" t="s">
        <v>28</v>
      </c>
      <c r="C104">
        <f ca="1">INDIRECT("Лист2!B"&amp;MATCH(B104,Лист2!$A$2:$A$30,0)+1)</f>
        <v>19</v>
      </c>
      <c r="D104" s="2">
        <v>8</v>
      </c>
      <c r="E104" s="2">
        <f t="shared" si="15"/>
        <v>16</v>
      </c>
      <c r="F104">
        <f ca="1">INDIRECT("Лист2!e"&amp;MATCH(E104,Лист2!$D$2:$D$9,0)+1)</f>
        <v>0</v>
      </c>
      <c r="G104">
        <f t="shared" ca="1" si="16"/>
        <v>19</v>
      </c>
      <c r="H104" t="str">
        <f t="shared" ca="1" si="17"/>
        <v>13</v>
      </c>
      <c r="I104" t="str">
        <f t="shared" ca="1" si="18"/>
        <v>00010011</v>
      </c>
      <c r="J104" t="str">
        <f t="shared" ca="1" si="19"/>
        <v>13h</v>
      </c>
    </row>
    <row r="105" spans="1:10">
      <c r="A105">
        <v>30</v>
      </c>
      <c r="B105" s="1" t="s">
        <v>27</v>
      </c>
      <c r="C105">
        <f ca="1">INDIRECT("Лист2!B"&amp;MATCH(B105,Лист2!$A$2:$A$30,0)+1)</f>
        <v>21</v>
      </c>
      <c r="D105" s="2" t="s">
        <v>39</v>
      </c>
      <c r="E105" s="2" t="str">
        <f t="shared" si="15"/>
        <v>4.</v>
      </c>
      <c r="F105">
        <f ca="1">INDIRECT("Лист2!e"&amp;MATCH(E105,Лист2!$D$2:$D$9,0)+1)</f>
        <v>4</v>
      </c>
      <c r="G105">
        <f t="shared" ca="1" si="16"/>
        <v>149</v>
      </c>
      <c r="H105" t="str">
        <f t="shared" ca="1" si="17"/>
        <v>95</v>
      </c>
      <c r="I105" t="str">
        <f t="shared" ca="1" si="18"/>
        <v>10010101</v>
      </c>
      <c r="J105" t="str">
        <f t="shared" ca="1" si="19"/>
        <v>95h</v>
      </c>
    </row>
    <row r="106" spans="1:10">
      <c r="B106" s="1" t="s">
        <v>45</v>
      </c>
      <c r="C106">
        <f ca="1">INDIRECT("Лист2!B"&amp;MATCH(B106,Лист2!$A$2:$A$30,0)+1)</f>
        <v>16</v>
      </c>
      <c r="D106" s="2">
        <v>4</v>
      </c>
      <c r="E106" s="2">
        <f t="shared" si="15"/>
        <v>8</v>
      </c>
      <c r="F106">
        <f ca="1">INDIRECT("Лист2!e"&amp;MATCH(E106,Лист2!$D$2:$D$9,0)+1)</f>
        <v>1</v>
      </c>
      <c r="G106">
        <f t="shared" ca="1" si="16"/>
        <v>48</v>
      </c>
      <c r="H106" t="str">
        <f t="shared" ca="1" si="17"/>
        <v>30</v>
      </c>
      <c r="I106" t="str">
        <f t="shared" ca="1" si="18"/>
        <v>00110000</v>
      </c>
      <c r="J106" t="str">
        <f t="shared" ca="1" si="19"/>
        <v>30h</v>
      </c>
    </row>
    <row r="107" spans="1:10">
      <c r="A107">
        <v>31</v>
      </c>
      <c r="B107" s="1" t="s">
        <v>24</v>
      </c>
      <c r="C107">
        <f ca="1">INDIRECT("Лист2!B"&amp;MATCH(B107,Лист2!$A$2:$A$30,0)+1)</f>
        <v>20</v>
      </c>
      <c r="D107" s="2" t="s">
        <v>38</v>
      </c>
      <c r="E107" s="2" t="str">
        <f t="shared" si="15"/>
        <v>8.</v>
      </c>
      <c r="F107">
        <f ca="1">INDIRECT("Лист2!e"&amp;MATCH(E107,Лист2!$D$2:$D$9,0)+1)</f>
        <v>2</v>
      </c>
      <c r="G107">
        <f t="shared" ca="1" si="16"/>
        <v>84</v>
      </c>
      <c r="H107" t="str">
        <f t="shared" ca="1" si="17"/>
        <v>54</v>
      </c>
      <c r="I107" t="str">
        <f t="shared" ca="1" si="18"/>
        <v>01010100</v>
      </c>
      <c r="J107" t="str">
        <f t="shared" ca="1" si="19"/>
        <v>54h</v>
      </c>
    </row>
    <row r="108" spans="1:10">
      <c r="B108" s="1" t="s">
        <v>27</v>
      </c>
      <c r="C108">
        <f ca="1">INDIRECT("Лист2!B"&amp;MATCH(B108,Лист2!$A$2:$A$30,0)+1)</f>
        <v>21</v>
      </c>
      <c r="D108" s="2" t="s">
        <v>38</v>
      </c>
      <c r="E108" s="2" t="str">
        <f t="shared" si="15"/>
        <v>8.</v>
      </c>
      <c r="F108">
        <f ca="1">INDIRECT("Лист2!e"&amp;MATCH(E108,Лист2!$D$2:$D$9,0)+1)</f>
        <v>2</v>
      </c>
      <c r="G108">
        <f t="shared" ca="1" si="16"/>
        <v>85</v>
      </c>
      <c r="H108" t="str">
        <f t="shared" ca="1" si="17"/>
        <v>55</v>
      </c>
      <c r="I108" t="str">
        <f t="shared" ca="1" si="18"/>
        <v>01010101</v>
      </c>
      <c r="J108" t="str">
        <f t="shared" ca="1" si="19"/>
        <v>55h</v>
      </c>
    </row>
    <row r="109" spans="1:10">
      <c r="B109" s="1" t="s">
        <v>29</v>
      </c>
      <c r="C109">
        <f ca="1">INDIRECT("Лист2!B"&amp;MATCH(B109,Лист2!$A$2:$A$30,0)+1)</f>
        <v>22</v>
      </c>
      <c r="D109" s="2">
        <v>4</v>
      </c>
      <c r="E109" s="2">
        <f t="shared" si="15"/>
        <v>8</v>
      </c>
      <c r="F109">
        <f ca="1">INDIRECT("Лист2!e"&amp;MATCH(E109,Лист2!$D$2:$D$9,0)+1)</f>
        <v>1</v>
      </c>
      <c r="G109">
        <f t="shared" ca="1" si="16"/>
        <v>54</v>
      </c>
      <c r="H109" t="str">
        <f t="shared" ca="1" si="17"/>
        <v>36</v>
      </c>
      <c r="I109" t="str">
        <f t="shared" ca="1" si="18"/>
        <v>00110110</v>
      </c>
      <c r="J109" t="str">
        <f t="shared" ca="1" si="19"/>
        <v>36h</v>
      </c>
    </row>
    <row r="110" spans="1:10">
      <c r="A110">
        <v>32</v>
      </c>
      <c r="B110" s="1" t="s">
        <v>26</v>
      </c>
      <c r="C110">
        <f ca="1">INDIRECT("Лист2!B"&amp;MATCH(B110,Лист2!$A$2:$A$30,0)+1)</f>
        <v>23</v>
      </c>
      <c r="D110" s="2" t="s">
        <v>39</v>
      </c>
      <c r="E110" s="2" t="str">
        <f t="shared" si="15"/>
        <v>4.</v>
      </c>
      <c r="F110">
        <f ca="1">INDIRECT("Лист2!e"&amp;MATCH(E110,Лист2!$D$2:$D$9,0)+1)</f>
        <v>4</v>
      </c>
      <c r="G110">
        <f t="shared" ca="1" si="16"/>
        <v>151</v>
      </c>
      <c r="H110" t="str">
        <f t="shared" ca="1" si="17"/>
        <v>97</v>
      </c>
      <c r="I110" t="str">
        <f t="shared" ca="1" si="18"/>
        <v>10010111</v>
      </c>
      <c r="J110" t="str">
        <f t="shared" ca="1" si="19"/>
        <v>97h</v>
      </c>
    </row>
    <row r="111" spans="1:10">
      <c r="B111" s="1" t="s">
        <v>25</v>
      </c>
      <c r="C111">
        <f ca="1">INDIRECT("Лист2!B"&amp;MATCH(B111,Лист2!$A$2:$A$30,0)+1)</f>
        <v>0</v>
      </c>
      <c r="D111" s="2">
        <v>4</v>
      </c>
      <c r="E111" s="2">
        <f t="shared" si="15"/>
        <v>8</v>
      </c>
      <c r="F111">
        <f ca="1">INDIRECT("Лист2!e"&amp;MATCH(E111,Лист2!$D$2:$D$9,0)+1)</f>
        <v>1</v>
      </c>
      <c r="G111">
        <f t="shared" ca="1" si="16"/>
        <v>32</v>
      </c>
      <c r="H111" t="str">
        <f t="shared" ca="1" si="17"/>
        <v>20</v>
      </c>
      <c r="I111" t="str">
        <f t="shared" ca="1" si="18"/>
        <v>00100000</v>
      </c>
      <c r="J111" t="str">
        <f t="shared" ca="1" si="19"/>
        <v>20h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5"/>
  <sheetViews>
    <sheetView workbookViewId="0">
      <selection activeCell="N73" sqref="N73"/>
    </sheetView>
  </sheetViews>
  <sheetFormatPr defaultRowHeight="15"/>
  <cols>
    <col min="6" max="6" width="10.140625" bestFit="1" customWidth="1"/>
  </cols>
  <sheetData>
    <row r="1" spans="1:8">
      <c r="A1" t="s">
        <v>6</v>
      </c>
      <c r="D1" t="s">
        <v>36</v>
      </c>
    </row>
    <row r="2" spans="1:8">
      <c r="A2" t="s">
        <v>25</v>
      </c>
      <c r="B2">
        <v>0</v>
      </c>
      <c r="D2">
        <v>16</v>
      </c>
      <c r="E2">
        <v>0</v>
      </c>
    </row>
    <row r="3" spans="1:8">
      <c r="A3" t="s">
        <v>7</v>
      </c>
      <c r="B3">
        <v>1</v>
      </c>
      <c r="D3">
        <v>8</v>
      </c>
      <c r="E3">
        <v>1</v>
      </c>
      <c r="G3" t="s">
        <v>47</v>
      </c>
      <c r="H3" t="s">
        <v>46</v>
      </c>
    </row>
    <row r="4" spans="1:8">
      <c r="A4" t="s">
        <v>8</v>
      </c>
      <c r="B4">
        <v>2</v>
      </c>
      <c r="D4" t="s">
        <v>37</v>
      </c>
      <c r="E4">
        <v>2</v>
      </c>
      <c r="G4" t="s">
        <v>48</v>
      </c>
      <c r="H4" t="s">
        <v>49</v>
      </c>
    </row>
    <row r="5" spans="1:8">
      <c r="A5" t="s">
        <v>9</v>
      </c>
      <c r="B5">
        <v>3</v>
      </c>
      <c r="D5">
        <v>4</v>
      </c>
      <c r="E5">
        <v>3</v>
      </c>
    </row>
    <row r="6" spans="1:8">
      <c r="A6" t="s">
        <v>10</v>
      </c>
      <c r="B6">
        <v>4</v>
      </c>
      <c r="D6" t="s">
        <v>38</v>
      </c>
      <c r="E6">
        <v>4</v>
      </c>
    </row>
    <row r="7" spans="1:8">
      <c r="A7" t="s">
        <v>11</v>
      </c>
      <c r="B7">
        <v>5</v>
      </c>
      <c r="D7">
        <v>2</v>
      </c>
      <c r="E7">
        <v>5</v>
      </c>
    </row>
    <row r="8" spans="1:8">
      <c r="A8" t="s">
        <v>12</v>
      </c>
      <c r="B8">
        <v>6</v>
      </c>
      <c r="D8" t="s">
        <v>39</v>
      </c>
      <c r="E8">
        <v>6</v>
      </c>
    </row>
    <row r="9" spans="1:8">
      <c r="A9" t="s">
        <v>13</v>
      </c>
      <c r="B9">
        <v>7</v>
      </c>
      <c r="D9" t="s">
        <v>105</v>
      </c>
      <c r="E9">
        <v>7</v>
      </c>
    </row>
    <row r="10" spans="1:8">
      <c r="A10" t="s">
        <v>14</v>
      </c>
      <c r="B10">
        <v>8</v>
      </c>
    </row>
    <row r="11" spans="1:8">
      <c r="A11" t="s">
        <v>15</v>
      </c>
      <c r="B11">
        <v>9</v>
      </c>
    </row>
    <row r="12" spans="1:8">
      <c r="A12" t="s">
        <v>16</v>
      </c>
      <c r="B12">
        <v>10</v>
      </c>
    </row>
    <row r="13" spans="1:8">
      <c r="A13" t="s">
        <v>17</v>
      </c>
      <c r="B13">
        <v>11</v>
      </c>
      <c r="F13" s="6">
        <v>43790</v>
      </c>
    </row>
    <row r="14" spans="1:8">
      <c r="A14" t="s">
        <v>18</v>
      </c>
      <c r="B14">
        <v>12</v>
      </c>
      <c r="F14" t="s">
        <v>57</v>
      </c>
    </row>
    <row r="15" spans="1:8">
      <c r="A15" t="s">
        <v>19</v>
      </c>
      <c r="B15">
        <v>13</v>
      </c>
      <c r="F15" t="s">
        <v>51</v>
      </c>
    </row>
    <row r="16" spans="1:8">
      <c r="A16" t="s">
        <v>20</v>
      </c>
      <c r="B16">
        <v>14</v>
      </c>
      <c r="F16" t="s">
        <v>52</v>
      </c>
    </row>
    <row r="17" spans="1:15">
      <c r="A17" t="s">
        <v>21</v>
      </c>
      <c r="B17">
        <v>15</v>
      </c>
      <c r="F17" t="s">
        <v>53</v>
      </c>
    </row>
    <row r="18" spans="1:15">
      <c r="A18" t="s">
        <v>45</v>
      </c>
      <c r="B18">
        <v>16</v>
      </c>
      <c r="F18" t="s">
        <v>54</v>
      </c>
    </row>
    <row r="19" spans="1:15">
      <c r="A19" t="s">
        <v>22</v>
      </c>
      <c r="B19">
        <v>17</v>
      </c>
      <c r="F19" t="s">
        <v>55</v>
      </c>
    </row>
    <row r="20" spans="1:15">
      <c r="A20" t="s">
        <v>34</v>
      </c>
      <c r="B20">
        <v>18</v>
      </c>
      <c r="F20" t="s">
        <v>56</v>
      </c>
    </row>
    <row r="21" spans="1:15">
      <c r="A21" t="s">
        <v>28</v>
      </c>
      <c r="B21">
        <v>19</v>
      </c>
      <c r="F21" t="s">
        <v>58</v>
      </c>
    </row>
    <row r="22" spans="1:15">
      <c r="A22" t="s">
        <v>24</v>
      </c>
      <c r="B22">
        <v>20</v>
      </c>
    </row>
    <row r="23" spans="1:15">
      <c r="A23" t="s">
        <v>27</v>
      </c>
      <c r="B23">
        <v>21</v>
      </c>
      <c r="J23" t="s">
        <v>66</v>
      </c>
      <c r="K23">
        <f>SUM(K24:K26)</f>
        <v>5</v>
      </c>
      <c r="N23" t="s">
        <v>66</v>
      </c>
      <c r="O23">
        <f>SUM(O24:O28)</f>
        <v>8</v>
      </c>
    </row>
    <row r="24" spans="1:15">
      <c r="A24" t="s">
        <v>29</v>
      </c>
      <c r="B24">
        <v>22</v>
      </c>
      <c r="F24" t="s">
        <v>59</v>
      </c>
      <c r="I24" t="s">
        <v>62</v>
      </c>
      <c r="J24" t="s">
        <v>63</v>
      </c>
      <c r="K24">
        <v>2</v>
      </c>
      <c r="M24" t="s">
        <v>67</v>
      </c>
      <c r="N24" t="s">
        <v>68</v>
      </c>
      <c r="O24">
        <v>2</v>
      </c>
    </row>
    <row r="25" spans="1:15">
      <c r="A25" t="s">
        <v>26</v>
      </c>
      <c r="B25">
        <v>23</v>
      </c>
      <c r="F25" t="s">
        <v>60</v>
      </c>
      <c r="I25" t="s">
        <v>60</v>
      </c>
      <c r="J25" t="s">
        <v>64</v>
      </c>
      <c r="K25">
        <v>1</v>
      </c>
      <c r="M25" t="s">
        <v>60</v>
      </c>
      <c r="N25" t="s">
        <v>63</v>
      </c>
      <c r="O25">
        <v>1</v>
      </c>
    </row>
    <row r="26" spans="1:15">
      <c r="A26" t="s">
        <v>30</v>
      </c>
      <c r="B26">
        <v>24</v>
      </c>
      <c r="F26" t="s">
        <v>61</v>
      </c>
      <c r="I26" t="s">
        <v>61</v>
      </c>
      <c r="J26" t="s">
        <v>65</v>
      </c>
      <c r="K26">
        <v>2</v>
      </c>
      <c r="M26" t="s">
        <v>61</v>
      </c>
      <c r="O26">
        <v>2</v>
      </c>
    </row>
    <row r="27" spans="1:15">
      <c r="A27" t="s">
        <v>31</v>
      </c>
      <c r="B27">
        <v>25</v>
      </c>
      <c r="M27" t="s">
        <v>60</v>
      </c>
      <c r="N27" t="s">
        <v>64</v>
      </c>
      <c r="O27">
        <v>1</v>
      </c>
    </row>
    <row r="28" spans="1:15">
      <c r="A28" t="s">
        <v>32</v>
      </c>
      <c r="B28">
        <v>26</v>
      </c>
      <c r="M28" t="s">
        <v>61</v>
      </c>
      <c r="N28" t="s">
        <v>65</v>
      </c>
      <c r="O28">
        <v>2</v>
      </c>
    </row>
    <row r="29" spans="1:15">
      <c r="A29" t="s">
        <v>33</v>
      </c>
      <c r="B29">
        <v>27</v>
      </c>
    </row>
    <row r="30" spans="1:15">
      <c r="A30" t="s">
        <v>23</v>
      </c>
      <c r="B30">
        <v>28</v>
      </c>
      <c r="F30" t="s">
        <v>69</v>
      </c>
    </row>
    <row r="31" spans="1:15">
      <c r="F31" t="s">
        <v>70</v>
      </c>
    </row>
    <row r="32" spans="1:15">
      <c r="F32" t="s">
        <v>84</v>
      </c>
      <c r="G32">
        <f>HEX2DEC(F32)</f>
        <v>31</v>
      </c>
      <c r="H32">
        <f>G32*3</f>
        <v>93</v>
      </c>
      <c r="J32">
        <f>15+35</f>
        <v>50</v>
      </c>
    </row>
    <row r="33" spans="2:12">
      <c r="F33">
        <v>23</v>
      </c>
      <c r="G33">
        <f>HEX2DEC(F33)</f>
        <v>35</v>
      </c>
      <c r="H33">
        <f>G33*3</f>
        <v>105</v>
      </c>
    </row>
    <row r="35" spans="2:12">
      <c r="G35" t="s">
        <v>73</v>
      </c>
      <c r="I35" t="s">
        <v>75</v>
      </c>
      <c r="J35">
        <f>SUM(G36:G51)</f>
        <v>367</v>
      </c>
      <c r="L35">
        <f>118*3+13</f>
        <v>367</v>
      </c>
    </row>
    <row r="36" spans="2:12">
      <c r="F36" t="s">
        <v>72</v>
      </c>
      <c r="G36">
        <v>4</v>
      </c>
    </row>
    <row r="37" spans="2:12">
      <c r="F37" t="s">
        <v>71</v>
      </c>
      <c r="G37">
        <v>3</v>
      </c>
    </row>
    <row r="38" spans="2:12">
      <c r="F38" t="s">
        <v>74</v>
      </c>
      <c r="G38">
        <v>4</v>
      </c>
    </row>
    <row r="39" spans="2:12">
      <c r="B39" t="s">
        <v>80</v>
      </c>
      <c r="F39" s="9" t="s">
        <v>76</v>
      </c>
      <c r="G39" s="9">
        <v>2</v>
      </c>
      <c r="I39" t="s">
        <v>78</v>
      </c>
    </row>
    <row r="40" spans="2:12">
      <c r="B40" t="s">
        <v>81</v>
      </c>
      <c r="D40">
        <f>G39+G40+G41+G42</f>
        <v>118</v>
      </c>
      <c r="F40" s="9" t="s">
        <v>77</v>
      </c>
      <c r="G40" s="9">
        <f>2+35+70+2</f>
        <v>109</v>
      </c>
      <c r="H40" s="10"/>
    </row>
    <row r="41" spans="2:12">
      <c r="B41" t="s">
        <v>82</v>
      </c>
      <c r="D41">
        <f>G36+G37+G38+G51+G52+G53</f>
        <v>118</v>
      </c>
      <c r="F41" s="9" t="s">
        <v>71</v>
      </c>
      <c r="G41" s="9">
        <v>3</v>
      </c>
      <c r="H41" s="10"/>
    </row>
    <row r="42" spans="2:12">
      <c r="F42" s="9" t="s">
        <v>74</v>
      </c>
      <c r="G42" s="9">
        <v>4</v>
      </c>
      <c r="H42" s="10"/>
    </row>
    <row r="43" spans="2:12">
      <c r="B43" t="s">
        <v>88</v>
      </c>
      <c r="F43" s="8" t="s">
        <v>76</v>
      </c>
      <c r="G43" s="8">
        <v>2</v>
      </c>
      <c r="H43" s="10"/>
    </row>
    <row r="44" spans="2:12">
      <c r="F44" s="8" t="s">
        <v>77</v>
      </c>
      <c r="G44" s="8">
        <v>109</v>
      </c>
      <c r="H44" s="3"/>
    </row>
    <row r="45" spans="2:12">
      <c r="B45" t="s">
        <v>83</v>
      </c>
      <c r="F45" s="8" t="s">
        <v>71</v>
      </c>
      <c r="G45" s="8">
        <v>3</v>
      </c>
      <c r="H45" s="3"/>
    </row>
    <row r="46" spans="2:12">
      <c r="B46" t="s">
        <v>81</v>
      </c>
      <c r="D46">
        <f>G48+G49+G50+G51</f>
        <v>118</v>
      </c>
      <c r="F46" s="8" t="s">
        <v>74</v>
      </c>
      <c r="G46" s="8">
        <v>4</v>
      </c>
      <c r="H46" s="3"/>
    </row>
    <row r="47" spans="2:12">
      <c r="B47" t="s">
        <v>82</v>
      </c>
      <c r="D47">
        <f>G39+G38+G37+G36</f>
        <v>13</v>
      </c>
      <c r="F47" s="7" t="s">
        <v>76</v>
      </c>
      <c r="G47" s="7">
        <v>2</v>
      </c>
      <c r="H47" s="3"/>
    </row>
    <row r="48" spans="2:12">
      <c r="F48" s="7" t="s">
        <v>77</v>
      </c>
      <c r="G48" s="7">
        <v>109</v>
      </c>
      <c r="H48" s="8"/>
    </row>
    <row r="49" spans="6:9">
      <c r="F49" s="7" t="s">
        <v>71</v>
      </c>
      <c r="G49" s="7">
        <v>3</v>
      </c>
      <c r="H49" s="8"/>
    </row>
    <row r="50" spans="6:9">
      <c r="F50" s="7" t="s">
        <v>74</v>
      </c>
      <c r="G50" s="7">
        <v>4</v>
      </c>
      <c r="H50" s="8"/>
    </row>
    <row r="51" spans="6:9">
      <c r="F51" t="s">
        <v>76</v>
      </c>
      <c r="G51">
        <v>2</v>
      </c>
      <c r="H51" s="8"/>
      <c r="I51" t="s">
        <v>79</v>
      </c>
    </row>
    <row r="52" spans="6:9">
      <c r="F52" s="11" t="s">
        <v>85</v>
      </c>
      <c r="G52" s="11">
        <v>6</v>
      </c>
    </row>
    <row r="53" spans="6:9">
      <c r="F53" s="11" t="s">
        <v>86</v>
      </c>
      <c r="G53">
        <f>1+2+1+31+62+2</f>
        <v>99</v>
      </c>
      <c r="I53" t="s">
        <v>87</v>
      </c>
    </row>
    <row r="60" spans="6:9">
      <c r="F60" s="6" t="s">
        <v>89</v>
      </c>
    </row>
    <row r="61" spans="6:9">
      <c r="F61" t="s">
        <v>90</v>
      </c>
    </row>
    <row r="62" spans="6:9">
      <c r="F62" t="s">
        <v>91</v>
      </c>
    </row>
    <row r="64" spans="6:9">
      <c r="F64" t="s">
        <v>108</v>
      </c>
    </row>
    <row r="65" spans="4:12">
      <c r="F65" t="s">
        <v>109</v>
      </c>
    </row>
    <row r="66" spans="4:12">
      <c r="F66" t="s">
        <v>110</v>
      </c>
    </row>
    <row r="67" spans="4:12">
      <c r="F67" t="s">
        <v>111</v>
      </c>
    </row>
    <row r="68" spans="4:12">
      <c r="F68" t="s">
        <v>112</v>
      </c>
    </row>
    <row r="69" spans="4:12">
      <c r="E69">
        <v>19</v>
      </c>
      <c r="F69">
        <f>HEX2DEC(E69)</f>
        <v>25</v>
      </c>
    </row>
    <row r="70" spans="4:12">
      <c r="G70" t="s">
        <v>115</v>
      </c>
      <c r="H70" t="s">
        <v>116</v>
      </c>
      <c r="K70" t="str">
        <f>DEC2HEX(K71,2)</f>
        <v>93</v>
      </c>
      <c r="L70" s="4" t="s">
        <v>170</v>
      </c>
    </row>
    <row r="71" spans="4:12">
      <c r="D71" t="s">
        <v>113</v>
      </c>
      <c r="G71" t="s">
        <v>114</v>
      </c>
      <c r="H71">
        <f>HEX2DEC(G71)</f>
        <v>93</v>
      </c>
      <c r="K71">
        <f>256-K72</f>
        <v>147</v>
      </c>
    </row>
    <row r="72" spans="4:12">
      <c r="D72" t="s">
        <v>119</v>
      </c>
      <c r="H72">
        <f>256-H71</f>
        <v>163</v>
      </c>
      <c r="J72">
        <f>H72*2/3</f>
        <v>108.66666666666667</v>
      </c>
      <c r="K72">
        <v>109</v>
      </c>
    </row>
    <row r="73" spans="4:12">
      <c r="D73" t="s">
        <v>117</v>
      </c>
      <c r="H73">
        <f>H72*32</f>
        <v>5216</v>
      </c>
    </row>
    <row r="74" spans="4:12">
      <c r="D74" t="s">
        <v>118</v>
      </c>
      <c r="H74">
        <f>H73/118</f>
        <v>44.203389830508478</v>
      </c>
      <c r="I74" t="s">
        <v>120</v>
      </c>
    </row>
    <row r="77" spans="4:12">
      <c r="F77" t="s">
        <v>121</v>
      </c>
    </row>
    <row r="78" spans="4:12">
      <c r="F78" s="4" t="s">
        <v>122</v>
      </c>
    </row>
    <row r="79" spans="4:12">
      <c r="F79" s="4" t="s">
        <v>123</v>
      </c>
    </row>
    <row r="82" spans="6:6">
      <c r="F82" t="s">
        <v>124</v>
      </c>
    </row>
    <row r="83" spans="6:6">
      <c r="F83" t="s">
        <v>125</v>
      </c>
    </row>
    <row r="84" spans="6:6">
      <c r="F84" t="s">
        <v>126</v>
      </c>
    </row>
    <row r="85" spans="6:6">
      <c r="F85" t="s">
        <v>156</v>
      </c>
    </row>
    <row r="86" spans="6:6">
      <c r="F86" t="s">
        <v>127</v>
      </c>
    </row>
    <row r="87" spans="6:6">
      <c r="F87" t="s">
        <v>128</v>
      </c>
    </row>
    <row r="89" spans="6:6">
      <c r="F89" t="s">
        <v>129</v>
      </c>
    </row>
    <row r="92" spans="6:6">
      <c r="F92" t="s">
        <v>134</v>
      </c>
    </row>
    <row r="93" spans="6:6">
      <c r="F93" t="s">
        <v>130</v>
      </c>
    </row>
    <row r="94" spans="6:6">
      <c r="F94" t="s">
        <v>132</v>
      </c>
    </row>
    <row r="95" spans="6:6">
      <c r="F95" t="s">
        <v>131</v>
      </c>
    </row>
    <row r="96" spans="6:6">
      <c r="F96" t="s">
        <v>133</v>
      </c>
    </row>
    <row r="98" spans="6:6">
      <c r="F98" t="s">
        <v>135</v>
      </c>
    </row>
    <row r="100" spans="6:6">
      <c r="F100" t="s">
        <v>136</v>
      </c>
    </row>
    <row r="101" spans="6:6">
      <c r="F101" t="s">
        <v>137</v>
      </c>
    </row>
    <row r="102" spans="6:6">
      <c r="F102" t="s">
        <v>138</v>
      </c>
    </row>
    <row r="103" spans="6:6">
      <c r="F103" t="s">
        <v>131</v>
      </c>
    </row>
    <row r="104" spans="6:6">
      <c r="F104" t="s">
        <v>139</v>
      </c>
    </row>
    <row r="105" spans="6:6">
      <c r="F105" t="s">
        <v>131</v>
      </c>
    </row>
    <row r="106" spans="6:6">
      <c r="F106" t="s">
        <v>132</v>
      </c>
    </row>
    <row r="107" spans="6:6">
      <c r="F107" t="s">
        <v>131</v>
      </c>
    </row>
    <row r="108" spans="6:6">
      <c r="F108" t="s">
        <v>133</v>
      </c>
    </row>
    <row r="110" spans="6:6">
      <c r="F110" t="s">
        <v>140</v>
      </c>
    </row>
    <row r="112" spans="6:6">
      <c r="F112" t="s">
        <v>141</v>
      </c>
    </row>
    <row r="113" spans="6:12">
      <c r="F113" t="s">
        <v>142</v>
      </c>
    </row>
    <row r="114" spans="6:12">
      <c r="F114" t="s">
        <v>143</v>
      </c>
    </row>
    <row r="115" spans="6:12">
      <c r="F115" t="s">
        <v>144</v>
      </c>
    </row>
    <row r="116" spans="6:12">
      <c r="G116" t="s">
        <v>146</v>
      </c>
      <c r="H116" t="s">
        <v>147</v>
      </c>
      <c r="I116" t="s">
        <v>148</v>
      </c>
    </row>
    <row r="117" spans="6:12">
      <c r="F117" t="s">
        <v>145</v>
      </c>
      <c r="G117">
        <v>1</v>
      </c>
      <c r="H117">
        <f>G117*2+2</f>
        <v>4</v>
      </c>
      <c r="I117">
        <f>H117/8</f>
        <v>0.5</v>
      </c>
    </row>
    <row r="118" spans="6:12">
      <c r="G118">
        <v>3</v>
      </c>
      <c r="H118">
        <f t="shared" ref="H118:H122" si="0">G118*2+2</f>
        <v>8</v>
      </c>
      <c r="I118">
        <f t="shared" ref="I118:I122" si="1">H118/8</f>
        <v>1</v>
      </c>
      <c r="K118" t="s">
        <v>149</v>
      </c>
    </row>
    <row r="119" spans="6:12">
      <c r="G119">
        <v>5</v>
      </c>
      <c r="H119">
        <f t="shared" si="0"/>
        <v>12</v>
      </c>
      <c r="I119">
        <f t="shared" si="1"/>
        <v>1.5</v>
      </c>
      <c r="K119">
        <f>I118+6*I117</f>
        <v>4</v>
      </c>
      <c r="L119" t="s">
        <v>150</v>
      </c>
    </row>
    <row r="120" spans="6:12">
      <c r="G120">
        <v>7</v>
      </c>
      <c r="H120">
        <f t="shared" si="0"/>
        <v>16</v>
      </c>
      <c r="I120">
        <f t="shared" si="1"/>
        <v>2</v>
      </c>
    </row>
    <row r="121" spans="6:12">
      <c r="G121">
        <v>9</v>
      </c>
      <c r="H121">
        <f t="shared" si="0"/>
        <v>20</v>
      </c>
      <c r="I121">
        <f t="shared" si="1"/>
        <v>2.5</v>
      </c>
      <c r="K121" t="s">
        <v>152</v>
      </c>
    </row>
    <row r="122" spans="6:12">
      <c r="G122">
        <v>11</v>
      </c>
      <c r="H122">
        <f t="shared" si="0"/>
        <v>24</v>
      </c>
      <c r="I122">
        <f t="shared" si="1"/>
        <v>3</v>
      </c>
      <c r="K122">
        <f>I120+6*I117</f>
        <v>5</v>
      </c>
      <c r="L122" t="s">
        <v>153</v>
      </c>
    </row>
    <row r="124" spans="6:12">
      <c r="F124" t="s">
        <v>151</v>
      </c>
    </row>
    <row r="126" spans="6:12">
      <c r="F126" t="s">
        <v>154</v>
      </c>
    </row>
    <row r="127" spans="6:12">
      <c r="F127">
        <f>2*2/3</f>
        <v>1.3333333333333333</v>
      </c>
      <c r="G127" t="s">
        <v>155</v>
      </c>
      <c r="H127">
        <f>F127*8</f>
        <v>10.666666666666666</v>
      </c>
      <c r="I127" t="s">
        <v>147</v>
      </c>
    </row>
    <row r="130" spans="6:7">
      <c r="F130" t="s">
        <v>157</v>
      </c>
    </row>
    <row r="131" spans="6:7">
      <c r="F131" t="s">
        <v>158</v>
      </c>
    </row>
    <row r="132" spans="6:7">
      <c r="F132" t="s">
        <v>159</v>
      </c>
    </row>
    <row r="134" spans="6:7">
      <c r="F134" t="s">
        <v>160</v>
      </c>
    </row>
    <row r="135" spans="6:7">
      <c r="G135" t="s">
        <v>161</v>
      </c>
    </row>
    <row r="136" spans="6:7">
      <c r="G136" t="s">
        <v>162</v>
      </c>
    </row>
    <row r="138" spans="6:7">
      <c r="F138" t="s">
        <v>163</v>
      </c>
    </row>
    <row r="139" spans="6:7">
      <c r="F139" t="s">
        <v>164</v>
      </c>
    </row>
    <row r="140" spans="6:7">
      <c r="F140" t="s">
        <v>165</v>
      </c>
    </row>
    <row r="142" spans="6:7">
      <c r="F142" t="s">
        <v>166</v>
      </c>
    </row>
    <row r="143" spans="6:7">
      <c r="F143" t="s">
        <v>167</v>
      </c>
    </row>
    <row r="144" spans="6:7">
      <c r="F144" t="s">
        <v>168</v>
      </c>
    </row>
    <row r="145" spans="6:6">
      <c r="F145" t="s">
        <v>169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24"/>
  <sheetViews>
    <sheetView workbookViewId="0">
      <selection activeCell="I24" sqref="I24"/>
    </sheetView>
  </sheetViews>
  <sheetFormatPr defaultRowHeight="15"/>
  <cols>
    <col min="1" max="1" width="21.42578125" customWidth="1"/>
  </cols>
  <sheetData>
    <row r="1" spans="1:22">
      <c r="A1" t="s">
        <v>92</v>
      </c>
    </row>
    <row r="2" spans="1:22">
      <c r="A2" s="6">
        <v>43792</v>
      </c>
    </row>
    <row r="3" spans="1:22">
      <c r="J3" t="s">
        <v>98</v>
      </c>
      <c r="K3" t="s">
        <v>99</v>
      </c>
    </row>
    <row r="4" spans="1:22">
      <c r="A4" t="s">
        <v>2</v>
      </c>
      <c r="B4">
        <v>16</v>
      </c>
      <c r="C4">
        <v>8</v>
      </c>
      <c r="D4" t="s">
        <v>37</v>
      </c>
      <c r="E4">
        <v>4</v>
      </c>
      <c r="F4" t="s">
        <v>38</v>
      </c>
      <c r="G4">
        <v>2</v>
      </c>
      <c r="H4" t="s">
        <v>39</v>
      </c>
      <c r="I4" t="s">
        <v>40</v>
      </c>
      <c r="J4" t="s">
        <v>105</v>
      </c>
      <c r="K4" t="s">
        <v>100</v>
      </c>
    </row>
    <row r="5" spans="1:22">
      <c r="A5" t="s">
        <v>93</v>
      </c>
      <c r="B5">
        <v>1</v>
      </c>
      <c r="C5">
        <v>2</v>
      </c>
      <c r="D5">
        <v>3</v>
      </c>
      <c r="E5">
        <v>4</v>
      </c>
      <c r="F5">
        <v>6</v>
      </c>
      <c r="G5">
        <v>8</v>
      </c>
      <c r="H5">
        <v>12</v>
      </c>
      <c r="J5">
        <v>5</v>
      </c>
      <c r="K5" s="19">
        <f>2/3</f>
        <v>0.66666666666666663</v>
      </c>
    </row>
    <row r="6" spans="1:22">
      <c r="B6" s="12">
        <v>1</v>
      </c>
      <c r="C6" s="12">
        <v>1</v>
      </c>
      <c r="D6" s="12">
        <v>1</v>
      </c>
      <c r="E6" s="12">
        <v>3</v>
      </c>
      <c r="F6" s="12">
        <v>11</v>
      </c>
      <c r="G6" s="12">
        <v>7</v>
      </c>
      <c r="H6" s="12">
        <v>7</v>
      </c>
      <c r="I6" s="12">
        <v>255</v>
      </c>
      <c r="J6" s="17">
        <v>7</v>
      </c>
      <c r="K6" s="15">
        <v>2</v>
      </c>
      <c r="M6">
        <f t="shared" ref="M6:T6" si="0">B6-1</f>
        <v>0</v>
      </c>
      <c r="N6">
        <f t="shared" si="0"/>
        <v>0</v>
      </c>
      <c r="O6">
        <f t="shared" si="0"/>
        <v>0</v>
      </c>
      <c r="P6">
        <f t="shared" si="0"/>
        <v>2</v>
      </c>
      <c r="Q6">
        <f t="shared" si="0"/>
        <v>10</v>
      </c>
      <c r="R6">
        <f t="shared" si="0"/>
        <v>6</v>
      </c>
      <c r="S6">
        <f t="shared" si="0"/>
        <v>6</v>
      </c>
      <c r="T6">
        <f t="shared" si="0"/>
        <v>254</v>
      </c>
      <c r="U6">
        <f t="shared" ref="U6:V6" si="1">J6-1</f>
        <v>6</v>
      </c>
      <c r="V6">
        <f t="shared" si="1"/>
        <v>1</v>
      </c>
    </row>
    <row r="7" spans="1:22">
      <c r="B7" s="12">
        <v>1</v>
      </c>
      <c r="C7" s="12">
        <v>1</v>
      </c>
      <c r="D7" s="12">
        <v>1</v>
      </c>
      <c r="E7" s="12">
        <v>1</v>
      </c>
      <c r="F7" s="12">
        <v>1</v>
      </c>
      <c r="G7" s="12">
        <v>3</v>
      </c>
      <c r="H7" s="12">
        <v>7</v>
      </c>
      <c r="I7" s="12">
        <v>7</v>
      </c>
      <c r="J7" s="17">
        <v>1</v>
      </c>
      <c r="K7" s="15">
        <v>0</v>
      </c>
      <c r="M7">
        <f t="shared" ref="M7:S13" si="2">B7-1</f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2</v>
      </c>
      <c r="S7">
        <f t="shared" si="2"/>
        <v>6</v>
      </c>
      <c r="T7">
        <f t="shared" ref="T7:T13" si="3">I7-1</f>
        <v>6</v>
      </c>
      <c r="U7">
        <f t="shared" ref="U7:U13" si="4">J7-1</f>
        <v>0</v>
      </c>
      <c r="V7">
        <f t="shared" ref="V7:V13" si="5">K7-1</f>
        <v>-1</v>
      </c>
    </row>
    <row r="8" spans="1:22">
      <c r="B8" s="12">
        <v>0</v>
      </c>
      <c r="C8" s="12">
        <v>1</v>
      </c>
      <c r="D8" s="12">
        <v>1</v>
      </c>
      <c r="E8" s="12">
        <v>1</v>
      </c>
      <c r="F8" s="12">
        <v>1</v>
      </c>
      <c r="G8" s="12">
        <v>3</v>
      </c>
      <c r="H8" s="12">
        <v>7</v>
      </c>
      <c r="I8" s="12">
        <v>7</v>
      </c>
      <c r="J8" s="17">
        <v>1</v>
      </c>
      <c r="M8">
        <f t="shared" si="2"/>
        <v>-1</v>
      </c>
      <c r="N8">
        <f t="shared" si="2"/>
        <v>0</v>
      </c>
      <c r="O8">
        <f t="shared" si="2"/>
        <v>0</v>
      </c>
      <c r="P8">
        <f t="shared" si="2"/>
        <v>0</v>
      </c>
      <c r="Q8">
        <f t="shared" si="2"/>
        <v>0</v>
      </c>
      <c r="R8">
        <f t="shared" si="2"/>
        <v>2</v>
      </c>
      <c r="S8">
        <f t="shared" si="2"/>
        <v>6</v>
      </c>
      <c r="T8">
        <f t="shared" si="3"/>
        <v>6</v>
      </c>
      <c r="U8">
        <f t="shared" si="4"/>
        <v>0</v>
      </c>
      <c r="V8">
        <f t="shared" si="5"/>
        <v>-1</v>
      </c>
    </row>
    <row r="9" spans="1:22">
      <c r="B9" s="12"/>
      <c r="C9" s="12">
        <v>1</v>
      </c>
      <c r="D9" s="12">
        <v>1</v>
      </c>
      <c r="E9" s="12">
        <v>1</v>
      </c>
      <c r="F9" s="12">
        <v>1</v>
      </c>
      <c r="G9" s="12">
        <v>3</v>
      </c>
      <c r="H9" s="12">
        <v>7</v>
      </c>
      <c r="I9" s="12">
        <v>7</v>
      </c>
      <c r="J9" s="17">
        <v>1</v>
      </c>
      <c r="M9">
        <f t="shared" si="2"/>
        <v>-1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2</v>
      </c>
      <c r="S9">
        <f t="shared" si="2"/>
        <v>6</v>
      </c>
      <c r="T9">
        <f t="shared" si="3"/>
        <v>6</v>
      </c>
      <c r="U9">
        <f t="shared" si="4"/>
        <v>0</v>
      </c>
      <c r="V9">
        <f t="shared" si="5"/>
        <v>-1</v>
      </c>
    </row>
    <row r="10" spans="1:22">
      <c r="B10" s="12"/>
      <c r="C10" s="12">
        <v>0</v>
      </c>
      <c r="D10" s="12">
        <v>1</v>
      </c>
      <c r="E10" s="12">
        <v>1</v>
      </c>
      <c r="F10" s="12">
        <v>1</v>
      </c>
      <c r="G10" s="12">
        <v>3</v>
      </c>
      <c r="H10" s="12">
        <v>7</v>
      </c>
      <c r="I10" s="12">
        <v>7</v>
      </c>
      <c r="J10" s="17">
        <v>1</v>
      </c>
      <c r="M10">
        <f t="shared" si="2"/>
        <v>-1</v>
      </c>
      <c r="N10">
        <f t="shared" si="2"/>
        <v>-1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2</v>
      </c>
      <c r="S10">
        <f t="shared" si="2"/>
        <v>6</v>
      </c>
      <c r="T10">
        <f t="shared" si="3"/>
        <v>6</v>
      </c>
      <c r="U10">
        <f t="shared" si="4"/>
        <v>0</v>
      </c>
      <c r="V10">
        <f t="shared" si="5"/>
        <v>-1</v>
      </c>
    </row>
    <row r="11" spans="1:22">
      <c r="B11" s="12"/>
      <c r="C11" s="12"/>
      <c r="D11" s="12">
        <v>1</v>
      </c>
      <c r="E11" s="12">
        <v>1</v>
      </c>
      <c r="F11" s="12">
        <v>1</v>
      </c>
      <c r="G11" s="12">
        <v>3</v>
      </c>
      <c r="H11" s="12">
        <v>7</v>
      </c>
      <c r="I11" s="12">
        <v>7</v>
      </c>
      <c r="J11" s="17">
        <v>1</v>
      </c>
      <c r="M11">
        <f t="shared" si="2"/>
        <v>-1</v>
      </c>
      <c r="N11">
        <f t="shared" si="2"/>
        <v>-1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2</v>
      </c>
      <c r="S11">
        <f t="shared" si="2"/>
        <v>6</v>
      </c>
      <c r="T11">
        <f t="shared" si="3"/>
        <v>6</v>
      </c>
      <c r="U11">
        <f t="shared" si="4"/>
        <v>0</v>
      </c>
      <c r="V11">
        <f t="shared" si="5"/>
        <v>-1</v>
      </c>
    </row>
    <row r="12" spans="1:22">
      <c r="B12" s="12"/>
      <c r="C12" s="12"/>
      <c r="D12" s="12">
        <v>0</v>
      </c>
      <c r="E12" s="12">
        <v>1</v>
      </c>
      <c r="F12" s="12">
        <v>1</v>
      </c>
      <c r="G12" s="12">
        <v>3</v>
      </c>
      <c r="H12" s="12">
        <v>0</v>
      </c>
      <c r="I12" s="12">
        <v>7</v>
      </c>
      <c r="J12" s="17">
        <v>1</v>
      </c>
      <c r="M12">
        <f t="shared" si="2"/>
        <v>-1</v>
      </c>
      <c r="N12">
        <f t="shared" si="2"/>
        <v>-1</v>
      </c>
      <c r="O12">
        <f t="shared" si="2"/>
        <v>-1</v>
      </c>
      <c r="P12">
        <f t="shared" si="2"/>
        <v>0</v>
      </c>
      <c r="Q12">
        <f t="shared" si="2"/>
        <v>0</v>
      </c>
      <c r="R12">
        <f t="shared" si="2"/>
        <v>2</v>
      </c>
      <c r="S12">
        <f t="shared" si="2"/>
        <v>-1</v>
      </c>
      <c r="T12">
        <f t="shared" si="3"/>
        <v>6</v>
      </c>
      <c r="U12">
        <f t="shared" si="4"/>
        <v>0</v>
      </c>
      <c r="V12">
        <f t="shared" si="5"/>
        <v>-1</v>
      </c>
    </row>
    <row r="13" spans="1:22">
      <c r="B13" s="12"/>
      <c r="C13" s="12"/>
      <c r="D13" s="12">
        <v>0</v>
      </c>
      <c r="E13" s="12">
        <v>0</v>
      </c>
      <c r="F13" s="12">
        <v>0</v>
      </c>
      <c r="G13" s="12">
        <v>0</v>
      </c>
      <c r="H13" s="12"/>
      <c r="I13" s="12">
        <v>0</v>
      </c>
      <c r="J13" s="17">
        <v>0</v>
      </c>
      <c r="M13">
        <f t="shared" si="2"/>
        <v>-1</v>
      </c>
      <c r="N13">
        <f t="shared" si="2"/>
        <v>-1</v>
      </c>
      <c r="O13">
        <f t="shared" si="2"/>
        <v>-1</v>
      </c>
      <c r="P13">
        <f t="shared" si="2"/>
        <v>-1</v>
      </c>
      <c r="Q13">
        <f t="shared" si="2"/>
        <v>-1</v>
      </c>
      <c r="R13">
        <f t="shared" si="2"/>
        <v>-1</v>
      </c>
      <c r="S13">
        <f t="shared" si="2"/>
        <v>-1</v>
      </c>
      <c r="T13">
        <f t="shared" si="3"/>
        <v>-1</v>
      </c>
      <c r="U13">
        <f t="shared" si="4"/>
        <v>-1</v>
      </c>
      <c r="V13">
        <f t="shared" si="5"/>
        <v>-1</v>
      </c>
    </row>
    <row r="14" spans="1:22">
      <c r="A14" s="13" t="s">
        <v>94</v>
      </c>
      <c r="B14" s="14">
        <f>SUM(B6:B13)</f>
        <v>2</v>
      </c>
      <c r="C14" s="14">
        <f t="shared" ref="C14:K14" si="6">SUM(C6:C13)</f>
        <v>4</v>
      </c>
      <c r="D14" s="14">
        <f t="shared" si="6"/>
        <v>6</v>
      </c>
      <c r="E14" s="14">
        <f t="shared" si="6"/>
        <v>9</v>
      </c>
      <c r="F14" s="14">
        <f t="shared" si="6"/>
        <v>17</v>
      </c>
      <c r="G14" s="14">
        <f t="shared" si="6"/>
        <v>25</v>
      </c>
      <c r="H14" s="14">
        <f t="shared" si="6"/>
        <v>42</v>
      </c>
      <c r="I14" s="14">
        <f t="shared" si="6"/>
        <v>297</v>
      </c>
      <c r="J14" s="14">
        <f t="shared" si="6"/>
        <v>13</v>
      </c>
      <c r="K14" s="14">
        <f t="shared" si="6"/>
        <v>2</v>
      </c>
    </row>
    <row r="15" spans="1:22">
      <c r="A15" s="13" t="s">
        <v>96</v>
      </c>
      <c r="B15" s="14">
        <f>2*B5</f>
        <v>2</v>
      </c>
      <c r="C15" s="14">
        <f t="shared" ref="C15:K15" si="7">2*C5</f>
        <v>4</v>
      </c>
      <c r="D15" s="14">
        <f t="shared" si="7"/>
        <v>6</v>
      </c>
      <c r="E15" s="14">
        <f t="shared" si="7"/>
        <v>8</v>
      </c>
      <c r="F15" s="14">
        <f t="shared" si="7"/>
        <v>12</v>
      </c>
      <c r="G15" s="14">
        <f t="shared" si="7"/>
        <v>16</v>
      </c>
      <c r="H15" s="14">
        <f t="shared" si="7"/>
        <v>24</v>
      </c>
      <c r="I15" s="14"/>
      <c r="J15" s="16">
        <f t="shared" si="7"/>
        <v>10</v>
      </c>
      <c r="K15" s="16">
        <f t="shared" si="7"/>
        <v>1.3333333333333333</v>
      </c>
    </row>
    <row r="16" spans="1:22">
      <c r="A16" s="13" t="s">
        <v>97</v>
      </c>
      <c r="B16" s="14">
        <f>B14-B15</f>
        <v>0</v>
      </c>
      <c r="C16" s="14">
        <f t="shared" ref="C16:H16" si="8">C14-C15</f>
        <v>0</v>
      </c>
      <c r="D16" s="14">
        <f t="shared" si="8"/>
        <v>0</v>
      </c>
      <c r="E16" s="14">
        <f t="shared" si="8"/>
        <v>1</v>
      </c>
      <c r="F16" s="14">
        <f t="shared" si="8"/>
        <v>5</v>
      </c>
      <c r="G16" s="14">
        <f t="shared" si="8"/>
        <v>9</v>
      </c>
      <c r="H16" s="14">
        <f t="shared" si="8"/>
        <v>18</v>
      </c>
      <c r="I16" s="14">
        <f t="shared" ref="I16" si="9">I14-I15</f>
        <v>297</v>
      </c>
      <c r="J16" s="14">
        <f t="shared" ref="J16:K16" si="10">J14-J15</f>
        <v>3</v>
      </c>
      <c r="K16" s="14">
        <f t="shared" si="10"/>
        <v>0.66666666666666674</v>
      </c>
    </row>
    <row r="17" spans="1:11">
      <c r="A17" s="13"/>
      <c r="B17" s="14"/>
      <c r="C17" s="14"/>
      <c r="D17" s="14"/>
      <c r="E17" s="14"/>
      <c r="F17" s="14"/>
      <c r="G17" s="14"/>
      <c r="H17" s="14"/>
      <c r="I17" s="14"/>
      <c r="J17" s="14"/>
    </row>
    <row r="18" spans="1:11">
      <c r="A18" s="14" t="s">
        <v>101</v>
      </c>
      <c r="B18" s="14">
        <f>COUNT(B6:B13)-1</f>
        <v>2</v>
      </c>
      <c r="C18" s="14">
        <f>COUNT(C6:C13)-1</f>
        <v>4</v>
      </c>
      <c r="D18" s="14">
        <f t="shared" ref="D18:H18" si="11">COUNT(D6:D13)-1</f>
        <v>7</v>
      </c>
      <c r="E18" s="14">
        <f t="shared" si="11"/>
        <v>7</v>
      </c>
      <c r="F18" s="14">
        <f t="shared" si="11"/>
        <v>7</v>
      </c>
      <c r="G18" s="14">
        <f t="shared" si="11"/>
        <v>7</v>
      </c>
      <c r="H18" s="14">
        <f t="shared" si="11"/>
        <v>6</v>
      </c>
      <c r="I18" s="14"/>
      <c r="J18" s="14"/>
    </row>
    <row r="19" spans="1:11">
      <c r="A19" s="14" t="s">
        <v>102</v>
      </c>
      <c r="B19" s="14">
        <f t="shared" ref="B19:H19" si="12">SUMIF(B6:B13,"&gt;1",M6:M13)</f>
        <v>0</v>
      </c>
      <c r="C19" s="14">
        <f t="shared" si="12"/>
        <v>0</v>
      </c>
      <c r="D19" s="14">
        <f t="shared" si="12"/>
        <v>0</v>
      </c>
      <c r="E19" s="14">
        <f t="shared" si="12"/>
        <v>2</v>
      </c>
      <c r="F19" s="14">
        <f t="shared" si="12"/>
        <v>10</v>
      </c>
      <c r="G19" s="14">
        <f t="shared" si="12"/>
        <v>18</v>
      </c>
      <c r="H19" s="14">
        <f t="shared" si="12"/>
        <v>36</v>
      </c>
      <c r="I19" s="14">
        <f t="shared" ref="I19:K19" si="13">SUMIF(I6:I13,"&gt;1",T6:T13)</f>
        <v>290</v>
      </c>
      <c r="J19" s="14">
        <f t="shared" si="13"/>
        <v>6</v>
      </c>
      <c r="K19" s="14">
        <f t="shared" si="13"/>
        <v>1</v>
      </c>
    </row>
    <row r="21" spans="1:11">
      <c r="A21" t="s">
        <v>95</v>
      </c>
    </row>
    <row r="22" spans="1:11">
      <c r="A22" t="s">
        <v>103</v>
      </c>
    </row>
    <row r="24" spans="1:11">
      <c r="A24" t="s">
        <v>104</v>
      </c>
      <c r="B24">
        <f t="shared" ref="B24:F24" si="14">B14-B19/2</f>
        <v>2</v>
      </c>
      <c r="C24">
        <f t="shared" si="14"/>
        <v>4</v>
      </c>
      <c r="D24">
        <f t="shared" si="14"/>
        <v>6</v>
      </c>
      <c r="E24">
        <f t="shared" si="14"/>
        <v>8</v>
      </c>
      <c r="F24">
        <f t="shared" si="14"/>
        <v>12</v>
      </c>
      <c r="G24">
        <f>G14-G19/2</f>
        <v>16</v>
      </c>
      <c r="H24">
        <f>H14-H19/2</f>
        <v>24</v>
      </c>
      <c r="I24">
        <f>I14-I19/2</f>
        <v>152</v>
      </c>
      <c r="J24" s="18">
        <f t="shared" ref="J24:K24" si="15">J14-J19/2</f>
        <v>10</v>
      </c>
      <c r="K24" s="18">
        <f t="shared" si="15"/>
        <v>1.5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86"/>
  <sheetViews>
    <sheetView workbookViewId="0">
      <selection activeCell="B1" sqref="B1"/>
    </sheetView>
  </sheetViews>
  <sheetFormatPr defaultRowHeight="15"/>
  <cols>
    <col min="4" max="5" width="7.5703125" customWidth="1"/>
  </cols>
  <sheetData>
    <row r="1" spans="1:10">
      <c r="A1" t="s">
        <v>43</v>
      </c>
    </row>
    <row r="2" spans="1:10">
      <c r="A2" t="s">
        <v>0</v>
      </c>
    </row>
    <row r="3" spans="1:10">
      <c r="A3" t="s">
        <v>1</v>
      </c>
      <c r="E3">
        <v>2</v>
      </c>
      <c r="F3" s="4" t="s">
        <v>44</v>
      </c>
    </row>
    <row r="4" spans="1:10">
      <c r="A4" s="3" t="s">
        <v>35</v>
      </c>
      <c r="B4" s="3" t="s">
        <v>2</v>
      </c>
      <c r="C4" s="3" t="s">
        <v>5</v>
      </c>
      <c r="D4" s="3" t="s">
        <v>3</v>
      </c>
      <c r="E4" s="3"/>
      <c r="F4" s="3" t="s">
        <v>4</v>
      </c>
      <c r="G4" s="3" t="s">
        <v>41</v>
      </c>
      <c r="H4" s="3" t="s">
        <v>41</v>
      </c>
      <c r="I4" s="3"/>
      <c r="J4" s="3" t="s">
        <v>42</v>
      </c>
    </row>
    <row r="8" spans="1:10">
      <c r="A8">
        <v>9</v>
      </c>
      <c r="B8" s="1" t="s">
        <v>16</v>
      </c>
      <c r="C8">
        <f ca="1">INDIRECT("Лист2!B"&amp;MATCH(B8,Лист2!$A$2:$A$30,0)+1)</f>
        <v>10</v>
      </c>
      <c r="D8" s="2" t="s">
        <v>38</v>
      </c>
      <c r="E8" s="2" t="str">
        <f t="shared" ref="E8:E45" si="0">IF(RIGHT(D8)=".",LEFT(D8,LEN(D8)-1)*$E$3&amp;".",D8*$E$3)</f>
        <v>8.</v>
      </c>
      <c r="F8">
        <f ca="1">INDIRECT("Лист2!e"&amp;MATCH(E8,Лист2!$D$2:$D$9,0)+1)</f>
        <v>2</v>
      </c>
      <c r="G8">
        <f t="shared" ref="G8:G45" ca="1" si="1">F8*32+C8</f>
        <v>74</v>
      </c>
      <c r="H8" t="str">
        <f t="shared" ref="H8:H45" ca="1" si="2">DEC2HEX(G8,2)</f>
        <v>4A</v>
      </c>
      <c r="J8" t="str">
        <f t="shared" ref="J8:J45" ca="1" si="3">IF(ISNUMBER(VALUE(LEFT(H8))),H8&amp;"h",0&amp;H8&amp;"h")</f>
        <v>4Ah</v>
      </c>
    </row>
    <row r="9" spans="1:10">
      <c r="B9" s="1" t="s">
        <v>18</v>
      </c>
      <c r="C9">
        <f ca="1">INDIRECT("Лист2!B"&amp;MATCH(B9,Лист2!$A$2:$A$30,0)+1)</f>
        <v>12</v>
      </c>
      <c r="D9" s="2" t="s">
        <v>38</v>
      </c>
      <c r="E9" s="2" t="str">
        <f t="shared" si="0"/>
        <v>8.</v>
      </c>
      <c r="F9">
        <f ca="1">INDIRECT("Лист2!e"&amp;MATCH(E9,Лист2!$D$2:$D$9,0)+1)</f>
        <v>2</v>
      </c>
      <c r="G9">
        <f t="shared" ca="1" si="1"/>
        <v>76</v>
      </c>
      <c r="H9" t="str">
        <f t="shared" ca="1" si="2"/>
        <v>4C</v>
      </c>
      <c r="J9" t="str">
        <f t="shared" ca="1" si="3"/>
        <v>4Ch</v>
      </c>
    </row>
    <row r="10" spans="1:10">
      <c r="B10" s="1" t="s">
        <v>22</v>
      </c>
      <c r="C10">
        <f ca="1">INDIRECT("Лист2!B"&amp;MATCH(B10,Лист2!$A$2:$A$30,0)+1)</f>
        <v>17</v>
      </c>
      <c r="D10" s="2">
        <v>4</v>
      </c>
      <c r="E10" s="2">
        <f t="shared" si="0"/>
        <v>8</v>
      </c>
      <c r="F10">
        <f ca="1">INDIRECT("Лист2!e"&amp;MATCH(E10,Лист2!$D$2:$D$9,0)+1)</f>
        <v>1</v>
      </c>
      <c r="G10">
        <f t="shared" ca="1" si="1"/>
        <v>49</v>
      </c>
      <c r="H10" t="str">
        <f t="shared" ca="1" si="2"/>
        <v>31</v>
      </c>
      <c r="J10" t="str">
        <f t="shared" ca="1" si="3"/>
        <v>31h</v>
      </c>
    </row>
    <row r="11" spans="1:10">
      <c r="A11">
        <v>10</v>
      </c>
      <c r="B11" s="1" t="s">
        <v>24</v>
      </c>
      <c r="C11">
        <f ca="1">INDIRECT("Лист2!B"&amp;MATCH(B11,Лист2!$A$2:$A$30,0)+1)</f>
        <v>20</v>
      </c>
      <c r="D11" s="2">
        <v>2</v>
      </c>
      <c r="E11" s="2">
        <f t="shared" si="0"/>
        <v>4</v>
      </c>
      <c r="F11">
        <f ca="1">INDIRECT("Лист2!e"&amp;MATCH(E11,Лист2!$D$2:$D$9,0)+1)</f>
        <v>3</v>
      </c>
      <c r="G11">
        <f t="shared" ca="1" si="1"/>
        <v>116</v>
      </c>
      <c r="H11" t="str">
        <f t="shared" ca="1" si="2"/>
        <v>74</v>
      </c>
      <c r="J11" t="str">
        <f t="shared" ca="1" si="3"/>
        <v>74h</v>
      </c>
    </row>
    <row r="12" spans="1:10">
      <c r="B12" s="1" t="s">
        <v>24</v>
      </c>
      <c r="C12">
        <f ca="1">INDIRECT("Лист2!B"&amp;MATCH(B12,Лист2!$A$2:$A$30,0)+1)</f>
        <v>20</v>
      </c>
      <c r="D12" s="2">
        <v>8</v>
      </c>
      <c r="E12" s="2">
        <f t="shared" si="0"/>
        <v>16</v>
      </c>
      <c r="F12">
        <f ca="1">INDIRECT("Лист2!e"&amp;MATCH(E12,Лист2!$D$2:$D$9,0)+1)</f>
        <v>0</v>
      </c>
      <c r="G12">
        <f t="shared" ca="1" si="1"/>
        <v>20</v>
      </c>
      <c r="H12" t="str">
        <f t="shared" ca="1" si="2"/>
        <v>14</v>
      </c>
      <c r="J12" t="str">
        <f t="shared" ca="1" si="3"/>
        <v>14h</v>
      </c>
    </row>
    <row r="13" spans="1:10">
      <c r="B13" s="1" t="s">
        <v>16</v>
      </c>
      <c r="C13">
        <f ca="1">INDIRECT("Лист2!B"&amp;MATCH(B13,Лист2!$A$2:$A$30,0)+1)</f>
        <v>10</v>
      </c>
      <c r="D13" s="2">
        <v>8</v>
      </c>
      <c r="E13" s="2">
        <f t="shared" si="0"/>
        <v>16</v>
      </c>
      <c r="F13">
        <f ca="1">INDIRECT("Лист2!e"&amp;MATCH(E13,Лист2!$D$2:$D$9,0)+1)</f>
        <v>0</v>
      </c>
      <c r="G13">
        <f t="shared" ca="1" si="1"/>
        <v>10</v>
      </c>
      <c r="H13" t="str">
        <f t="shared" ca="1" si="2"/>
        <v>0A</v>
      </c>
      <c r="J13" t="str">
        <f t="shared" ca="1" si="3"/>
        <v>0Ah</v>
      </c>
    </row>
    <row r="14" spans="1:10">
      <c r="B14" s="1" t="s">
        <v>14</v>
      </c>
      <c r="C14">
        <f ca="1">INDIRECT("Лист2!B"&amp;MATCH(B14,Лист2!$A$2:$A$30,0)+1)</f>
        <v>8</v>
      </c>
      <c r="D14" s="2">
        <v>8</v>
      </c>
      <c r="E14" s="2">
        <f t="shared" si="0"/>
        <v>16</v>
      </c>
      <c r="F14">
        <f ca="1">INDIRECT("Лист2!e"&amp;MATCH(E14,Лист2!$D$2:$D$9,0)+1)</f>
        <v>0</v>
      </c>
      <c r="G14">
        <f t="shared" ca="1" si="1"/>
        <v>8</v>
      </c>
      <c r="H14" t="str">
        <f t="shared" ca="1" si="2"/>
        <v>08</v>
      </c>
      <c r="J14" t="str">
        <f t="shared" ca="1" si="3"/>
        <v>08h</v>
      </c>
    </row>
    <row r="15" spans="1:10">
      <c r="B15" s="1" t="s">
        <v>13</v>
      </c>
      <c r="C15">
        <f ca="1">INDIRECT("Лист2!B"&amp;MATCH(B15,Лист2!$A$2:$A$30,0)+1)</f>
        <v>7</v>
      </c>
      <c r="D15" s="2">
        <v>8</v>
      </c>
      <c r="E15" s="2">
        <f t="shared" si="0"/>
        <v>16</v>
      </c>
      <c r="F15">
        <f ca="1">INDIRECT("Лист2!e"&amp;MATCH(E15,Лист2!$D$2:$D$9,0)+1)</f>
        <v>0</v>
      </c>
      <c r="G15">
        <f t="shared" ca="1" si="1"/>
        <v>7</v>
      </c>
      <c r="H15" t="str">
        <f t="shared" ca="1" si="2"/>
        <v>07</v>
      </c>
      <c r="J15" t="str">
        <f t="shared" ca="1" si="3"/>
        <v>07h</v>
      </c>
    </row>
    <row r="16" spans="1:10">
      <c r="A16">
        <v>11</v>
      </c>
      <c r="B16" s="1" t="s">
        <v>14</v>
      </c>
      <c r="C16">
        <f ca="1">INDIRECT("Лист2!B"&amp;MATCH(B16,Лист2!$A$2:$A$30,0)+1)</f>
        <v>8</v>
      </c>
      <c r="D16" s="2" t="s">
        <v>39</v>
      </c>
      <c r="E16" s="2" t="str">
        <f t="shared" si="0"/>
        <v>4.</v>
      </c>
      <c r="F16">
        <f ca="1">INDIRECT("Лист2!e"&amp;MATCH(E16,Лист2!$D$2:$D$9,0)+1)</f>
        <v>4</v>
      </c>
      <c r="G16">
        <f t="shared" ca="1" si="1"/>
        <v>136</v>
      </c>
      <c r="H16" t="str">
        <f t="shared" ca="1" si="2"/>
        <v>88</v>
      </c>
      <c r="J16" t="str">
        <f t="shared" ca="1" si="3"/>
        <v>88h</v>
      </c>
    </row>
    <row r="17" spans="1:12">
      <c r="B17" s="1" t="s">
        <v>13</v>
      </c>
      <c r="C17">
        <f ca="1">INDIRECT("Лист2!B"&amp;MATCH(B17,Лист2!$A$2:$A$30,0)+1)</f>
        <v>7</v>
      </c>
      <c r="D17" s="2">
        <v>8</v>
      </c>
      <c r="E17" s="2">
        <f t="shared" si="0"/>
        <v>16</v>
      </c>
      <c r="F17">
        <f ca="1">INDIRECT("Лист2!e"&amp;MATCH(E17,Лист2!$D$2:$D$9,0)+1)</f>
        <v>0</v>
      </c>
      <c r="G17">
        <f t="shared" ca="1" si="1"/>
        <v>7</v>
      </c>
      <c r="H17" t="str">
        <f t="shared" ca="1" si="2"/>
        <v>07</v>
      </c>
      <c r="J17" t="str">
        <f t="shared" ca="1" si="3"/>
        <v>07h</v>
      </c>
    </row>
    <row r="18" spans="1:12">
      <c r="B18" s="1" t="s">
        <v>14</v>
      </c>
      <c r="C18">
        <f ca="1">INDIRECT("Лист2!B"&amp;MATCH(B18,Лист2!$A$2:$A$30,0)+1)</f>
        <v>8</v>
      </c>
      <c r="D18" s="2">
        <v>8</v>
      </c>
      <c r="E18" s="2">
        <f t="shared" si="0"/>
        <v>16</v>
      </c>
      <c r="F18">
        <f ca="1">INDIRECT("Лист2!e"&amp;MATCH(E18,Лист2!$D$2:$D$9,0)+1)</f>
        <v>0</v>
      </c>
      <c r="G18">
        <f t="shared" ca="1" si="1"/>
        <v>8</v>
      </c>
      <c r="H18" t="str">
        <f t="shared" ca="1" si="2"/>
        <v>08</v>
      </c>
      <c r="J18" t="str">
        <f t="shared" ca="1" si="3"/>
        <v>08h</v>
      </c>
    </row>
    <row r="19" spans="1:12">
      <c r="A19">
        <v>12</v>
      </c>
      <c r="B19" s="1" t="s">
        <v>11</v>
      </c>
      <c r="C19">
        <f ca="1">INDIRECT("Лист2!B"&amp;MATCH(B19,Лист2!$A$2:$A$30,0)+1)</f>
        <v>5</v>
      </c>
      <c r="D19" s="2">
        <v>2</v>
      </c>
      <c r="E19" s="2">
        <f t="shared" si="0"/>
        <v>4</v>
      </c>
      <c r="F19">
        <f ca="1">INDIRECT("Лист2!e"&amp;MATCH(E19,Лист2!$D$2:$D$9,0)+1)</f>
        <v>3</v>
      </c>
      <c r="G19">
        <f t="shared" ca="1" si="1"/>
        <v>101</v>
      </c>
      <c r="H19" t="str">
        <f t="shared" ca="1" si="2"/>
        <v>65</v>
      </c>
      <c r="J19" t="str">
        <f t="shared" ca="1" si="3"/>
        <v>65h</v>
      </c>
    </row>
    <row r="20" spans="1:12">
      <c r="B20" s="1" t="s">
        <v>11</v>
      </c>
      <c r="C20">
        <f ca="1">INDIRECT("Лист2!B"&amp;MATCH(B20,Лист2!$A$2:$A$30,0)+1)</f>
        <v>5</v>
      </c>
      <c r="D20" s="2">
        <v>8</v>
      </c>
      <c r="E20" s="2">
        <f t="shared" si="0"/>
        <v>16</v>
      </c>
      <c r="F20">
        <f ca="1">INDIRECT("Лист2!e"&amp;MATCH(E20,Лист2!$D$2:$D$9,0)+1)</f>
        <v>0</v>
      </c>
      <c r="G20">
        <f t="shared" ca="1" si="1"/>
        <v>5</v>
      </c>
      <c r="H20" t="str">
        <f t="shared" ca="1" si="2"/>
        <v>05</v>
      </c>
      <c r="J20" t="str">
        <f t="shared" ca="1" si="3"/>
        <v>05h</v>
      </c>
    </row>
    <row r="21" spans="1:12">
      <c r="B21" s="1" t="s">
        <v>45</v>
      </c>
      <c r="C21">
        <f ca="1">INDIRECT("Лист2!B"&amp;MATCH(B21,Лист2!$A$2:$A$30,0)+1)</f>
        <v>16</v>
      </c>
      <c r="D21" s="2">
        <v>4</v>
      </c>
      <c r="E21" s="2">
        <f t="shared" si="0"/>
        <v>8</v>
      </c>
      <c r="F21">
        <f ca="1">INDIRECT("Лист2!e"&amp;MATCH(E21,Лист2!$D$2:$D$9,0)+1)</f>
        <v>1</v>
      </c>
      <c r="G21">
        <f t="shared" ca="1" si="1"/>
        <v>48</v>
      </c>
      <c r="H21" t="str">
        <f t="shared" ca="1" si="2"/>
        <v>30</v>
      </c>
      <c r="J21" t="str">
        <f t="shared" ca="1" si="3"/>
        <v>30h</v>
      </c>
    </row>
    <row r="22" spans="1:12">
      <c r="B22" s="1" t="s">
        <v>21</v>
      </c>
      <c r="C22">
        <f ca="1">INDIRECT("Лист2!B"&amp;MATCH(B22,Лист2!$A$2:$A$30,0)+1)</f>
        <v>15</v>
      </c>
      <c r="D22" s="2">
        <v>8</v>
      </c>
      <c r="E22" s="2">
        <f t="shared" si="0"/>
        <v>16</v>
      </c>
      <c r="F22">
        <f ca="1">INDIRECT("Лист2!e"&amp;MATCH(E22,Лист2!$D$2:$D$9,0)+1)</f>
        <v>0</v>
      </c>
      <c r="G22">
        <f t="shared" ca="1" si="1"/>
        <v>15</v>
      </c>
      <c r="H22" t="str">
        <f t="shared" ca="1" si="2"/>
        <v>0F</v>
      </c>
      <c r="J22" t="str">
        <f t="shared" ca="1" si="3"/>
        <v>0Fh</v>
      </c>
    </row>
    <row r="23" spans="1:12">
      <c r="A23" s="5">
        <v>13</v>
      </c>
      <c r="B23" s="5" t="s">
        <v>19</v>
      </c>
      <c r="C23" s="5">
        <f ca="1">INDIRECT("Лист2!B"&amp;MATCH(B23,Лист2!$A$2:$A$30,0)+1)</f>
        <v>13</v>
      </c>
      <c r="D23" s="5" t="s">
        <v>37</v>
      </c>
      <c r="E23" s="5">
        <v>8</v>
      </c>
      <c r="F23" s="5">
        <f ca="1">INDIRECT("Лист2!e"&amp;MATCH(E23,Лист2!$D$2:$D$9,0)+1)</f>
        <v>1</v>
      </c>
      <c r="G23" s="5">
        <f t="shared" ca="1" si="1"/>
        <v>45</v>
      </c>
      <c r="H23" s="5" t="str">
        <f t="shared" ca="1" si="2"/>
        <v>2D</v>
      </c>
      <c r="I23" s="5"/>
      <c r="J23" s="5" t="str">
        <f t="shared" ca="1" si="3"/>
        <v>2Dh</v>
      </c>
      <c r="L23" t="s">
        <v>50</v>
      </c>
    </row>
    <row r="24" spans="1:12">
      <c r="A24" s="5"/>
      <c r="B24" s="5" t="s">
        <v>7</v>
      </c>
      <c r="C24" s="5">
        <f ca="1">INDIRECT("Лист2!B"&amp;MATCH(B24,Лист2!$A$2:$A$30,0)+1)</f>
        <v>1</v>
      </c>
      <c r="D24" s="5" t="s">
        <v>37</v>
      </c>
      <c r="E24" s="5">
        <v>16</v>
      </c>
      <c r="F24" s="5">
        <f ca="1">INDIRECT("Лист2!e"&amp;MATCH(E24,Лист2!$D$2:$D$9,0)+1)</f>
        <v>0</v>
      </c>
      <c r="G24" s="5">
        <f t="shared" ca="1" si="1"/>
        <v>1</v>
      </c>
      <c r="H24" s="5" t="str">
        <f t="shared" ca="1" si="2"/>
        <v>01</v>
      </c>
      <c r="I24" s="5"/>
      <c r="J24" s="5" t="str">
        <f t="shared" ca="1" si="3"/>
        <v>01h</v>
      </c>
    </row>
    <row r="25" spans="1:12">
      <c r="A25" s="5"/>
      <c r="B25" s="5" t="s">
        <v>11</v>
      </c>
      <c r="C25" s="5">
        <f ca="1">INDIRECT("Лист2!B"&amp;MATCH(B25,Лист2!$A$2:$A$30,0)+1)</f>
        <v>5</v>
      </c>
      <c r="D25" s="5">
        <v>8</v>
      </c>
      <c r="E25" s="5">
        <f t="shared" si="0"/>
        <v>16</v>
      </c>
      <c r="F25" s="5">
        <f ca="1">INDIRECT("Лист2!e"&amp;MATCH(E25,Лист2!$D$2:$D$9,0)+1)</f>
        <v>0</v>
      </c>
      <c r="G25" s="5">
        <f t="shared" ca="1" si="1"/>
        <v>5</v>
      </c>
      <c r="H25" s="5" t="str">
        <f t="shared" ca="1" si="2"/>
        <v>05</v>
      </c>
      <c r="I25" s="5"/>
      <c r="J25" s="5" t="str">
        <f t="shared" ca="1" si="3"/>
        <v>05h</v>
      </c>
    </row>
    <row r="26" spans="1:12">
      <c r="A26" s="5"/>
      <c r="B26" s="5" t="s">
        <v>16</v>
      </c>
      <c r="C26" s="5">
        <f ca="1">INDIRECT("Лист2!B"&amp;MATCH(B26,Лист2!$A$2:$A$30,0)+1)</f>
        <v>10</v>
      </c>
      <c r="D26" s="5" t="s">
        <v>37</v>
      </c>
      <c r="E26" s="5">
        <v>8</v>
      </c>
      <c r="F26" s="5">
        <f ca="1">INDIRECT("Лист2!e"&amp;MATCH(E26,Лист2!$D$2:$D$9,0)+1)</f>
        <v>1</v>
      </c>
      <c r="G26" s="5">
        <f t="shared" ca="1" si="1"/>
        <v>42</v>
      </c>
      <c r="H26" s="5" t="str">
        <f t="shared" ca="1" si="2"/>
        <v>2A</v>
      </c>
      <c r="I26" s="5"/>
      <c r="J26" s="5" t="str">
        <f t="shared" ca="1" si="3"/>
        <v>2Ah</v>
      </c>
    </row>
    <row r="27" spans="1:12">
      <c r="A27" s="5"/>
      <c r="B27" s="5" t="s">
        <v>22</v>
      </c>
      <c r="C27" s="5">
        <f ca="1">INDIRECT("Лист2!B"&amp;MATCH(B27,Лист2!$A$2:$A$30,0)+1)</f>
        <v>17</v>
      </c>
      <c r="D27" s="5" t="s">
        <v>37</v>
      </c>
      <c r="E27" s="5">
        <v>8</v>
      </c>
      <c r="F27" s="5">
        <f ca="1">INDIRECT("Лист2!e"&amp;MATCH(E27,Лист2!$D$2:$D$9,0)+1)</f>
        <v>1</v>
      </c>
      <c r="G27" s="5">
        <f t="shared" ca="1" si="1"/>
        <v>49</v>
      </c>
      <c r="H27" s="5" t="str">
        <f t="shared" ca="1" si="2"/>
        <v>31</v>
      </c>
      <c r="I27" s="5"/>
      <c r="J27" s="5" t="str">
        <f t="shared" ca="1" si="3"/>
        <v>31h</v>
      </c>
    </row>
    <row r="28" spans="1:12">
      <c r="A28" s="5"/>
      <c r="B28" s="5" t="s">
        <v>27</v>
      </c>
      <c r="C28" s="5">
        <f ca="1">INDIRECT("Лист2!B"&amp;MATCH(B28,Лист2!$A$2:$A$30,0)+1)</f>
        <v>21</v>
      </c>
      <c r="D28" s="5">
        <v>8</v>
      </c>
      <c r="E28" s="5">
        <v>8</v>
      </c>
      <c r="F28" s="5">
        <f ca="1">INDIRECT("Лист2!e"&amp;MATCH(E28,Лист2!$D$2:$D$9,0)+1)</f>
        <v>1</v>
      </c>
      <c r="G28" s="5">
        <f t="shared" ca="1" si="1"/>
        <v>53</v>
      </c>
      <c r="H28" s="5" t="str">
        <f t="shared" ca="1" si="2"/>
        <v>35</v>
      </c>
      <c r="I28" s="5"/>
      <c r="J28" s="5" t="str">
        <f t="shared" ca="1" si="3"/>
        <v>35h</v>
      </c>
    </row>
    <row r="29" spans="1:12">
      <c r="A29">
        <v>14</v>
      </c>
      <c r="B29" s="1" t="s">
        <v>23</v>
      </c>
      <c r="C29">
        <f ca="1">INDIRECT("Лист2!B"&amp;MATCH(B29,Лист2!$A$2:$A$30,0)+1)</f>
        <v>28</v>
      </c>
      <c r="D29" s="2" t="s">
        <v>39</v>
      </c>
      <c r="E29" s="2" t="str">
        <f t="shared" si="0"/>
        <v>4.</v>
      </c>
      <c r="F29">
        <f ca="1">INDIRECT("Лист2!e"&amp;MATCH(E29,Лист2!$D$2:$D$9,0)+1)</f>
        <v>4</v>
      </c>
      <c r="G29">
        <f t="shared" ca="1" si="1"/>
        <v>156</v>
      </c>
      <c r="H29" t="str">
        <f t="shared" ca="1" si="2"/>
        <v>9C</v>
      </c>
      <c r="J29" t="str">
        <f t="shared" ca="1" si="3"/>
        <v>9Ch</v>
      </c>
    </row>
    <row r="30" spans="1:12">
      <c r="B30" s="1" t="s">
        <v>32</v>
      </c>
      <c r="C30">
        <f ca="1">INDIRECT("Лист2!B"&amp;MATCH(B30,Лист2!$A$2:$A$30,0)+1)</f>
        <v>26</v>
      </c>
      <c r="D30" s="2">
        <v>8</v>
      </c>
      <c r="E30" s="2">
        <f t="shared" si="0"/>
        <v>16</v>
      </c>
      <c r="F30">
        <f ca="1">INDIRECT("Лист2!e"&amp;MATCH(E30,Лист2!$D$2:$D$9,0)+1)</f>
        <v>0</v>
      </c>
      <c r="G30">
        <f t="shared" ca="1" si="1"/>
        <v>26</v>
      </c>
      <c r="H30" t="str">
        <f t="shared" ca="1" si="2"/>
        <v>1A</v>
      </c>
      <c r="J30" t="str">
        <f t="shared" ca="1" si="3"/>
        <v>1Ah</v>
      </c>
    </row>
    <row r="31" spans="1:12">
      <c r="B31" s="1" t="s">
        <v>30</v>
      </c>
      <c r="C31">
        <f ca="1">INDIRECT("Лист2!B"&amp;MATCH(B31,Лист2!$A$2:$A$30,0)+1)</f>
        <v>24</v>
      </c>
      <c r="D31" s="2">
        <v>8</v>
      </c>
      <c r="E31" s="2">
        <f t="shared" si="0"/>
        <v>16</v>
      </c>
      <c r="F31">
        <f ca="1">INDIRECT("Лист2!e"&amp;MATCH(E31,Лист2!$D$2:$D$9,0)+1)</f>
        <v>0</v>
      </c>
      <c r="G31">
        <f t="shared" ca="1" si="1"/>
        <v>24</v>
      </c>
      <c r="H31" t="str">
        <f t="shared" ca="1" si="2"/>
        <v>18</v>
      </c>
      <c r="J31" t="str">
        <f t="shared" ca="1" si="3"/>
        <v>18h</v>
      </c>
    </row>
    <row r="32" spans="1:12">
      <c r="A32">
        <v>15</v>
      </c>
      <c r="B32" s="1" t="s">
        <v>26</v>
      </c>
      <c r="C32">
        <f ca="1">INDIRECT("Лист2!B"&amp;MATCH(B32,Лист2!$A$2:$A$30,0)+1)</f>
        <v>23</v>
      </c>
      <c r="D32" s="2">
        <v>2</v>
      </c>
      <c r="E32" s="2">
        <f t="shared" si="0"/>
        <v>4</v>
      </c>
      <c r="F32">
        <f ca="1">INDIRECT("Лист2!e"&amp;MATCH(E32,Лист2!$D$2:$D$9,0)+1)</f>
        <v>3</v>
      </c>
      <c r="G32">
        <f t="shared" ca="1" si="1"/>
        <v>119</v>
      </c>
      <c r="H32" t="str">
        <f t="shared" ca="1" si="2"/>
        <v>77</v>
      </c>
      <c r="J32" t="str">
        <f t="shared" ca="1" si="3"/>
        <v>77h</v>
      </c>
    </row>
    <row r="33" spans="1:10">
      <c r="B33" s="1" t="s">
        <v>26</v>
      </c>
      <c r="C33">
        <f ca="1">INDIRECT("Лист2!B"&amp;MATCH(B33,Лист2!$A$2:$A$30,0)+1)</f>
        <v>23</v>
      </c>
      <c r="D33" s="2">
        <v>8</v>
      </c>
      <c r="E33" s="2">
        <f t="shared" si="0"/>
        <v>16</v>
      </c>
      <c r="F33">
        <f ca="1">INDIRECT("Лист2!e"&amp;MATCH(E33,Лист2!$D$2:$D$9,0)+1)</f>
        <v>0</v>
      </c>
      <c r="G33">
        <f t="shared" ca="1" si="1"/>
        <v>23</v>
      </c>
      <c r="H33" t="str">
        <f t="shared" ca="1" si="2"/>
        <v>17</v>
      </c>
      <c r="J33" t="str">
        <f t="shared" ca="1" si="3"/>
        <v>17h</v>
      </c>
    </row>
    <row r="34" spans="1:10">
      <c r="B34" s="1" t="s">
        <v>24</v>
      </c>
      <c r="C34">
        <f ca="1">INDIRECT("Лист2!B"&amp;MATCH(B34,Лист2!$A$2:$A$30,0)+1)</f>
        <v>20</v>
      </c>
      <c r="D34" s="2">
        <v>8</v>
      </c>
      <c r="E34" s="2">
        <f t="shared" si="0"/>
        <v>16</v>
      </c>
      <c r="F34">
        <f ca="1">INDIRECT("Лист2!e"&amp;MATCH(E34,Лист2!$D$2:$D$9,0)+1)</f>
        <v>0</v>
      </c>
      <c r="G34">
        <f t="shared" ca="1" si="1"/>
        <v>20</v>
      </c>
      <c r="H34" t="str">
        <f t="shared" ca="1" si="2"/>
        <v>14</v>
      </c>
      <c r="J34" t="str">
        <f t="shared" ca="1" si="3"/>
        <v>14h</v>
      </c>
    </row>
    <row r="35" spans="1:10">
      <c r="B35" s="1" t="s">
        <v>27</v>
      </c>
      <c r="C35">
        <f ca="1">INDIRECT("Лист2!B"&amp;MATCH(B35,Лист2!$A$2:$A$30,0)+1)</f>
        <v>21</v>
      </c>
      <c r="D35" s="2">
        <v>8</v>
      </c>
      <c r="E35" s="2">
        <f t="shared" si="0"/>
        <v>16</v>
      </c>
      <c r="F35">
        <f ca="1">INDIRECT("Лист2!e"&amp;MATCH(E35,Лист2!$D$2:$D$9,0)+1)</f>
        <v>0</v>
      </c>
      <c r="G35">
        <f t="shared" ca="1" si="1"/>
        <v>21</v>
      </c>
      <c r="H35" t="str">
        <f t="shared" ca="1" si="2"/>
        <v>15</v>
      </c>
      <c r="J35" t="str">
        <f t="shared" ca="1" si="3"/>
        <v>15h</v>
      </c>
    </row>
    <row r="36" spans="1:10">
      <c r="B36" s="1" t="s">
        <v>26</v>
      </c>
      <c r="C36">
        <f ca="1">INDIRECT("Лист2!B"&amp;MATCH(B36,Лист2!$A$2:$A$30,0)+1)</f>
        <v>23</v>
      </c>
      <c r="D36" s="2">
        <v>8</v>
      </c>
      <c r="E36" s="2">
        <f t="shared" si="0"/>
        <v>16</v>
      </c>
      <c r="F36">
        <f ca="1">INDIRECT("Лист2!e"&amp;MATCH(E36,Лист2!$D$2:$D$9,0)+1)</f>
        <v>0</v>
      </c>
      <c r="G36">
        <f t="shared" ca="1" si="1"/>
        <v>23</v>
      </c>
      <c r="H36" t="str">
        <f t="shared" ca="1" si="2"/>
        <v>17</v>
      </c>
      <c r="J36" t="str">
        <f t="shared" ca="1" si="3"/>
        <v>17h</v>
      </c>
    </row>
    <row r="37" spans="1:10">
      <c r="A37">
        <v>16</v>
      </c>
      <c r="B37" s="1" t="s">
        <v>24</v>
      </c>
      <c r="C37">
        <f ca="1">INDIRECT("Лист2!B"&amp;MATCH(B37,Лист2!$A$2:$A$30,0)+1)</f>
        <v>20</v>
      </c>
      <c r="D37" s="2">
        <v>2</v>
      </c>
      <c r="E37" s="2">
        <f t="shared" si="0"/>
        <v>4</v>
      </c>
      <c r="F37">
        <f ca="1">INDIRECT("Лист2!e"&amp;MATCH(E37,Лист2!$D$2:$D$9,0)+1)</f>
        <v>3</v>
      </c>
      <c r="G37">
        <f t="shared" ca="1" si="1"/>
        <v>116</v>
      </c>
      <c r="H37" t="str">
        <f t="shared" ca="1" si="2"/>
        <v>74</v>
      </c>
      <c r="J37" t="str">
        <f t="shared" ca="1" si="3"/>
        <v>74h</v>
      </c>
    </row>
    <row r="38" spans="1:10">
      <c r="B38" s="1" t="s">
        <v>45</v>
      </c>
      <c r="C38">
        <f ca="1">INDIRECT("Лист2!B"&amp;MATCH(B38,Лист2!$A$2:$A$30,0)+1)</f>
        <v>16</v>
      </c>
      <c r="D38" s="2" t="s">
        <v>38</v>
      </c>
      <c r="E38" s="2" t="str">
        <f t="shared" si="0"/>
        <v>8.</v>
      </c>
      <c r="F38">
        <f ca="1">INDIRECT("Лист2!e"&amp;MATCH(E38,Лист2!$D$2:$D$9,0)+1)</f>
        <v>2</v>
      </c>
      <c r="G38">
        <f t="shared" ca="1" si="1"/>
        <v>80</v>
      </c>
      <c r="H38" t="str">
        <f t="shared" ca="1" si="2"/>
        <v>50</v>
      </c>
      <c r="J38" t="str">
        <f t="shared" ca="1" si="3"/>
        <v>50h</v>
      </c>
    </row>
    <row r="39" spans="1:10">
      <c r="B39" s="1" t="s">
        <v>18</v>
      </c>
      <c r="C39">
        <f ca="1">INDIRECT("Лист2!B"&amp;MATCH(B39,Лист2!$A$2:$A$30,0)+1)</f>
        <v>12</v>
      </c>
      <c r="D39" s="2">
        <v>8</v>
      </c>
      <c r="E39" s="2">
        <f t="shared" si="0"/>
        <v>16</v>
      </c>
      <c r="F39">
        <f ca="1">INDIRECT("Лист2!e"&amp;MATCH(E39,Лист2!$D$2:$D$9,0)+1)</f>
        <v>0</v>
      </c>
      <c r="G39">
        <f t="shared" ca="1" si="1"/>
        <v>12</v>
      </c>
      <c r="H39" t="str">
        <f t="shared" ca="1" si="2"/>
        <v>0C</v>
      </c>
      <c r="J39" t="str">
        <f t="shared" ca="1" si="3"/>
        <v>0Ch</v>
      </c>
    </row>
    <row r="40" spans="1:10">
      <c r="A40">
        <v>17</v>
      </c>
      <c r="B40" s="1" t="s">
        <v>26</v>
      </c>
      <c r="C40">
        <f ca="1">INDIRECT("Лист2!B"&amp;MATCH(B40,Лист2!$A$2:$A$30,0)+1)</f>
        <v>23</v>
      </c>
      <c r="D40" s="2" t="s">
        <v>39</v>
      </c>
      <c r="E40" s="2" t="str">
        <f t="shared" si="0"/>
        <v>4.</v>
      </c>
      <c r="F40">
        <f ca="1">INDIRECT("Лист2!e"&amp;MATCH(E40,Лист2!$D$2:$D$9,0)+1)</f>
        <v>4</v>
      </c>
      <c r="G40">
        <f t="shared" ca="1" si="1"/>
        <v>151</v>
      </c>
      <c r="H40" t="str">
        <f t="shared" ca="1" si="2"/>
        <v>97</v>
      </c>
      <c r="J40" t="str">
        <f t="shared" ca="1" si="3"/>
        <v>97h</v>
      </c>
    </row>
    <row r="41" spans="1:10">
      <c r="B41" s="1" t="s">
        <v>27</v>
      </c>
      <c r="C41">
        <f ca="1">INDIRECT("Лист2!B"&amp;MATCH(B41,Лист2!$A$2:$A$30,0)+1)</f>
        <v>21</v>
      </c>
      <c r="D41" s="2">
        <v>8</v>
      </c>
      <c r="E41" s="2">
        <f t="shared" si="0"/>
        <v>16</v>
      </c>
      <c r="F41">
        <f ca="1">INDIRECT("Лист2!e"&amp;MATCH(E41,Лист2!$D$2:$D$9,0)+1)</f>
        <v>0</v>
      </c>
      <c r="G41">
        <f t="shared" ca="1" si="1"/>
        <v>21</v>
      </c>
      <c r="H41" t="str">
        <f t="shared" ca="1" si="2"/>
        <v>15</v>
      </c>
      <c r="J41" t="str">
        <f t="shared" ca="1" si="3"/>
        <v>15h</v>
      </c>
    </row>
    <row r="42" spans="1:10">
      <c r="B42" s="1" t="s">
        <v>18</v>
      </c>
      <c r="C42">
        <f ca="1">INDIRECT("Лист2!B"&amp;MATCH(B42,Лист2!$A$2:$A$30,0)+1)</f>
        <v>12</v>
      </c>
      <c r="D42" s="2">
        <v>8</v>
      </c>
      <c r="E42" s="2">
        <f t="shared" si="0"/>
        <v>16</v>
      </c>
      <c r="F42">
        <f ca="1">INDIRECT("Лист2!e"&amp;MATCH(E42,Лист2!$D$2:$D$9,0)+1)</f>
        <v>0</v>
      </c>
      <c r="G42">
        <f t="shared" ca="1" si="1"/>
        <v>12</v>
      </c>
      <c r="H42" t="str">
        <f t="shared" ca="1" si="2"/>
        <v>0C</v>
      </c>
      <c r="J42" t="str">
        <f t="shared" ca="1" si="3"/>
        <v>0Ch</v>
      </c>
    </row>
    <row r="43" spans="1:10">
      <c r="A43">
        <v>18</v>
      </c>
      <c r="B43" s="1" t="s">
        <v>26</v>
      </c>
      <c r="C43">
        <f ca="1">INDIRECT("Лист2!B"&amp;MATCH(B43,Лист2!$A$2:$A$30,0)+1)</f>
        <v>23</v>
      </c>
      <c r="D43" s="2" t="s">
        <v>39</v>
      </c>
      <c r="E43" s="2" t="str">
        <f t="shared" si="0"/>
        <v>4.</v>
      </c>
      <c r="F43">
        <f ca="1">INDIRECT("Лист2!e"&amp;MATCH(E43,Лист2!$D$2:$D$9,0)+1)</f>
        <v>4</v>
      </c>
      <c r="G43">
        <f t="shared" ca="1" si="1"/>
        <v>151</v>
      </c>
      <c r="H43" t="str">
        <f t="shared" ca="1" si="2"/>
        <v>97</v>
      </c>
      <c r="J43" t="str">
        <f t="shared" ca="1" si="3"/>
        <v>97h</v>
      </c>
    </row>
    <row r="44" spans="1:10">
      <c r="B44" s="1" t="s">
        <v>27</v>
      </c>
      <c r="C44">
        <f ca="1">INDIRECT("Лист2!B"&amp;MATCH(B44,Лист2!$A$2:$A$30,0)+1)</f>
        <v>21</v>
      </c>
      <c r="D44" s="2">
        <v>8</v>
      </c>
      <c r="E44" s="2">
        <f t="shared" si="0"/>
        <v>16</v>
      </c>
      <c r="F44">
        <f ca="1">INDIRECT("Лист2!e"&amp;MATCH(E44,Лист2!$D$2:$D$9,0)+1)</f>
        <v>0</v>
      </c>
      <c r="G44">
        <f t="shared" ca="1" si="1"/>
        <v>21</v>
      </c>
      <c r="H44" t="str">
        <f t="shared" ca="1" si="2"/>
        <v>15</v>
      </c>
      <c r="J44" t="str">
        <f t="shared" ca="1" si="3"/>
        <v>15h</v>
      </c>
    </row>
    <row r="45" spans="1:10">
      <c r="B45" s="1" t="s">
        <v>18</v>
      </c>
      <c r="C45">
        <f ca="1">INDIRECT("Лист2!B"&amp;MATCH(B45,Лист2!$A$2:$A$30,0)+1)</f>
        <v>12</v>
      </c>
      <c r="D45" s="2">
        <v>8</v>
      </c>
      <c r="E45" s="2">
        <f t="shared" si="0"/>
        <v>16</v>
      </c>
      <c r="F45">
        <f ca="1">INDIRECT("Лист2!e"&amp;MATCH(E45,Лист2!$D$2:$D$9,0)+1)</f>
        <v>0</v>
      </c>
      <c r="G45">
        <f t="shared" ca="1" si="1"/>
        <v>12</v>
      </c>
      <c r="H45" t="str">
        <f t="shared" ca="1" si="2"/>
        <v>0C</v>
      </c>
      <c r="J45" t="str">
        <f t="shared" ca="1" si="3"/>
        <v>0Ch</v>
      </c>
    </row>
    <row r="46" spans="1:10">
      <c r="A46">
        <v>19</v>
      </c>
      <c r="B46" s="1" t="s">
        <v>22</v>
      </c>
      <c r="C46">
        <f ca="1">INDIRECT("Лист2!B"&amp;MATCH(B46,Лист2!$A$2:$A$30,0)+1)</f>
        <v>17</v>
      </c>
      <c r="D46" s="2" t="s">
        <v>38</v>
      </c>
      <c r="E46" s="2" t="str">
        <f>IF(RIGHT(D46)=".",LEFT(D46,LEN(D46)-1)*$E$3&amp;".",D46*$E$3)</f>
        <v>8.</v>
      </c>
      <c r="F46">
        <f ca="1">INDIRECT("Лист2!e"&amp;MATCH(E46,Лист2!$D$2:$D$9,0)+1)</f>
        <v>2</v>
      </c>
      <c r="G46">
        <f ca="1">F46*32+C46</f>
        <v>81</v>
      </c>
      <c r="H46" t="str">
        <f ca="1">DEC2HEX(G46,2)</f>
        <v>51</v>
      </c>
      <c r="I46" t="str">
        <f ca="1">HEX2BIN(H46,8)</f>
        <v>01010001</v>
      </c>
      <c r="J46" t="str">
        <f ca="1">IF(ISNUMBER(VALUE(LEFT(H46))),H46&amp;"h",0&amp;H46&amp;"h")</f>
        <v>51h</v>
      </c>
    </row>
    <row r="47" spans="1:10">
      <c r="B47" s="1" t="s">
        <v>23</v>
      </c>
      <c r="C47">
        <f ca="1">INDIRECT("Лист2!B"&amp;MATCH(B47,Лист2!$A$2:$A$30,0)+1)</f>
        <v>28</v>
      </c>
      <c r="D47" s="2" t="s">
        <v>38</v>
      </c>
      <c r="E47" s="2" t="str">
        <f t="shared" ref="E47:E86" si="4">IF(RIGHT(D47)=".",LEFT(D47,LEN(D47)-1)*$E$3&amp;".",D47*$E$3)</f>
        <v>8.</v>
      </c>
      <c r="F47">
        <f ca="1">INDIRECT("Лист2!e"&amp;MATCH(E47,Лист2!$D$2:$D$9,0)+1)</f>
        <v>2</v>
      </c>
      <c r="G47">
        <f t="shared" ref="G47:G86" ca="1" si="5">F47*32+C47</f>
        <v>92</v>
      </c>
      <c r="H47" t="str">
        <f t="shared" ref="H47:H86" ca="1" si="6">DEC2HEX(G47,2)</f>
        <v>5C</v>
      </c>
      <c r="I47" t="str">
        <f t="shared" ref="I47:I86" ca="1" si="7">HEX2BIN(H47,8)</f>
        <v>01011100</v>
      </c>
      <c r="J47" t="str">
        <f t="shared" ref="J47:J86" ca="1" si="8">IF(ISNUMBER(VALUE(LEFT(H47))),H47&amp;"h",0&amp;H47&amp;"h")</f>
        <v>5Ch</v>
      </c>
    </row>
    <row r="48" spans="1:10">
      <c r="B48" s="1" t="s">
        <v>32</v>
      </c>
      <c r="C48">
        <f ca="1">INDIRECT("Лист2!B"&amp;MATCH(B48,Лист2!$A$2:$A$30,0)+1)</f>
        <v>26</v>
      </c>
      <c r="D48" s="2">
        <v>4</v>
      </c>
      <c r="E48" s="2">
        <f t="shared" si="4"/>
        <v>8</v>
      </c>
      <c r="F48">
        <f ca="1">INDIRECT("Лист2!e"&amp;MATCH(E48,Лист2!$D$2:$D$9,0)+1)</f>
        <v>1</v>
      </c>
      <c r="G48">
        <f t="shared" ca="1" si="5"/>
        <v>58</v>
      </c>
      <c r="H48" t="str">
        <f t="shared" ca="1" si="6"/>
        <v>3A</v>
      </c>
      <c r="I48" t="str">
        <f t="shared" ca="1" si="7"/>
        <v>00111010</v>
      </c>
      <c r="J48" t="str">
        <f t="shared" ca="1" si="8"/>
        <v>3Ah</v>
      </c>
    </row>
    <row r="49" spans="1:10">
      <c r="A49">
        <v>20</v>
      </c>
      <c r="B49" s="1" t="s">
        <v>24</v>
      </c>
      <c r="C49">
        <f ca="1">INDIRECT("Лист2!B"&amp;MATCH(B49,Лист2!$A$2:$A$30,0)+1)</f>
        <v>20</v>
      </c>
      <c r="D49" s="2" t="s">
        <v>39</v>
      </c>
      <c r="E49" s="2" t="str">
        <f t="shared" si="4"/>
        <v>4.</v>
      </c>
      <c r="F49">
        <f ca="1">INDIRECT("Лист2!e"&amp;MATCH(E49,Лист2!$D$2:$D$9,0)+1)</f>
        <v>4</v>
      </c>
      <c r="G49">
        <f t="shared" ca="1" si="5"/>
        <v>148</v>
      </c>
      <c r="H49" t="str">
        <f t="shared" ca="1" si="6"/>
        <v>94</v>
      </c>
      <c r="I49" t="str">
        <f t="shared" ca="1" si="7"/>
        <v>10010100</v>
      </c>
      <c r="J49" t="str">
        <f t="shared" ca="1" si="8"/>
        <v>94h</v>
      </c>
    </row>
    <row r="50" spans="1:10">
      <c r="B50" s="1" t="s">
        <v>45</v>
      </c>
      <c r="C50">
        <f ca="1">INDIRECT("Лист2!B"&amp;MATCH(B50,Лист2!$A$2:$A$30,0)+1)</f>
        <v>16</v>
      </c>
      <c r="D50" s="2" t="s">
        <v>38</v>
      </c>
      <c r="E50" s="2" t="str">
        <f t="shared" si="4"/>
        <v>8.</v>
      </c>
      <c r="F50">
        <f ca="1">INDIRECT("Лист2!e"&amp;MATCH(E50,Лист2!$D$2:$D$9,0)+1)</f>
        <v>2</v>
      </c>
      <c r="G50">
        <f t="shared" ca="1" si="5"/>
        <v>80</v>
      </c>
      <c r="H50" t="str">
        <f t="shared" ca="1" si="6"/>
        <v>50</v>
      </c>
      <c r="I50" t="str">
        <f t="shared" ca="1" si="7"/>
        <v>01010000</v>
      </c>
      <c r="J50" t="str">
        <f t="shared" ca="1" si="8"/>
        <v>50h</v>
      </c>
    </row>
    <row r="51" spans="1:10">
      <c r="B51" s="1" t="s">
        <v>18</v>
      </c>
      <c r="C51">
        <f ca="1">INDIRECT("Лист2!B"&amp;MATCH(B51,Лист2!$A$2:$A$30,0)+1)</f>
        <v>12</v>
      </c>
      <c r="D51" s="2">
        <v>8</v>
      </c>
      <c r="E51" s="2">
        <f t="shared" si="4"/>
        <v>16</v>
      </c>
      <c r="F51">
        <f ca="1">INDIRECT("Лист2!e"&amp;MATCH(E51,Лист2!$D$2:$D$9,0)+1)</f>
        <v>0</v>
      </c>
      <c r="G51">
        <f t="shared" ca="1" si="5"/>
        <v>12</v>
      </c>
      <c r="H51" t="str">
        <f t="shared" ca="1" si="6"/>
        <v>0C</v>
      </c>
      <c r="I51" t="str">
        <f t="shared" ca="1" si="7"/>
        <v>00001100</v>
      </c>
      <c r="J51" t="str">
        <f t="shared" ca="1" si="8"/>
        <v>0Ch</v>
      </c>
    </row>
    <row r="52" spans="1:10">
      <c r="A52">
        <v>21</v>
      </c>
      <c r="B52" s="1" t="s">
        <v>26</v>
      </c>
      <c r="C52">
        <f ca="1">INDIRECT("Лист2!B"&amp;MATCH(B52,Лист2!$A$2:$A$30,0)+1)</f>
        <v>23</v>
      </c>
      <c r="D52" s="2">
        <v>2</v>
      </c>
      <c r="E52" s="2">
        <f t="shared" si="4"/>
        <v>4</v>
      </c>
      <c r="F52">
        <f ca="1">INDIRECT("Лист2!e"&amp;MATCH(E52,Лист2!$D$2:$D$9,0)+1)</f>
        <v>3</v>
      </c>
      <c r="G52">
        <f t="shared" ca="1" si="5"/>
        <v>119</v>
      </c>
      <c r="H52" t="str">
        <f t="shared" ca="1" si="6"/>
        <v>77</v>
      </c>
      <c r="I52" t="str">
        <f t="shared" ca="1" si="7"/>
        <v>01110111</v>
      </c>
      <c r="J52" t="str">
        <f t="shared" ca="1" si="8"/>
        <v>77h</v>
      </c>
    </row>
    <row r="53" spans="1:10">
      <c r="B53" s="1" t="s">
        <v>27</v>
      </c>
      <c r="C53">
        <f ca="1">INDIRECT("Лист2!B"&amp;MATCH(B53,Лист2!$A$2:$A$30,0)+1)</f>
        <v>21</v>
      </c>
      <c r="D53" s="2">
        <v>2</v>
      </c>
      <c r="E53" s="2">
        <f t="shared" si="4"/>
        <v>4</v>
      </c>
      <c r="F53">
        <f ca="1">INDIRECT("Лист2!e"&amp;MATCH(E53,Лист2!$D$2:$D$9,0)+1)</f>
        <v>3</v>
      </c>
      <c r="G53">
        <f t="shared" ca="1" si="5"/>
        <v>117</v>
      </c>
      <c r="H53" t="str">
        <f t="shared" ca="1" si="6"/>
        <v>75</v>
      </c>
      <c r="I53" t="str">
        <f t="shared" ca="1" si="7"/>
        <v>01110101</v>
      </c>
      <c r="J53" t="str">
        <f t="shared" ca="1" si="8"/>
        <v>75h</v>
      </c>
    </row>
    <row r="54" spans="1:10">
      <c r="A54">
        <v>22</v>
      </c>
      <c r="B54" s="1" t="s">
        <v>18</v>
      </c>
      <c r="C54">
        <f ca="1">INDIRECT("Лист2!B"&amp;MATCH(B54,Лист2!$A$2:$A$30,0)+1)</f>
        <v>12</v>
      </c>
      <c r="D54" s="2" t="s">
        <v>39</v>
      </c>
      <c r="E54" s="2" t="str">
        <f t="shared" si="4"/>
        <v>4.</v>
      </c>
      <c r="F54">
        <f ca="1">INDIRECT("Лист2!e"&amp;MATCH(E54,Лист2!$D$2:$D$9,0)+1)</f>
        <v>4</v>
      </c>
      <c r="G54">
        <f t="shared" ca="1" si="5"/>
        <v>140</v>
      </c>
      <c r="H54" t="str">
        <f t="shared" ca="1" si="6"/>
        <v>8C</v>
      </c>
      <c r="I54" t="str">
        <f t="shared" ca="1" si="7"/>
        <v>10001100</v>
      </c>
      <c r="J54" t="str">
        <f t="shared" ca="1" si="8"/>
        <v>8Ch</v>
      </c>
    </row>
    <row r="55" spans="1:10">
      <c r="B55" s="1" t="s">
        <v>45</v>
      </c>
      <c r="C55">
        <f ca="1">INDIRECT("Лист2!B"&amp;MATCH(B55,Лист2!$A$2:$A$30,0)+1)</f>
        <v>16</v>
      </c>
      <c r="D55" s="2">
        <v>4</v>
      </c>
      <c r="E55" s="2">
        <f t="shared" si="4"/>
        <v>8</v>
      </c>
      <c r="F55">
        <f ca="1">INDIRECT("Лист2!e"&amp;MATCH(E55,Лист2!$D$2:$D$9,0)+1)</f>
        <v>1</v>
      </c>
      <c r="G55">
        <f t="shared" ca="1" si="5"/>
        <v>48</v>
      </c>
      <c r="H55" t="str">
        <f t="shared" ca="1" si="6"/>
        <v>30</v>
      </c>
      <c r="I55" t="str">
        <f t="shared" ca="1" si="7"/>
        <v>00110000</v>
      </c>
      <c r="J55" t="str">
        <f t="shared" ca="1" si="8"/>
        <v>30h</v>
      </c>
    </row>
    <row r="56" spans="1:10">
      <c r="A56">
        <v>23</v>
      </c>
      <c r="B56" s="1" t="s">
        <v>16</v>
      </c>
      <c r="C56">
        <f ca="1">INDIRECT("Лист2!B"&amp;MATCH(B56,Лист2!$A$2:$A$30,0)+1)</f>
        <v>10</v>
      </c>
      <c r="D56" s="2">
        <v>4</v>
      </c>
      <c r="E56" s="2">
        <f t="shared" si="4"/>
        <v>8</v>
      </c>
      <c r="F56">
        <f ca="1">INDIRECT("Лист2!e"&amp;MATCH(E56,Лист2!$D$2:$D$9,0)+1)</f>
        <v>1</v>
      </c>
      <c r="G56">
        <f t="shared" ca="1" si="5"/>
        <v>42</v>
      </c>
      <c r="H56" t="str">
        <f t="shared" ca="1" si="6"/>
        <v>2A</v>
      </c>
      <c r="I56" t="str">
        <f t="shared" ca="1" si="7"/>
        <v>00101010</v>
      </c>
      <c r="J56" t="str">
        <f t="shared" ca="1" si="8"/>
        <v>2Ah</v>
      </c>
    </row>
    <row r="57" spans="1:10">
      <c r="B57" s="1" t="s">
        <v>18</v>
      </c>
      <c r="C57">
        <f ca="1">INDIRECT("Лист2!B"&amp;MATCH(B57,Лист2!$A$2:$A$30,0)+1)</f>
        <v>12</v>
      </c>
      <c r="D57" s="2">
        <v>4</v>
      </c>
      <c r="E57" s="2">
        <f t="shared" si="4"/>
        <v>8</v>
      </c>
      <c r="F57">
        <f ca="1">INDIRECT("Лист2!e"&amp;MATCH(E57,Лист2!$D$2:$D$9,0)+1)</f>
        <v>1</v>
      </c>
      <c r="G57">
        <f t="shared" ca="1" si="5"/>
        <v>44</v>
      </c>
      <c r="H57" t="str">
        <f t="shared" ca="1" si="6"/>
        <v>2C</v>
      </c>
      <c r="I57" t="str">
        <f t="shared" ca="1" si="7"/>
        <v>00101100</v>
      </c>
      <c r="J57" t="str">
        <f t="shared" ca="1" si="8"/>
        <v>2Ch</v>
      </c>
    </row>
    <row r="58" spans="1:10">
      <c r="B58" s="1" t="s">
        <v>22</v>
      </c>
      <c r="C58">
        <f ca="1">INDIRECT("Лист2!B"&amp;MATCH(B58,Лист2!$A$2:$A$30,0)+1)</f>
        <v>17</v>
      </c>
      <c r="D58" s="2">
        <v>4</v>
      </c>
      <c r="E58" s="2">
        <f t="shared" si="4"/>
        <v>8</v>
      </c>
      <c r="F58">
        <f ca="1">INDIRECT("Лист2!e"&amp;MATCH(E58,Лист2!$D$2:$D$9,0)+1)</f>
        <v>1</v>
      </c>
      <c r="G58">
        <f t="shared" ca="1" si="5"/>
        <v>49</v>
      </c>
      <c r="H58" t="str">
        <f t="shared" ca="1" si="6"/>
        <v>31</v>
      </c>
      <c r="I58" t="str">
        <f t="shared" ca="1" si="7"/>
        <v>00110001</v>
      </c>
      <c r="J58" t="str">
        <f t="shared" ca="1" si="8"/>
        <v>31h</v>
      </c>
    </row>
    <row r="59" spans="1:10">
      <c r="B59" s="1" t="s">
        <v>27</v>
      </c>
      <c r="C59">
        <f ca="1">INDIRECT("Лист2!B"&amp;MATCH(B59,Лист2!$A$2:$A$30,0)+1)</f>
        <v>21</v>
      </c>
      <c r="D59" s="2">
        <v>4</v>
      </c>
      <c r="E59" s="2">
        <f t="shared" si="4"/>
        <v>8</v>
      </c>
      <c r="F59">
        <f ca="1">INDIRECT("Лист2!e"&amp;MATCH(E59,Лист2!$D$2:$D$9,0)+1)</f>
        <v>1</v>
      </c>
      <c r="G59">
        <f t="shared" ca="1" si="5"/>
        <v>53</v>
      </c>
      <c r="H59" t="str">
        <f t="shared" ca="1" si="6"/>
        <v>35</v>
      </c>
      <c r="I59" t="str">
        <f t="shared" ca="1" si="7"/>
        <v>00110101</v>
      </c>
      <c r="J59" t="str">
        <f t="shared" ca="1" si="8"/>
        <v>35h</v>
      </c>
    </row>
    <row r="60" spans="1:10">
      <c r="A60">
        <v>24</v>
      </c>
      <c r="B60" s="1" t="s">
        <v>24</v>
      </c>
      <c r="C60">
        <f ca="1">INDIRECT("Лист2!B"&amp;MATCH(B60,Лист2!$A$2:$A$30,0)+1)</f>
        <v>20</v>
      </c>
      <c r="D60" s="2" t="s">
        <v>39</v>
      </c>
      <c r="E60" s="2" t="str">
        <f t="shared" si="4"/>
        <v>4.</v>
      </c>
      <c r="F60">
        <f ca="1">INDIRECT("Лист2!e"&amp;MATCH(E60,Лист2!$D$2:$D$9,0)+1)</f>
        <v>4</v>
      </c>
      <c r="G60">
        <f t="shared" ca="1" si="5"/>
        <v>148</v>
      </c>
      <c r="H60" t="str">
        <f t="shared" ca="1" si="6"/>
        <v>94</v>
      </c>
      <c r="I60" t="str">
        <f t="shared" ca="1" si="7"/>
        <v>10010100</v>
      </c>
      <c r="J60" t="str">
        <f t="shared" ca="1" si="8"/>
        <v>94h</v>
      </c>
    </row>
    <row r="61" spans="1:10">
      <c r="B61" s="1" t="s">
        <v>45</v>
      </c>
      <c r="C61">
        <f ca="1">INDIRECT("Лист2!B"&amp;MATCH(B61,Лист2!$A$2:$A$30,0)+1)</f>
        <v>16</v>
      </c>
      <c r="D61" s="2">
        <v>8</v>
      </c>
      <c r="E61" s="2">
        <f t="shared" si="4"/>
        <v>16</v>
      </c>
      <c r="F61">
        <f ca="1">INDIRECT("Лист2!e"&amp;MATCH(E61,Лист2!$D$2:$D$9,0)+1)</f>
        <v>0</v>
      </c>
      <c r="G61">
        <f t="shared" ca="1" si="5"/>
        <v>16</v>
      </c>
      <c r="H61" t="str">
        <f t="shared" ca="1" si="6"/>
        <v>10</v>
      </c>
      <c r="I61" t="str">
        <f t="shared" ca="1" si="7"/>
        <v>00010000</v>
      </c>
      <c r="J61" t="str">
        <f t="shared" ca="1" si="8"/>
        <v>10h</v>
      </c>
    </row>
    <row r="62" spans="1:10">
      <c r="B62" s="1" t="s">
        <v>18</v>
      </c>
      <c r="C62">
        <f ca="1">INDIRECT("Лист2!B"&amp;MATCH(B62,Лист2!$A$2:$A$30,0)+1)</f>
        <v>12</v>
      </c>
      <c r="D62" s="2">
        <v>8</v>
      </c>
      <c r="E62" s="2">
        <f t="shared" si="4"/>
        <v>16</v>
      </c>
      <c r="F62">
        <f ca="1">INDIRECT("Лист2!e"&amp;MATCH(E62,Лист2!$D$2:$D$9,0)+1)</f>
        <v>0</v>
      </c>
      <c r="G62">
        <f t="shared" ca="1" si="5"/>
        <v>12</v>
      </c>
      <c r="H62" t="str">
        <f t="shared" ca="1" si="6"/>
        <v>0C</v>
      </c>
      <c r="I62" t="str">
        <f t="shared" ca="1" si="7"/>
        <v>00001100</v>
      </c>
      <c r="J62" t="str">
        <f t="shared" ca="1" si="8"/>
        <v>0Ch</v>
      </c>
    </row>
    <row r="63" spans="1:10">
      <c r="A63">
        <v>25</v>
      </c>
      <c r="B63" s="1" t="s">
        <v>16</v>
      </c>
      <c r="C63">
        <f ca="1">INDIRECT("Лист2!B"&amp;MATCH(B63,Лист2!$A$2:$A$30,0)+1)</f>
        <v>10</v>
      </c>
      <c r="D63" s="2" t="s">
        <v>38</v>
      </c>
      <c r="E63" s="2" t="str">
        <f t="shared" si="4"/>
        <v>8.</v>
      </c>
      <c r="F63">
        <f ca="1">INDIRECT("Лист2!e"&amp;MATCH(E63,Лист2!$D$2:$D$9,0)+1)</f>
        <v>2</v>
      </c>
      <c r="G63">
        <f t="shared" ca="1" si="5"/>
        <v>74</v>
      </c>
      <c r="H63" t="str">
        <f t="shared" ca="1" si="6"/>
        <v>4A</v>
      </c>
      <c r="I63" t="str">
        <f t="shared" ca="1" si="7"/>
        <v>01001010</v>
      </c>
      <c r="J63" t="str">
        <f t="shared" ca="1" si="8"/>
        <v>4Ah</v>
      </c>
    </row>
    <row r="64" spans="1:10">
      <c r="B64" s="1" t="s">
        <v>18</v>
      </c>
      <c r="C64">
        <f ca="1">INDIRECT("Лист2!B"&amp;MATCH(B64,Лист2!$A$2:$A$30,0)+1)</f>
        <v>12</v>
      </c>
      <c r="D64" s="2" t="s">
        <v>38</v>
      </c>
      <c r="E64" s="2" t="str">
        <f t="shared" si="4"/>
        <v>8.</v>
      </c>
      <c r="F64">
        <f ca="1">INDIRECT("Лист2!e"&amp;MATCH(E64,Лист2!$D$2:$D$9,0)+1)</f>
        <v>2</v>
      </c>
      <c r="G64">
        <f t="shared" ca="1" si="5"/>
        <v>76</v>
      </c>
      <c r="H64" t="str">
        <f t="shared" ca="1" si="6"/>
        <v>4C</v>
      </c>
      <c r="I64" t="str">
        <f t="shared" ca="1" si="7"/>
        <v>01001100</v>
      </c>
      <c r="J64" t="str">
        <f t="shared" ca="1" si="8"/>
        <v>4Ch</v>
      </c>
    </row>
    <row r="65" spans="1:10">
      <c r="B65" s="1" t="s">
        <v>22</v>
      </c>
      <c r="C65">
        <f ca="1">INDIRECT("Лист2!B"&amp;MATCH(B65,Лист2!$A$2:$A$30,0)+1)</f>
        <v>17</v>
      </c>
      <c r="D65" s="2">
        <v>4</v>
      </c>
      <c r="E65" s="2">
        <f t="shared" si="4"/>
        <v>8</v>
      </c>
      <c r="F65">
        <f ca="1">INDIRECT("Лист2!e"&amp;MATCH(E65,Лист2!$D$2:$D$9,0)+1)</f>
        <v>1</v>
      </c>
      <c r="G65">
        <f t="shared" ca="1" si="5"/>
        <v>49</v>
      </c>
      <c r="H65" t="str">
        <f t="shared" ca="1" si="6"/>
        <v>31</v>
      </c>
      <c r="I65" t="str">
        <f t="shared" ca="1" si="7"/>
        <v>00110001</v>
      </c>
      <c r="J65" t="str">
        <f t="shared" ca="1" si="8"/>
        <v>31h</v>
      </c>
    </row>
    <row r="66" spans="1:10">
      <c r="A66">
        <v>26</v>
      </c>
      <c r="B66" s="1" t="s">
        <v>24</v>
      </c>
      <c r="C66">
        <f ca="1">INDIRECT("Лист2!B"&amp;MATCH(B66,Лист2!$A$2:$A$30,0)+1)</f>
        <v>20</v>
      </c>
      <c r="D66" s="2" t="s">
        <v>38</v>
      </c>
      <c r="E66" s="2" t="str">
        <f t="shared" si="4"/>
        <v>8.</v>
      </c>
      <c r="F66">
        <f ca="1">INDIRECT("Лист2!e"&amp;MATCH(E66,Лист2!$D$2:$D$9,0)+1)</f>
        <v>2</v>
      </c>
      <c r="G66">
        <f t="shared" ca="1" si="5"/>
        <v>84</v>
      </c>
      <c r="H66" t="str">
        <f t="shared" ca="1" si="6"/>
        <v>54</v>
      </c>
      <c r="I66" t="str">
        <f t="shared" ca="1" si="7"/>
        <v>01010100</v>
      </c>
      <c r="J66" t="str">
        <f t="shared" ca="1" si="8"/>
        <v>54h</v>
      </c>
    </row>
    <row r="67" spans="1:10">
      <c r="B67" s="1" t="s">
        <v>27</v>
      </c>
      <c r="C67">
        <f ca="1">INDIRECT("Лист2!B"&amp;MATCH(B67,Лист2!$A$2:$A$30,0)+1)</f>
        <v>21</v>
      </c>
      <c r="D67" s="2" t="s">
        <v>38</v>
      </c>
      <c r="E67" s="2" t="str">
        <f t="shared" si="4"/>
        <v>8.</v>
      </c>
      <c r="F67">
        <f ca="1">INDIRECT("Лист2!e"&amp;MATCH(E67,Лист2!$D$2:$D$9,0)+1)</f>
        <v>2</v>
      </c>
      <c r="G67">
        <f t="shared" ca="1" si="5"/>
        <v>85</v>
      </c>
      <c r="H67" t="str">
        <f t="shared" ca="1" si="6"/>
        <v>55</v>
      </c>
      <c r="I67" t="str">
        <f t="shared" ca="1" si="7"/>
        <v>01010101</v>
      </c>
      <c r="J67" t="str">
        <f t="shared" ca="1" si="8"/>
        <v>55h</v>
      </c>
    </row>
    <row r="68" spans="1:10">
      <c r="B68" s="1" t="s">
        <v>26</v>
      </c>
      <c r="C68">
        <f ca="1">INDIRECT("Лист2!B"&amp;MATCH(B68,Лист2!$A$2:$A$30,0)+1)</f>
        <v>23</v>
      </c>
      <c r="D68" s="2">
        <v>4</v>
      </c>
      <c r="E68" s="2">
        <f t="shared" si="4"/>
        <v>8</v>
      </c>
      <c r="F68">
        <f ca="1">INDIRECT("Лист2!e"&amp;MATCH(E68,Лист2!$D$2:$D$9,0)+1)</f>
        <v>1</v>
      </c>
      <c r="G68">
        <f t="shared" ca="1" si="5"/>
        <v>55</v>
      </c>
      <c r="H68" t="str">
        <f t="shared" ca="1" si="6"/>
        <v>37</v>
      </c>
      <c r="I68" t="str">
        <f t="shared" ca="1" si="7"/>
        <v>00110111</v>
      </c>
      <c r="J68" t="str">
        <f t="shared" ca="1" si="8"/>
        <v>37h</v>
      </c>
    </row>
    <row r="69" spans="1:10">
      <c r="A69">
        <v>27</v>
      </c>
      <c r="B69" s="1" t="s">
        <v>30</v>
      </c>
      <c r="C69">
        <f ca="1">INDIRECT("Лист2!B"&amp;MATCH(B69,Лист2!$A$2:$A$30,0)+1)</f>
        <v>24</v>
      </c>
      <c r="D69" s="2" t="s">
        <v>38</v>
      </c>
      <c r="E69" s="2" t="str">
        <f t="shared" si="4"/>
        <v>8.</v>
      </c>
      <c r="F69">
        <f ca="1">INDIRECT("Лист2!e"&amp;MATCH(E69,Лист2!$D$2:$D$9,0)+1)</f>
        <v>2</v>
      </c>
      <c r="G69">
        <f t="shared" ca="1" si="5"/>
        <v>88</v>
      </c>
      <c r="H69" t="str">
        <f t="shared" ca="1" si="6"/>
        <v>58</v>
      </c>
      <c r="I69" t="str">
        <f t="shared" ca="1" si="7"/>
        <v>01011000</v>
      </c>
      <c r="J69" t="str">
        <f t="shared" ca="1" si="8"/>
        <v>58h</v>
      </c>
    </row>
    <row r="70" spans="1:10">
      <c r="B70" s="1" t="s">
        <v>26</v>
      </c>
      <c r="C70">
        <f ca="1">INDIRECT("Лист2!B"&amp;MATCH(B70,Лист2!$A$2:$A$30,0)+1)</f>
        <v>23</v>
      </c>
      <c r="D70" s="2" t="s">
        <v>38</v>
      </c>
      <c r="E70" s="2" t="str">
        <f t="shared" si="4"/>
        <v>8.</v>
      </c>
      <c r="F70">
        <f ca="1">INDIRECT("Лист2!e"&amp;MATCH(E70,Лист2!$D$2:$D$9,0)+1)</f>
        <v>2</v>
      </c>
      <c r="G70">
        <f t="shared" ca="1" si="5"/>
        <v>87</v>
      </c>
      <c r="H70" t="str">
        <f t="shared" ca="1" si="6"/>
        <v>57</v>
      </c>
      <c r="I70" t="str">
        <f t="shared" ca="1" si="7"/>
        <v>01010111</v>
      </c>
      <c r="J70" t="str">
        <f t="shared" ca="1" si="8"/>
        <v>57h</v>
      </c>
    </row>
    <row r="71" spans="1:10">
      <c r="B71" s="1" t="s">
        <v>27</v>
      </c>
      <c r="C71">
        <f ca="1">INDIRECT("Лист2!B"&amp;MATCH(B71,Лист2!$A$2:$A$30,0)+1)</f>
        <v>21</v>
      </c>
      <c r="D71" s="2">
        <v>4</v>
      </c>
      <c r="E71" s="2">
        <f t="shared" si="4"/>
        <v>8</v>
      </c>
      <c r="F71">
        <f ca="1">INDIRECT("Лист2!e"&amp;MATCH(E71,Лист2!$D$2:$D$9,0)+1)</f>
        <v>1</v>
      </c>
      <c r="G71">
        <f t="shared" ca="1" si="5"/>
        <v>53</v>
      </c>
      <c r="H71" t="str">
        <f t="shared" ca="1" si="6"/>
        <v>35</v>
      </c>
      <c r="I71" t="str">
        <f t="shared" ca="1" si="7"/>
        <v>00110101</v>
      </c>
      <c r="J71" t="str">
        <f t="shared" ca="1" si="8"/>
        <v>35h</v>
      </c>
    </row>
    <row r="72" spans="1:10">
      <c r="A72">
        <v>28</v>
      </c>
      <c r="B72" s="1" t="s">
        <v>22</v>
      </c>
      <c r="C72">
        <f ca="1">INDIRECT("Лист2!B"&amp;MATCH(B72,Лист2!$A$2:$A$30,0)+1)</f>
        <v>17</v>
      </c>
      <c r="D72" s="2" t="s">
        <v>39</v>
      </c>
      <c r="E72" s="2" t="str">
        <f t="shared" si="4"/>
        <v>4.</v>
      </c>
      <c r="F72">
        <f ca="1">INDIRECT("Лист2!e"&amp;MATCH(E72,Лист2!$D$2:$D$9,0)+1)</f>
        <v>4</v>
      </c>
      <c r="G72">
        <f t="shared" ca="1" si="5"/>
        <v>145</v>
      </c>
      <c r="H72" t="str">
        <f t="shared" ca="1" si="6"/>
        <v>91</v>
      </c>
      <c r="I72" t="str">
        <f t="shared" ca="1" si="7"/>
        <v>10010001</v>
      </c>
      <c r="J72" t="str">
        <f t="shared" ca="1" si="8"/>
        <v>91h</v>
      </c>
    </row>
    <row r="73" spans="1:10">
      <c r="B73" s="1" t="s">
        <v>45</v>
      </c>
      <c r="C73">
        <f ca="1">INDIRECT("Лист2!B"&amp;MATCH(B73,Лист2!$A$2:$A$30,0)+1)</f>
        <v>16</v>
      </c>
      <c r="D73" s="2">
        <v>8</v>
      </c>
      <c r="E73" s="2">
        <f t="shared" si="4"/>
        <v>16</v>
      </c>
      <c r="F73">
        <f ca="1">INDIRECT("Лист2!e"&amp;MATCH(E73,Лист2!$D$2:$D$9,0)+1)</f>
        <v>0</v>
      </c>
      <c r="G73">
        <f t="shared" ca="1" si="5"/>
        <v>16</v>
      </c>
      <c r="H73" t="str">
        <f t="shared" ca="1" si="6"/>
        <v>10</v>
      </c>
      <c r="I73" t="str">
        <f t="shared" ca="1" si="7"/>
        <v>00010000</v>
      </c>
      <c r="J73" t="str">
        <f t="shared" ca="1" si="8"/>
        <v>10h</v>
      </c>
    </row>
    <row r="74" spans="1:10">
      <c r="B74" s="1" t="s">
        <v>18</v>
      </c>
      <c r="C74">
        <f ca="1">INDIRECT("Лист2!B"&amp;MATCH(B74,Лист2!$A$2:$A$30,0)+1)</f>
        <v>12</v>
      </c>
      <c r="D74" s="2">
        <v>8</v>
      </c>
      <c r="E74" s="2">
        <f t="shared" si="4"/>
        <v>16</v>
      </c>
      <c r="F74">
        <f ca="1">INDIRECT("Лист2!e"&amp;MATCH(E74,Лист2!$D$2:$D$9,0)+1)</f>
        <v>0</v>
      </c>
      <c r="G74">
        <f t="shared" ca="1" si="5"/>
        <v>12</v>
      </c>
      <c r="H74" t="str">
        <f t="shared" ca="1" si="6"/>
        <v>0C</v>
      </c>
      <c r="I74" t="str">
        <f t="shared" ca="1" si="7"/>
        <v>00001100</v>
      </c>
      <c r="J74" t="str">
        <f t="shared" ca="1" si="8"/>
        <v>0Ch</v>
      </c>
    </row>
    <row r="75" spans="1:10">
      <c r="A75">
        <v>29</v>
      </c>
      <c r="B75" s="1" t="s">
        <v>16</v>
      </c>
      <c r="C75">
        <f ca="1">INDIRECT("Лист2!B"&amp;MATCH(B75,Лист2!$A$2:$A$30,0)+1)</f>
        <v>10</v>
      </c>
      <c r="D75" s="2">
        <v>2</v>
      </c>
      <c r="E75" s="2">
        <f t="shared" si="4"/>
        <v>4</v>
      </c>
      <c r="F75">
        <f ca="1">INDIRECT("Лист2!e"&amp;MATCH(E75,Лист2!$D$2:$D$9,0)+1)</f>
        <v>3</v>
      </c>
      <c r="G75">
        <f t="shared" ca="1" si="5"/>
        <v>106</v>
      </c>
      <c r="H75" t="str">
        <f t="shared" ca="1" si="6"/>
        <v>6A</v>
      </c>
      <c r="I75" t="str">
        <f t="shared" ca="1" si="7"/>
        <v>01101010</v>
      </c>
      <c r="J75" t="str">
        <f t="shared" ca="1" si="8"/>
        <v>6Ah</v>
      </c>
    </row>
    <row r="76" spans="1:10">
      <c r="B76" s="1" t="s">
        <v>16</v>
      </c>
      <c r="C76">
        <f ca="1">INDIRECT("Лист2!B"&amp;MATCH(B76,Лист2!$A$2:$A$30,0)+1)</f>
        <v>10</v>
      </c>
      <c r="D76" s="2">
        <v>8</v>
      </c>
      <c r="E76" s="2">
        <f t="shared" si="4"/>
        <v>16</v>
      </c>
      <c r="F76">
        <f ca="1">INDIRECT("Лист2!e"&amp;MATCH(E76,Лист2!$D$2:$D$9,0)+1)</f>
        <v>0</v>
      </c>
      <c r="G76">
        <f t="shared" ca="1" si="5"/>
        <v>10</v>
      </c>
      <c r="H76" t="str">
        <f t="shared" ca="1" si="6"/>
        <v>0A</v>
      </c>
      <c r="I76" t="str">
        <f t="shared" ca="1" si="7"/>
        <v>00001010</v>
      </c>
      <c r="J76" t="str">
        <f t="shared" ca="1" si="8"/>
        <v>0Ah</v>
      </c>
    </row>
    <row r="77" spans="1:10">
      <c r="B77" s="1" t="s">
        <v>18</v>
      </c>
      <c r="C77">
        <f ca="1">INDIRECT("Лист2!B"&amp;MATCH(B77,Лист2!$A$2:$A$30,0)+1)</f>
        <v>12</v>
      </c>
      <c r="D77" s="2">
        <v>8</v>
      </c>
      <c r="E77" s="2">
        <f t="shared" si="4"/>
        <v>16</v>
      </c>
      <c r="F77">
        <f ca="1">INDIRECT("Лист2!e"&amp;MATCH(E77,Лист2!$D$2:$D$9,0)+1)</f>
        <v>0</v>
      </c>
      <c r="G77">
        <f t="shared" ca="1" si="5"/>
        <v>12</v>
      </c>
      <c r="H77" t="str">
        <f t="shared" ca="1" si="6"/>
        <v>0C</v>
      </c>
      <c r="I77" t="str">
        <f t="shared" ca="1" si="7"/>
        <v>00001100</v>
      </c>
      <c r="J77" t="str">
        <f t="shared" ca="1" si="8"/>
        <v>0Ch</v>
      </c>
    </row>
    <row r="78" spans="1:10">
      <c r="B78" s="1" t="s">
        <v>22</v>
      </c>
      <c r="C78">
        <f ca="1">INDIRECT("Лист2!B"&amp;MATCH(B78,Лист2!$A$2:$A$30,0)+1)</f>
        <v>17</v>
      </c>
      <c r="D78" s="2">
        <v>8</v>
      </c>
      <c r="E78" s="2">
        <f t="shared" si="4"/>
        <v>16</v>
      </c>
      <c r="F78">
        <f ca="1">INDIRECT("Лист2!e"&amp;MATCH(E78,Лист2!$D$2:$D$9,0)+1)</f>
        <v>0</v>
      </c>
      <c r="G78">
        <f t="shared" ca="1" si="5"/>
        <v>17</v>
      </c>
      <c r="H78" t="str">
        <f t="shared" ca="1" si="6"/>
        <v>11</v>
      </c>
      <c r="I78" t="str">
        <f t="shared" ca="1" si="7"/>
        <v>00010001</v>
      </c>
      <c r="J78" t="str">
        <f t="shared" ca="1" si="8"/>
        <v>11h</v>
      </c>
    </row>
    <row r="79" spans="1:10">
      <c r="B79" s="1" t="s">
        <v>28</v>
      </c>
      <c r="C79">
        <f ca="1">INDIRECT("Лист2!B"&amp;MATCH(B79,Лист2!$A$2:$A$30,0)+1)</f>
        <v>19</v>
      </c>
      <c r="D79" s="2">
        <v>8</v>
      </c>
      <c r="E79" s="2">
        <f t="shared" si="4"/>
        <v>16</v>
      </c>
      <c r="F79">
        <f ca="1">INDIRECT("Лист2!e"&amp;MATCH(E79,Лист2!$D$2:$D$9,0)+1)</f>
        <v>0</v>
      </c>
      <c r="G79">
        <f t="shared" ca="1" si="5"/>
        <v>19</v>
      </c>
      <c r="H79" t="str">
        <f t="shared" ca="1" si="6"/>
        <v>13</v>
      </c>
      <c r="I79" t="str">
        <f t="shared" ca="1" si="7"/>
        <v>00010011</v>
      </c>
      <c r="J79" t="str">
        <f t="shared" ca="1" si="8"/>
        <v>13h</v>
      </c>
    </row>
    <row r="80" spans="1:10">
      <c r="A80">
        <v>30</v>
      </c>
      <c r="B80" s="1" t="s">
        <v>27</v>
      </c>
      <c r="C80">
        <f ca="1">INDIRECT("Лист2!B"&amp;MATCH(B80,Лист2!$A$2:$A$30,0)+1)</f>
        <v>21</v>
      </c>
      <c r="D80" s="2" t="s">
        <v>39</v>
      </c>
      <c r="E80" s="2" t="str">
        <f t="shared" si="4"/>
        <v>4.</v>
      </c>
      <c r="F80">
        <f ca="1">INDIRECT("Лист2!e"&amp;MATCH(E80,Лист2!$D$2:$D$9,0)+1)</f>
        <v>4</v>
      </c>
      <c r="G80">
        <f t="shared" ca="1" si="5"/>
        <v>149</v>
      </c>
      <c r="H80" t="str">
        <f t="shared" ca="1" si="6"/>
        <v>95</v>
      </c>
      <c r="I80" t="str">
        <f t="shared" ca="1" si="7"/>
        <v>10010101</v>
      </c>
      <c r="J80" t="str">
        <f t="shared" ca="1" si="8"/>
        <v>95h</v>
      </c>
    </row>
    <row r="81" spans="1:10">
      <c r="B81" s="1" t="s">
        <v>45</v>
      </c>
      <c r="C81">
        <f ca="1">INDIRECT("Лист2!B"&amp;MATCH(B81,Лист2!$A$2:$A$30,0)+1)</f>
        <v>16</v>
      </c>
      <c r="D81" s="2">
        <v>4</v>
      </c>
      <c r="E81" s="2">
        <f t="shared" si="4"/>
        <v>8</v>
      </c>
      <c r="F81">
        <f ca="1">INDIRECT("Лист2!e"&amp;MATCH(E81,Лист2!$D$2:$D$9,0)+1)</f>
        <v>1</v>
      </c>
      <c r="G81">
        <f t="shared" ca="1" si="5"/>
        <v>48</v>
      </c>
      <c r="H81" t="str">
        <f t="shared" ca="1" si="6"/>
        <v>30</v>
      </c>
      <c r="I81" t="str">
        <f t="shared" ca="1" si="7"/>
        <v>00110000</v>
      </c>
      <c r="J81" t="str">
        <f t="shared" ca="1" si="8"/>
        <v>30h</v>
      </c>
    </row>
    <row r="82" spans="1:10">
      <c r="A82">
        <v>31</v>
      </c>
      <c r="B82" s="1" t="s">
        <v>24</v>
      </c>
      <c r="C82">
        <f ca="1">INDIRECT("Лист2!B"&amp;MATCH(B82,Лист2!$A$2:$A$30,0)+1)</f>
        <v>20</v>
      </c>
      <c r="D82" s="2" t="s">
        <v>38</v>
      </c>
      <c r="E82" s="2" t="str">
        <f t="shared" si="4"/>
        <v>8.</v>
      </c>
      <c r="F82">
        <f ca="1">INDIRECT("Лист2!e"&amp;MATCH(E82,Лист2!$D$2:$D$9,0)+1)</f>
        <v>2</v>
      </c>
      <c r="G82">
        <f t="shared" ca="1" si="5"/>
        <v>84</v>
      </c>
      <c r="H82" t="str">
        <f t="shared" ca="1" si="6"/>
        <v>54</v>
      </c>
      <c r="I82" t="str">
        <f t="shared" ca="1" si="7"/>
        <v>01010100</v>
      </c>
      <c r="J82" t="str">
        <f t="shared" ca="1" si="8"/>
        <v>54h</v>
      </c>
    </row>
    <row r="83" spans="1:10">
      <c r="B83" s="1" t="s">
        <v>27</v>
      </c>
      <c r="C83">
        <f ca="1">INDIRECT("Лист2!B"&amp;MATCH(B83,Лист2!$A$2:$A$30,0)+1)</f>
        <v>21</v>
      </c>
      <c r="D83" s="2" t="s">
        <v>38</v>
      </c>
      <c r="E83" s="2" t="str">
        <f t="shared" si="4"/>
        <v>8.</v>
      </c>
      <c r="F83">
        <f ca="1">INDIRECT("Лист2!e"&amp;MATCH(E83,Лист2!$D$2:$D$9,0)+1)</f>
        <v>2</v>
      </c>
      <c r="G83">
        <f t="shared" ca="1" si="5"/>
        <v>85</v>
      </c>
      <c r="H83" t="str">
        <f t="shared" ca="1" si="6"/>
        <v>55</v>
      </c>
      <c r="I83" t="str">
        <f t="shared" ca="1" si="7"/>
        <v>01010101</v>
      </c>
      <c r="J83" t="str">
        <f t="shared" ca="1" si="8"/>
        <v>55h</v>
      </c>
    </row>
    <row r="84" spans="1:10">
      <c r="B84" s="1" t="s">
        <v>29</v>
      </c>
      <c r="C84">
        <f ca="1">INDIRECT("Лист2!B"&amp;MATCH(B84,Лист2!$A$2:$A$30,0)+1)</f>
        <v>22</v>
      </c>
      <c r="D84" s="2">
        <v>4</v>
      </c>
      <c r="E84" s="2">
        <f t="shared" si="4"/>
        <v>8</v>
      </c>
      <c r="F84">
        <f ca="1">INDIRECT("Лист2!e"&amp;MATCH(E84,Лист2!$D$2:$D$9,0)+1)</f>
        <v>1</v>
      </c>
      <c r="G84">
        <f t="shared" ca="1" si="5"/>
        <v>54</v>
      </c>
      <c r="H84" t="str">
        <f t="shared" ca="1" si="6"/>
        <v>36</v>
      </c>
      <c r="I84" t="str">
        <f t="shared" ca="1" si="7"/>
        <v>00110110</v>
      </c>
      <c r="J84" t="str">
        <f t="shared" ca="1" si="8"/>
        <v>36h</v>
      </c>
    </row>
    <row r="85" spans="1:10">
      <c r="A85">
        <v>32</v>
      </c>
      <c r="B85" s="1" t="s">
        <v>26</v>
      </c>
      <c r="C85">
        <f ca="1">INDIRECT("Лист2!B"&amp;MATCH(B85,Лист2!$A$2:$A$30,0)+1)</f>
        <v>23</v>
      </c>
      <c r="D85" s="2" t="s">
        <v>39</v>
      </c>
      <c r="E85" s="2" t="str">
        <f t="shared" si="4"/>
        <v>4.</v>
      </c>
      <c r="F85">
        <f ca="1">INDIRECT("Лист2!e"&amp;MATCH(E85,Лист2!$D$2:$D$9,0)+1)</f>
        <v>4</v>
      </c>
      <c r="G85">
        <f t="shared" ca="1" si="5"/>
        <v>151</v>
      </c>
      <c r="H85" t="str">
        <f t="shared" ca="1" si="6"/>
        <v>97</v>
      </c>
      <c r="I85" t="str">
        <f t="shared" ca="1" si="7"/>
        <v>10010111</v>
      </c>
      <c r="J85" t="str">
        <f t="shared" ca="1" si="8"/>
        <v>97h</v>
      </c>
    </row>
    <row r="86" spans="1:10">
      <c r="B86" s="1" t="s">
        <v>25</v>
      </c>
      <c r="C86">
        <f ca="1">INDIRECT("Лист2!B"&amp;MATCH(B86,Лист2!$A$2:$A$30,0)+1)</f>
        <v>0</v>
      </c>
      <c r="D86" s="2">
        <v>4</v>
      </c>
      <c r="E86" s="2">
        <f t="shared" si="4"/>
        <v>8</v>
      </c>
      <c r="F86">
        <f ca="1">INDIRECT("Лист2!e"&amp;MATCH(E86,Лист2!$D$2:$D$9,0)+1)</f>
        <v>1</v>
      </c>
      <c r="G86">
        <f t="shared" ca="1" si="5"/>
        <v>32</v>
      </c>
      <c r="H86" t="str">
        <f t="shared" ca="1" si="6"/>
        <v>20</v>
      </c>
      <c r="I86" t="str">
        <f t="shared" ca="1" si="7"/>
        <v>00100000</v>
      </c>
      <c r="J86" t="str">
        <f t="shared" ca="1" si="8"/>
        <v>20h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 длит 4+16</vt:lpstr>
      <vt:lpstr>Лист2</vt:lpstr>
      <vt:lpstr>Длит</vt:lpstr>
      <vt:lpstr>До новой длит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Лена и Даша</cp:lastModifiedBy>
  <dcterms:created xsi:type="dcterms:W3CDTF">2019-11-08T13:39:18Z</dcterms:created>
  <dcterms:modified xsi:type="dcterms:W3CDTF">2023-04-26T09:40:39Z</dcterms:modified>
</cp:coreProperties>
</file>