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1/Documents/GitHub/CAFEStandardsCostReview/Inputs/"/>
    </mc:Choice>
  </mc:AlternateContent>
  <xr:revisionPtr revIDLastSave="0" documentId="8_{C4B310F4-5A03-A145-A2AB-667A22210C26}" xr6:coauthVersionLast="45" xr6:coauthVersionMax="45" xr10:uidLastSave="{00000000-0000-0000-0000-000000000000}"/>
  <bookViews>
    <workbookView xWindow="460" yWindow="460" windowWidth="21840" windowHeight="13740" activeTab="1" xr2:uid="{00000000-000D-0000-FFFF-FFFF00000000}"/>
  </bookViews>
  <sheets>
    <sheet name="Cars" sheetId="1" r:id="rId1"/>
    <sheet name="Tru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F30" i="1"/>
  <c r="F21" i="1"/>
  <c r="F11" i="1"/>
  <c r="F38" i="2"/>
  <c r="F30" i="2"/>
  <c r="F21" i="2"/>
  <c r="F11" i="2"/>
  <c r="S23" i="2" l="1"/>
  <c r="S24" i="2"/>
  <c r="S25" i="2"/>
  <c r="S26" i="2"/>
  <c r="S27" i="2"/>
  <c r="S28" i="2"/>
  <c r="S29" i="2"/>
  <c r="S30" i="2"/>
  <c r="S22" i="2"/>
  <c r="S15" i="2"/>
  <c r="S16" i="2"/>
  <c r="S17" i="2"/>
  <c r="S18" i="2"/>
  <c r="S19" i="2"/>
  <c r="S20" i="2"/>
  <c r="S14" i="2"/>
  <c r="S12" i="2"/>
  <c r="H21" i="2"/>
  <c r="I21" i="2" s="1"/>
  <c r="H30" i="2"/>
  <c r="H38" i="2"/>
  <c r="K38" i="2" l="1"/>
  <c r="J38" i="2"/>
  <c r="I38" i="2"/>
  <c r="K30" i="2"/>
  <c r="J30" i="2"/>
  <c r="I30" i="2"/>
  <c r="K21" i="2"/>
  <c r="J21" i="2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11" i="1"/>
  <c r="U48" i="1"/>
  <c r="U47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6" i="1"/>
  <c r="U7" i="1"/>
  <c r="U8" i="1"/>
  <c r="U9" i="1"/>
  <c r="U5" i="1"/>
  <c r="U48" i="2"/>
  <c r="U47" i="2"/>
  <c r="U34" i="2"/>
  <c r="U35" i="2"/>
  <c r="U36" i="2"/>
  <c r="U37" i="2"/>
  <c r="U38" i="2"/>
  <c r="U39" i="2"/>
  <c r="U40" i="2"/>
  <c r="U41" i="2"/>
  <c r="U42" i="2"/>
  <c r="U43" i="2"/>
  <c r="U44" i="2"/>
  <c r="U45" i="2"/>
  <c r="U33" i="2"/>
  <c r="U22" i="2"/>
  <c r="U23" i="2"/>
  <c r="U24" i="2"/>
  <c r="U25" i="2"/>
  <c r="U26" i="2"/>
  <c r="U27" i="2"/>
  <c r="U28" i="2"/>
  <c r="U29" i="2"/>
  <c r="U30" i="2"/>
  <c r="U31" i="2"/>
  <c r="U21" i="2"/>
  <c r="U12" i="2"/>
  <c r="U13" i="2"/>
  <c r="U14" i="2"/>
  <c r="U15" i="2"/>
  <c r="U16" i="2"/>
  <c r="U17" i="2"/>
  <c r="U18" i="2"/>
  <c r="U19" i="2"/>
  <c r="U11" i="2"/>
  <c r="U6" i="2"/>
  <c r="U7" i="2"/>
  <c r="U8" i="2"/>
  <c r="U9" i="2"/>
  <c r="U5" i="2"/>
  <c r="S43" i="2"/>
  <c r="S44" i="2"/>
  <c r="S45" i="2"/>
  <c r="S46" i="2"/>
  <c r="S42" i="2"/>
  <c r="S33" i="2"/>
  <c r="S34" i="2"/>
  <c r="S35" i="2"/>
  <c r="S36" i="2"/>
  <c r="S37" i="2"/>
  <c r="S38" i="2"/>
  <c r="S39" i="2"/>
  <c r="S40" i="2"/>
  <c r="S32" i="2"/>
  <c r="R48" i="2"/>
  <c r="R43" i="2"/>
  <c r="R44" i="2"/>
  <c r="R45" i="2"/>
  <c r="R46" i="2"/>
  <c r="R42" i="2"/>
  <c r="R33" i="2"/>
  <c r="R34" i="2"/>
  <c r="R35" i="2"/>
  <c r="R36" i="2"/>
  <c r="R37" i="2"/>
  <c r="R38" i="2"/>
  <c r="R39" i="2"/>
  <c r="R40" i="2"/>
  <c r="R32" i="2"/>
  <c r="R30" i="2"/>
  <c r="R23" i="2"/>
  <c r="R24" i="2"/>
  <c r="R25" i="2"/>
  <c r="R26" i="2"/>
  <c r="R27" i="2"/>
  <c r="R28" i="2"/>
  <c r="R29" i="2"/>
  <c r="R22" i="2"/>
  <c r="R15" i="2"/>
  <c r="R16" i="2"/>
  <c r="R17" i="2"/>
  <c r="R18" i="2"/>
  <c r="R19" i="2"/>
  <c r="R20" i="2"/>
  <c r="R14" i="2"/>
  <c r="R9" i="2"/>
  <c r="R10" i="2"/>
  <c r="R11" i="2"/>
  <c r="R12" i="2"/>
  <c r="R8" i="2"/>
  <c r="AH10" i="2"/>
  <c r="AI11" i="2"/>
  <c r="AJ12" i="2"/>
  <c r="AH14" i="2"/>
  <c r="AI15" i="2"/>
  <c r="AJ16" i="2"/>
  <c r="AH18" i="2"/>
  <c r="AI19" i="2"/>
  <c r="AJ20" i="2"/>
  <c r="AH22" i="2"/>
  <c r="AI23" i="2"/>
  <c r="AJ24" i="2"/>
  <c r="AH26" i="2"/>
  <c r="AI27" i="2"/>
  <c r="AJ28" i="2"/>
  <c r="AI9" i="2"/>
  <c r="AJ9" i="2"/>
  <c r="AH9" i="2"/>
  <c r="AG10" i="2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H29" i="2" s="1"/>
  <c r="AJ29" i="2" l="1"/>
  <c r="AI28" i="2"/>
  <c r="AH27" i="2"/>
  <c r="AJ25" i="2"/>
  <c r="AI24" i="2"/>
  <c r="AH23" i="2"/>
  <c r="AJ21" i="2"/>
  <c r="AI20" i="2"/>
  <c r="AH19" i="2"/>
  <c r="AJ17" i="2"/>
  <c r="AI16" i="2"/>
  <c r="AH15" i="2"/>
  <c r="AJ13" i="2"/>
  <c r="AI12" i="2"/>
  <c r="AH11" i="2"/>
  <c r="AI29" i="2"/>
  <c r="AH28" i="2"/>
  <c r="AJ26" i="2"/>
  <c r="AI25" i="2"/>
  <c r="AH24" i="2"/>
  <c r="AJ22" i="2"/>
  <c r="AI21" i="2"/>
  <c r="AH20" i="2"/>
  <c r="AJ18" i="2"/>
  <c r="AI17" i="2"/>
  <c r="AH16" i="2"/>
  <c r="AJ14" i="2"/>
  <c r="AI13" i="2"/>
  <c r="AH12" i="2"/>
  <c r="AJ10" i="2"/>
  <c r="AJ27" i="2"/>
  <c r="AI26" i="2"/>
  <c r="AH25" i="2"/>
  <c r="AJ23" i="2"/>
  <c r="AI22" i="2"/>
  <c r="AH21" i="2"/>
  <c r="AJ19" i="2"/>
  <c r="AI18" i="2"/>
  <c r="AH17" i="2"/>
  <c r="AJ15" i="2"/>
  <c r="AI14" i="2"/>
  <c r="AH13" i="2"/>
  <c r="AJ11" i="2"/>
  <c r="AI10" i="2"/>
  <c r="F39" i="2"/>
  <c r="F31" i="2"/>
  <c r="F22" i="2"/>
  <c r="F5" i="2"/>
  <c r="H5" i="2" s="1"/>
  <c r="J5" i="2" l="1"/>
  <c r="K5" i="2"/>
  <c r="I5" i="2"/>
  <c r="F6" i="2"/>
  <c r="F40" i="2"/>
  <c r="H39" i="2"/>
  <c r="F32" i="2"/>
  <c r="H31" i="2"/>
  <c r="F23" i="2"/>
  <c r="H22" i="2"/>
  <c r="F12" i="2"/>
  <c r="H11" i="2"/>
  <c r="S48" i="2"/>
  <c r="S11" i="2"/>
  <c r="S10" i="2"/>
  <c r="S9" i="2"/>
  <c r="S8" i="2"/>
  <c r="S6" i="2"/>
  <c r="S5" i="2"/>
  <c r="P5" i="2" s="1"/>
  <c r="Q5" i="2" s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S32" i="1"/>
  <c r="R3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S22" i="1"/>
  <c r="R22" i="1"/>
  <c r="S15" i="1"/>
  <c r="S16" i="1"/>
  <c r="S17" i="1"/>
  <c r="S18" i="1"/>
  <c r="S19" i="1"/>
  <c r="S20" i="1"/>
  <c r="S14" i="1"/>
  <c r="R15" i="1"/>
  <c r="R16" i="1"/>
  <c r="R17" i="1"/>
  <c r="R18" i="1"/>
  <c r="R19" i="1"/>
  <c r="R20" i="1"/>
  <c r="R14" i="1"/>
  <c r="S9" i="1"/>
  <c r="S10" i="1"/>
  <c r="S11" i="1"/>
  <c r="S12" i="1"/>
  <c r="S8" i="1"/>
  <c r="R9" i="1"/>
  <c r="R10" i="1"/>
  <c r="R11" i="1"/>
  <c r="R12" i="1"/>
  <c r="R8" i="1"/>
  <c r="S5" i="1"/>
  <c r="P5" i="1" s="1"/>
  <c r="Q5" i="1" s="1"/>
  <c r="S6" i="1"/>
  <c r="P6" i="1" s="1"/>
  <c r="Q6" i="1" s="1"/>
  <c r="S48" i="1"/>
  <c r="R48" i="1"/>
  <c r="F7" i="2" l="1"/>
  <c r="H6" i="2"/>
  <c r="J39" i="2"/>
  <c r="K39" i="2"/>
  <c r="I39" i="2"/>
  <c r="F41" i="2"/>
  <c r="H40" i="2"/>
  <c r="K31" i="2"/>
  <c r="J31" i="2"/>
  <c r="I31" i="2"/>
  <c r="F33" i="2"/>
  <c r="H32" i="2"/>
  <c r="K22" i="2"/>
  <c r="J22" i="2"/>
  <c r="I22" i="2"/>
  <c r="F24" i="2"/>
  <c r="H23" i="2"/>
  <c r="K11" i="2"/>
  <c r="J11" i="2"/>
  <c r="I11" i="2"/>
  <c r="F13" i="2"/>
  <c r="H12" i="2"/>
  <c r="P6" i="2"/>
  <c r="Q6" i="2" s="1"/>
  <c r="P9" i="1"/>
  <c r="Q9" i="1" s="1"/>
  <c r="P12" i="1"/>
  <c r="Q12" i="1" s="1"/>
  <c r="P7" i="1"/>
  <c r="Q7" i="1" s="1"/>
  <c r="P11" i="1"/>
  <c r="Q11" i="1" s="1"/>
  <c r="P10" i="1"/>
  <c r="Q10" i="1" s="1"/>
  <c r="P7" i="2"/>
  <c r="Q7" i="2" s="1"/>
  <c r="P13" i="2"/>
  <c r="Q13" i="2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" i="1"/>
  <c r="F6" i="1"/>
  <c r="H6" i="1" s="1"/>
  <c r="J45" i="1" l="1"/>
  <c r="K45" i="1"/>
  <c r="J33" i="1"/>
  <c r="K33" i="1"/>
  <c r="J13" i="1"/>
  <c r="K13" i="1"/>
  <c r="K5" i="1"/>
  <c r="J5" i="1"/>
  <c r="J41" i="1"/>
  <c r="K41" i="1"/>
  <c r="J25" i="1"/>
  <c r="K25" i="1"/>
  <c r="J17" i="1"/>
  <c r="K17" i="1"/>
  <c r="K48" i="1"/>
  <c r="J48" i="1"/>
  <c r="K44" i="1"/>
  <c r="J44" i="1"/>
  <c r="M46" i="1" s="1"/>
  <c r="K40" i="1"/>
  <c r="J40" i="1"/>
  <c r="K36" i="1"/>
  <c r="J36" i="1"/>
  <c r="K32" i="1"/>
  <c r="J32" i="1"/>
  <c r="K28" i="1"/>
  <c r="J28" i="1"/>
  <c r="K24" i="1"/>
  <c r="J24" i="1"/>
  <c r="K16" i="1"/>
  <c r="J16" i="1"/>
  <c r="K12" i="1"/>
  <c r="J12" i="1"/>
  <c r="J47" i="1"/>
  <c r="K47" i="1"/>
  <c r="J43" i="1"/>
  <c r="K43" i="1"/>
  <c r="J39" i="1"/>
  <c r="K39" i="1"/>
  <c r="J35" i="1"/>
  <c r="K35" i="1"/>
  <c r="J31" i="1"/>
  <c r="K31" i="1"/>
  <c r="N33" i="1" s="1"/>
  <c r="J27" i="1"/>
  <c r="K27" i="1"/>
  <c r="J23" i="1"/>
  <c r="K23" i="1"/>
  <c r="J19" i="1"/>
  <c r="K19" i="1"/>
  <c r="J15" i="1"/>
  <c r="K15" i="1"/>
  <c r="J6" i="2"/>
  <c r="K6" i="2"/>
  <c r="I6" i="2"/>
  <c r="K6" i="1"/>
  <c r="J6" i="1"/>
  <c r="K46" i="1"/>
  <c r="J46" i="1"/>
  <c r="K42" i="1"/>
  <c r="N44" i="1" s="1"/>
  <c r="J42" i="1"/>
  <c r="K34" i="1"/>
  <c r="J34" i="1"/>
  <c r="K26" i="1"/>
  <c r="J26" i="1"/>
  <c r="K22" i="1"/>
  <c r="J22" i="1"/>
  <c r="K18" i="1"/>
  <c r="J18" i="1"/>
  <c r="K14" i="1"/>
  <c r="J14" i="1"/>
  <c r="F8" i="2"/>
  <c r="H7" i="2"/>
  <c r="K37" i="1"/>
  <c r="N35" i="1" s="1"/>
  <c r="J37" i="1"/>
  <c r="K38" i="1"/>
  <c r="J38" i="1"/>
  <c r="J29" i="1"/>
  <c r="K29" i="1"/>
  <c r="J30" i="1"/>
  <c r="K30" i="1"/>
  <c r="K20" i="1"/>
  <c r="J20" i="1"/>
  <c r="K21" i="1"/>
  <c r="J21" i="1"/>
  <c r="J11" i="1"/>
  <c r="K11" i="1"/>
  <c r="F42" i="2"/>
  <c r="H41" i="2"/>
  <c r="K40" i="2"/>
  <c r="J40" i="2"/>
  <c r="I40" i="2"/>
  <c r="F34" i="2"/>
  <c r="H33" i="2"/>
  <c r="J32" i="2"/>
  <c r="K32" i="2"/>
  <c r="I32" i="2"/>
  <c r="F25" i="2"/>
  <c r="H24" i="2"/>
  <c r="J23" i="2"/>
  <c r="K23" i="2"/>
  <c r="I23" i="2"/>
  <c r="F14" i="2"/>
  <c r="H13" i="2"/>
  <c r="K12" i="2"/>
  <c r="J12" i="2"/>
  <c r="I12" i="2"/>
  <c r="P15" i="2"/>
  <c r="Q15" i="2" s="1"/>
  <c r="P20" i="2"/>
  <c r="Q20" i="2" s="1"/>
  <c r="P19" i="2"/>
  <c r="Q19" i="2" s="1"/>
  <c r="P18" i="2"/>
  <c r="Q18" i="2" s="1"/>
  <c r="P14" i="2"/>
  <c r="Q14" i="2" s="1"/>
  <c r="P13" i="1"/>
  <c r="Q13" i="1" s="1"/>
  <c r="P8" i="1"/>
  <c r="Q8" i="1" s="1"/>
  <c r="F7" i="1"/>
  <c r="P16" i="2"/>
  <c r="Q16" i="2" s="1"/>
  <c r="P17" i="2"/>
  <c r="Q17" i="2" s="1"/>
  <c r="P21" i="2"/>
  <c r="Q21" i="2" s="1"/>
  <c r="P49" i="1"/>
  <c r="F9" i="2" l="1"/>
  <c r="H8" i="2"/>
  <c r="N17" i="1"/>
  <c r="N25" i="1"/>
  <c r="N41" i="1"/>
  <c r="N18" i="1"/>
  <c r="M27" i="1"/>
  <c r="N16" i="1"/>
  <c r="N24" i="1"/>
  <c r="N48" i="1"/>
  <c r="N5" i="2"/>
  <c r="N45" i="1"/>
  <c r="M14" i="1"/>
  <c r="M26" i="1"/>
  <c r="M34" i="1"/>
  <c r="M42" i="1"/>
  <c r="K7" i="2"/>
  <c r="J7" i="2"/>
  <c r="I7" i="2"/>
  <c r="M44" i="1"/>
  <c r="M5" i="2"/>
  <c r="M45" i="1"/>
  <c r="N14" i="1"/>
  <c r="N26" i="1"/>
  <c r="N34" i="1"/>
  <c r="N42" i="1"/>
  <c r="N43" i="1"/>
  <c r="N15" i="1"/>
  <c r="N47" i="1"/>
  <c r="M18" i="1"/>
  <c r="N27" i="1"/>
  <c r="M35" i="1"/>
  <c r="M16" i="1"/>
  <c r="M24" i="1"/>
  <c r="M48" i="1"/>
  <c r="M17" i="1"/>
  <c r="M25" i="1"/>
  <c r="M33" i="1"/>
  <c r="M41" i="1"/>
  <c r="N46" i="1"/>
  <c r="M43" i="1"/>
  <c r="M15" i="1"/>
  <c r="M47" i="1"/>
  <c r="M40" i="1"/>
  <c r="M37" i="1"/>
  <c r="M39" i="1"/>
  <c r="M36" i="1"/>
  <c r="M38" i="1"/>
  <c r="N36" i="1"/>
  <c r="N38" i="1"/>
  <c r="N40" i="1"/>
  <c r="N37" i="1"/>
  <c r="N39" i="1"/>
  <c r="N29" i="1"/>
  <c r="N31" i="1"/>
  <c r="N28" i="1"/>
  <c r="N30" i="1"/>
  <c r="N32" i="1"/>
  <c r="M28" i="1"/>
  <c r="M30" i="1"/>
  <c r="M32" i="1"/>
  <c r="M31" i="1"/>
  <c r="M29" i="1"/>
  <c r="N19" i="1"/>
  <c r="N21" i="1"/>
  <c r="N23" i="1"/>
  <c r="N20" i="1"/>
  <c r="N22" i="1"/>
  <c r="M23" i="1"/>
  <c r="M20" i="1"/>
  <c r="M22" i="1"/>
  <c r="M19" i="1"/>
  <c r="M21" i="1"/>
  <c r="N13" i="1"/>
  <c r="M13" i="1"/>
  <c r="F43" i="2"/>
  <c r="H42" i="2"/>
  <c r="J41" i="2"/>
  <c r="K41" i="2"/>
  <c r="I41" i="2"/>
  <c r="J33" i="2"/>
  <c r="K33" i="2"/>
  <c r="I33" i="2"/>
  <c r="F35" i="2"/>
  <c r="H34" i="2"/>
  <c r="J24" i="2"/>
  <c r="K24" i="2"/>
  <c r="I24" i="2"/>
  <c r="F26" i="2"/>
  <c r="H25" i="2"/>
  <c r="K13" i="2"/>
  <c r="J13" i="2"/>
  <c r="I13" i="2"/>
  <c r="F15" i="2"/>
  <c r="H14" i="2"/>
  <c r="P14" i="1"/>
  <c r="Q14" i="1" s="1"/>
  <c r="F8" i="1"/>
  <c r="H7" i="1"/>
  <c r="L5" i="2"/>
  <c r="I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N6" i="2" l="1"/>
  <c r="L48" i="1"/>
  <c r="L16" i="1"/>
  <c r="K8" i="2"/>
  <c r="J8" i="2"/>
  <c r="I8" i="2"/>
  <c r="I7" i="1"/>
  <c r="J7" i="1"/>
  <c r="K7" i="1"/>
  <c r="L47" i="1"/>
  <c r="F10" i="2"/>
  <c r="H10" i="2" s="1"/>
  <c r="H9" i="2"/>
  <c r="M40" i="2"/>
  <c r="K42" i="2"/>
  <c r="J42" i="2"/>
  <c r="I42" i="2"/>
  <c r="L40" i="2" s="1"/>
  <c r="F44" i="2"/>
  <c r="H43" i="2"/>
  <c r="F36" i="2"/>
  <c r="H35" i="2"/>
  <c r="K34" i="2"/>
  <c r="N32" i="2" s="1"/>
  <c r="J34" i="2"/>
  <c r="I34" i="2"/>
  <c r="F27" i="2"/>
  <c r="H26" i="2"/>
  <c r="K25" i="2"/>
  <c r="N23" i="2" s="1"/>
  <c r="J25" i="2"/>
  <c r="I25" i="2"/>
  <c r="L23" i="2" s="1"/>
  <c r="K14" i="2"/>
  <c r="J14" i="2"/>
  <c r="I14" i="2"/>
  <c r="F16" i="2"/>
  <c r="H15" i="2"/>
  <c r="L46" i="1"/>
  <c r="L44" i="1"/>
  <c r="L42" i="1"/>
  <c r="L40" i="1"/>
  <c r="L38" i="1"/>
  <c r="L36" i="1"/>
  <c r="L34" i="1"/>
  <c r="L32" i="1"/>
  <c r="L30" i="1"/>
  <c r="L28" i="1"/>
  <c r="L26" i="1"/>
  <c r="L24" i="1"/>
  <c r="L21" i="1"/>
  <c r="L19" i="1"/>
  <c r="L14" i="1"/>
  <c r="L20" i="1"/>
  <c r="L17" i="1"/>
  <c r="L15" i="1"/>
  <c r="F9" i="1"/>
  <c r="H8" i="1"/>
  <c r="L45" i="1"/>
  <c r="L41" i="1"/>
  <c r="L37" i="1"/>
  <c r="L31" i="1"/>
  <c r="L29" i="1"/>
  <c r="L25" i="1"/>
  <c r="L22" i="1"/>
  <c r="L13" i="1"/>
  <c r="L43" i="1"/>
  <c r="L39" i="1"/>
  <c r="L35" i="1"/>
  <c r="L33" i="1"/>
  <c r="L27" i="1"/>
  <c r="L23" i="1"/>
  <c r="L18" i="1"/>
  <c r="P15" i="1"/>
  <c r="Q15" i="1" s="1"/>
  <c r="M5" i="1" l="1"/>
  <c r="K8" i="1"/>
  <c r="J8" i="1"/>
  <c r="K10" i="2"/>
  <c r="J10" i="2"/>
  <c r="M12" i="2" s="1"/>
  <c r="I10" i="2"/>
  <c r="N5" i="1"/>
  <c r="M8" i="2"/>
  <c r="M10" i="2"/>
  <c r="M6" i="2"/>
  <c r="H9" i="1"/>
  <c r="F10" i="1"/>
  <c r="H10" i="1" s="1"/>
  <c r="H36" i="2"/>
  <c r="I36" i="2" s="1"/>
  <c r="F37" i="2"/>
  <c r="H37" i="2" s="1"/>
  <c r="K9" i="2"/>
  <c r="J9" i="2"/>
  <c r="I9" i="2"/>
  <c r="L10" i="2"/>
  <c r="L6" i="2"/>
  <c r="L7" i="2"/>
  <c r="L8" i="2"/>
  <c r="J43" i="2"/>
  <c r="K43" i="2"/>
  <c r="I43" i="2"/>
  <c r="L41" i="2" s="1"/>
  <c r="F45" i="2"/>
  <c r="H44" i="2"/>
  <c r="N40" i="2"/>
  <c r="M32" i="2"/>
  <c r="J35" i="2"/>
  <c r="M33" i="2" s="1"/>
  <c r="K35" i="2"/>
  <c r="N34" i="2" s="1"/>
  <c r="I35" i="2"/>
  <c r="L32" i="2"/>
  <c r="K36" i="2"/>
  <c r="J36" i="2"/>
  <c r="M23" i="2"/>
  <c r="K26" i="2"/>
  <c r="N24" i="2" s="1"/>
  <c r="J26" i="2"/>
  <c r="I26" i="2"/>
  <c r="F28" i="2"/>
  <c r="H27" i="2"/>
  <c r="K15" i="2"/>
  <c r="J15" i="2"/>
  <c r="M13" i="2" s="1"/>
  <c r="I15" i="2"/>
  <c r="L13" i="2" s="1"/>
  <c r="L12" i="2"/>
  <c r="N12" i="2"/>
  <c r="N13" i="2"/>
  <c r="F17" i="2"/>
  <c r="H16" i="2"/>
  <c r="I8" i="1"/>
  <c r="P16" i="1"/>
  <c r="Q16" i="1" s="1"/>
  <c r="I9" i="1"/>
  <c r="I5" i="1"/>
  <c r="P49" i="2"/>
  <c r="L35" i="2" l="1"/>
  <c r="N11" i="2"/>
  <c r="N7" i="2"/>
  <c r="J9" i="1"/>
  <c r="M9" i="1" s="1"/>
  <c r="K9" i="1"/>
  <c r="N9" i="2"/>
  <c r="N10" i="2"/>
  <c r="H28" i="2"/>
  <c r="K28" i="2" s="1"/>
  <c r="F29" i="2"/>
  <c r="H29" i="2" s="1"/>
  <c r="J37" i="2"/>
  <c r="M39" i="2" s="1"/>
  <c r="K37" i="2"/>
  <c r="I37" i="2"/>
  <c r="L39" i="2" s="1"/>
  <c r="N35" i="2"/>
  <c r="L11" i="2"/>
  <c r="L9" i="2"/>
  <c r="M11" i="2"/>
  <c r="M9" i="2"/>
  <c r="K10" i="1"/>
  <c r="J10" i="1"/>
  <c r="I10" i="1"/>
  <c r="L12" i="1" s="1"/>
  <c r="M7" i="2"/>
  <c r="N6" i="1"/>
  <c r="N8" i="2"/>
  <c r="M6" i="1"/>
  <c r="M41" i="2"/>
  <c r="K44" i="2"/>
  <c r="J44" i="2"/>
  <c r="M42" i="2" s="1"/>
  <c r="I44" i="2"/>
  <c r="N41" i="2"/>
  <c r="F46" i="2"/>
  <c r="H45" i="2"/>
  <c r="M35" i="2"/>
  <c r="L37" i="2"/>
  <c r="L34" i="2"/>
  <c r="M34" i="2"/>
  <c r="L33" i="2"/>
  <c r="L36" i="2"/>
  <c r="M37" i="2"/>
  <c r="N33" i="2"/>
  <c r="J27" i="2"/>
  <c r="K27" i="2"/>
  <c r="I27" i="2"/>
  <c r="L24" i="2"/>
  <c r="M24" i="2"/>
  <c r="J16" i="2"/>
  <c r="K16" i="2"/>
  <c r="I16" i="2"/>
  <c r="L14" i="2" s="1"/>
  <c r="F18" i="2"/>
  <c r="H17" i="2"/>
  <c r="L6" i="1"/>
  <c r="L5" i="1"/>
  <c r="L7" i="1"/>
  <c r="P17" i="1"/>
  <c r="Q17" i="1" s="1"/>
  <c r="N26" i="2" l="1"/>
  <c r="N28" i="2"/>
  <c r="N39" i="2"/>
  <c r="N36" i="2"/>
  <c r="L11" i="1"/>
  <c r="I28" i="2"/>
  <c r="L29" i="2" s="1"/>
  <c r="L10" i="1"/>
  <c r="J28" i="2"/>
  <c r="M36" i="2"/>
  <c r="I29" i="2"/>
  <c r="L31" i="2" s="1"/>
  <c r="K29" i="2"/>
  <c r="N31" i="2" s="1"/>
  <c r="J29" i="2"/>
  <c r="M31" i="2" s="1"/>
  <c r="N11" i="1"/>
  <c r="N9" i="1"/>
  <c r="N7" i="1"/>
  <c r="M38" i="2"/>
  <c r="M11" i="1"/>
  <c r="M7" i="1"/>
  <c r="L8" i="1"/>
  <c r="M8" i="1"/>
  <c r="M12" i="1"/>
  <c r="L9" i="1"/>
  <c r="N37" i="2"/>
  <c r="N8" i="1"/>
  <c r="N12" i="1"/>
  <c r="N10" i="1"/>
  <c r="M10" i="1"/>
  <c r="N38" i="2"/>
  <c r="L38" i="2"/>
  <c r="J45" i="2"/>
  <c r="M43" i="2" s="1"/>
  <c r="K45" i="2"/>
  <c r="I45" i="2"/>
  <c r="N42" i="2"/>
  <c r="F47" i="2"/>
  <c r="H46" i="2"/>
  <c r="L42" i="2"/>
  <c r="N29" i="2"/>
  <c r="N27" i="2"/>
  <c r="N25" i="2"/>
  <c r="L25" i="2"/>
  <c r="M27" i="2"/>
  <c r="M25" i="2"/>
  <c r="M28" i="2"/>
  <c r="K17" i="2"/>
  <c r="N15" i="2" s="1"/>
  <c r="J17" i="2"/>
  <c r="I17" i="2"/>
  <c r="N14" i="2"/>
  <c r="F19" i="2"/>
  <c r="H18" i="2"/>
  <c r="M14" i="2"/>
  <c r="P18" i="1"/>
  <c r="Q18" i="1" s="1"/>
  <c r="M30" i="2" l="1"/>
  <c r="M26" i="2"/>
  <c r="L30" i="2"/>
  <c r="L28" i="2"/>
  <c r="H19" i="2"/>
  <c r="F20" i="2"/>
  <c r="H20" i="2" s="1"/>
  <c r="L26" i="2"/>
  <c r="L27" i="2"/>
  <c r="M29" i="2"/>
  <c r="N30" i="2"/>
  <c r="K46" i="2"/>
  <c r="J46" i="2"/>
  <c r="I46" i="2"/>
  <c r="F48" i="2"/>
  <c r="H47" i="2"/>
  <c r="L43" i="2"/>
  <c r="N43" i="2"/>
  <c r="K18" i="2"/>
  <c r="J18" i="2"/>
  <c r="I18" i="2"/>
  <c r="J19" i="2"/>
  <c r="K19" i="2"/>
  <c r="I19" i="2"/>
  <c r="M15" i="2"/>
  <c r="L15" i="2"/>
  <c r="P19" i="1"/>
  <c r="Q19" i="1" s="1"/>
  <c r="J20" i="2" l="1"/>
  <c r="M22" i="2" s="1"/>
  <c r="K20" i="2"/>
  <c r="N22" i="2" s="1"/>
  <c r="I20" i="2"/>
  <c r="L22" i="2" s="1"/>
  <c r="M21" i="2"/>
  <c r="M44" i="2"/>
  <c r="M45" i="2"/>
  <c r="L44" i="2"/>
  <c r="J47" i="2"/>
  <c r="K47" i="2"/>
  <c r="I47" i="2"/>
  <c r="L45" i="2" s="1"/>
  <c r="N44" i="2"/>
  <c r="F49" i="2"/>
  <c r="H48" i="2"/>
  <c r="N18" i="2"/>
  <c r="N17" i="2"/>
  <c r="M17" i="2"/>
  <c r="L20" i="2"/>
  <c r="L16" i="2"/>
  <c r="L17" i="2"/>
  <c r="N16" i="2"/>
  <c r="L18" i="2"/>
  <c r="M19" i="2"/>
  <c r="M20" i="2"/>
  <c r="M18" i="2"/>
  <c r="M16" i="2"/>
  <c r="L19" i="2"/>
  <c r="P20" i="1"/>
  <c r="Q20" i="1" s="1"/>
  <c r="N20" i="2" l="1"/>
  <c r="N19" i="2"/>
  <c r="N21" i="2"/>
  <c r="L21" i="2"/>
  <c r="N45" i="2"/>
  <c r="K48" i="2"/>
  <c r="N46" i="2" s="1"/>
  <c r="J48" i="2"/>
  <c r="M48" i="2" s="1"/>
  <c r="I48" i="2"/>
  <c r="N48" i="2"/>
  <c r="P21" i="1"/>
  <c r="Q21" i="1" s="1"/>
  <c r="M47" i="2" l="1"/>
  <c r="M46" i="2"/>
  <c r="L48" i="2"/>
  <c r="L46" i="2"/>
  <c r="N47" i="2"/>
  <c r="L47" i="2"/>
  <c r="P22" i="1"/>
  <c r="Q22" i="1" s="1"/>
  <c r="P30" i="2"/>
  <c r="Q30" i="2" s="1"/>
  <c r="P23" i="1" l="1"/>
  <c r="Q23" i="1" s="1"/>
  <c r="P24" i="1" l="1"/>
  <c r="Q24" i="1" s="1"/>
  <c r="P25" i="1" l="1"/>
  <c r="Q25" i="1" s="1"/>
  <c r="P26" i="1" l="1"/>
  <c r="Q26" i="1" s="1"/>
  <c r="P27" i="1" l="1"/>
  <c r="Q27" i="1" s="1"/>
  <c r="P28" i="1" l="1"/>
  <c r="Q28" i="1" s="1"/>
  <c r="P29" i="1" l="1"/>
  <c r="Q29" i="1" s="1"/>
  <c r="P30" i="1" l="1"/>
  <c r="Q30" i="1" s="1"/>
  <c r="P31" i="1" l="1"/>
  <c r="Q31" i="1" s="1"/>
  <c r="P32" i="1" l="1"/>
  <c r="Q32" i="1" s="1"/>
  <c r="P40" i="2"/>
  <c r="Q40" i="2" s="1"/>
  <c r="P33" i="1" l="1"/>
  <c r="Q33" i="1" s="1"/>
  <c r="P41" i="2"/>
  <c r="Q41" i="2" s="1"/>
  <c r="P34" i="1" l="1"/>
  <c r="Q34" i="1" s="1"/>
  <c r="P42" i="2"/>
  <c r="Q42" i="2" s="1"/>
  <c r="P35" i="1" l="1"/>
  <c r="Q35" i="1" s="1"/>
  <c r="P43" i="2"/>
  <c r="Q43" i="2" s="1"/>
  <c r="P36" i="1" l="1"/>
  <c r="Q36" i="1" s="1"/>
  <c r="P44" i="2"/>
  <c r="Q44" i="2" s="1"/>
  <c r="P37" i="1" l="1"/>
  <c r="Q37" i="1" s="1"/>
  <c r="P45" i="2"/>
  <c r="Q45" i="2" s="1"/>
  <c r="P38" i="1" l="1"/>
  <c r="Q38" i="1" s="1"/>
  <c r="P46" i="2"/>
  <c r="Q46" i="2" s="1"/>
  <c r="P39" i="1" l="1"/>
  <c r="Q39" i="1" s="1"/>
  <c r="P48" i="2"/>
  <c r="Q48" i="2" s="1"/>
  <c r="P47" i="2"/>
  <c r="Q47" i="2" s="1"/>
  <c r="P40" i="1" l="1"/>
  <c r="Q40" i="1" s="1"/>
  <c r="P41" i="1" l="1"/>
  <c r="Q41" i="1" s="1"/>
  <c r="P42" i="1" l="1"/>
  <c r="Q42" i="1" s="1"/>
  <c r="P43" i="1" l="1"/>
  <c r="Q43" i="1" s="1"/>
  <c r="P44" i="1" l="1"/>
  <c r="Q44" i="1" s="1"/>
  <c r="P45" i="1" l="1"/>
  <c r="Q45" i="1" s="1"/>
  <c r="P46" i="1" l="1"/>
  <c r="Q46" i="1" s="1"/>
  <c r="P48" i="1" l="1"/>
  <c r="Q48" i="1" s="1"/>
  <c r="P47" i="1"/>
  <c r="Q47" i="1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31" i="2"/>
  <c r="Q31" i="2" s="1"/>
  <c r="P10" i="2"/>
  <c r="Q10" i="2" s="1"/>
  <c r="P11" i="2"/>
  <c r="Q11" i="2" s="1"/>
  <c r="P8" i="2"/>
  <c r="Q8" i="2" s="1"/>
  <c r="P9" i="2"/>
  <c r="Q9" i="2" s="1"/>
  <c r="P12" i="2"/>
  <c r="Q12" i="2" s="1"/>
</calcChain>
</file>

<file path=xl/sharedStrings.xml><?xml version="1.0" encoding="utf-8"?>
<sst xmlns="http://schemas.openxmlformats.org/spreadsheetml/2006/main" count="42" uniqueCount="25">
  <si>
    <t>Linear Coeff Mean</t>
  </si>
  <si>
    <t>Quad Coeff Mean</t>
  </si>
  <si>
    <t>Linear Coeff Std Error</t>
  </si>
  <si>
    <t>Quad Coeff Std Error</t>
  </si>
  <si>
    <t>MPG</t>
  </si>
  <si>
    <t>Del MPG</t>
  </si>
  <si>
    <t>MC Mean</t>
  </si>
  <si>
    <t>MC +2s</t>
  </si>
  <si>
    <t>MC -2s</t>
  </si>
  <si>
    <t>Marginal Costs of Fuel Economy Increases by Model Year for CARS</t>
  </si>
  <si>
    <t>Base Year Indicator</t>
  </si>
  <si>
    <t>Moving Average</t>
  </si>
  <si>
    <t>Gasoline Price</t>
  </si>
  <si>
    <t>Marginal WTP</t>
  </si>
  <si>
    <t>New Car Miles per Year</t>
  </si>
  <si>
    <t>Interest Rate</t>
  </si>
  <si>
    <t>Decrease in Miles/Year with Age</t>
  </si>
  <si>
    <t>Expected Vehicle Lifetime</t>
  </si>
  <si>
    <t>Discounted Lifetime Miles</t>
  </si>
  <si>
    <t>Marginal Costs of Fuel Economy Increases by Model Year for LIGHT TRUCKS</t>
  </si>
  <si>
    <t>New Truck Miles per Year</t>
  </si>
  <si>
    <t>M.A. High</t>
  </si>
  <si>
    <t>M.A. Low</t>
  </si>
  <si>
    <t>MA High</t>
  </si>
  <si>
    <t>MA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</si>
</sst>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44" fontId="0" fillId="0" borderId="0" xfId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165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Marginal Cost and Marginal Value of MPG Increases: Passenger Cars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25612517319455"/>
          <c:y val="0.12087917067920467"/>
          <c:w val="0.8354997127504985"/>
          <c:h val="0.84166292163119893"/>
        </c:manualLayout>
      </c:layout>
      <c:lineChart>
        <c:grouping val="standard"/>
        <c:varyColors val="0"/>
        <c:ser>
          <c:idx val="4"/>
          <c:order val="0"/>
          <c:tx>
            <c:v>WTP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Cars!$Q$5:$Q$48</c:f>
              <c:numCache>
                <c:formatCode>_("$"* #,##0_);_("$"* \(#,##0\);_("$"* "-"??_);_(@_)</c:formatCode>
                <c:ptCount val="44"/>
                <c:pt idx="0">
                  <c:v>761.10226614347357</c:v>
                </c:pt>
                <c:pt idx="1">
                  <c:v>647.32051957280271</c:v>
                </c:pt>
                <c:pt idx="2">
                  <c:v>595.65779130161877</c:v>
                </c:pt>
                <c:pt idx="3">
                  <c:v>464.25681449967686</c:v>
                </c:pt>
                <c:pt idx="4">
                  <c:v>521.62723996306704</c:v>
                </c:pt>
                <c:pt idx="5">
                  <c:v>431.08589556147842</c:v>
                </c:pt>
                <c:pt idx="6">
                  <c:v>346.50584362606816</c:v>
                </c:pt>
                <c:pt idx="7">
                  <c:v>284.46247007111538</c:v>
                </c:pt>
                <c:pt idx="8">
                  <c:v>297.47494087541543</c:v>
                </c:pt>
                <c:pt idx="9">
                  <c:v>275.72094807755701</c:v>
                </c:pt>
                <c:pt idx="10">
                  <c:v>264.29423634607821</c:v>
                </c:pt>
                <c:pt idx="11">
                  <c:v>203.90192228785614</c:v>
                </c:pt>
                <c:pt idx="12">
                  <c:v>210.06074674136221</c:v>
                </c:pt>
                <c:pt idx="13">
                  <c:v>195.24439896627993</c:v>
                </c:pt>
                <c:pt idx="14">
                  <c:v>202.85964208940288</c:v>
                </c:pt>
                <c:pt idx="15">
                  <c:v>231.86091968097034</c:v>
                </c:pt>
                <c:pt idx="16">
                  <c:v>226.6658560342519</c:v>
                </c:pt>
                <c:pt idx="17">
                  <c:v>248.16585233397964</c:v>
                </c:pt>
                <c:pt idx="18">
                  <c:v>250.02956767389475</c:v>
                </c:pt>
                <c:pt idx="19">
                  <c:v>244.75054835698595</c:v>
                </c:pt>
                <c:pt idx="20">
                  <c:v>224.68655441631509</c:v>
                </c:pt>
                <c:pt idx="21">
                  <c:v>243.69422867986773</c:v>
                </c:pt>
                <c:pt idx="22">
                  <c:v>239.16371077844971</c:v>
                </c:pt>
                <c:pt idx="23">
                  <c:v>210.13061306768597</c:v>
                </c:pt>
                <c:pt idx="24">
                  <c:v>236.16259660072078</c:v>
                </c:pt>
                <c:pt idx="25">
                  <c:v>285.88460798569332</c:v>
                </c:pt>
                <c:pt idx="26">
                  <c:v>281.531861541414</c:v>
                </c:pt>
                <c:pt idx="27">
                  <c:v>265.7227043003715</c:v>
                </c:pt>
                <c:pt idx="28">
                  <c:v>297.83717914470748</c:v>
                </c:pt>
                <c:pt idx="29">
                  <c:v>350.20469409178776</c:v>
                </c:pt>
                <c:pt idx="30">
                  <c:v>387.42257363340582</c:v>
                </c:pt>
                <c:pt idx="31">
                  <c:v>414.80876181607169</c:v>
                </c:pt>
                <c:pt idx="32">
                  <c:v>408.40729510896085</c:v>
                </c:pt>
                <c:pt idx="33">
                  <c:v>469.36040759429693</c:v>
                </c:pt>
                <c:pt idx="34">
                  <c:v>313.39569522360625</c:v>
                </c:pt>
                <c:pt idx="35">
                  <c:v>353.04596751776393</c:v>
                </c:pt>
                <c:pt idx="36">
                  <c:v>450.61807443918059</c:v>
                </c:pt>
                <c:pt idx="37">
                  <c:v>422.43878188826295</c:v>
                </c:pt>
                <c:pt idx="38">
                  <c:v>390.84643741647835</c:v>
                </c:pt>
                <c:pt idx="39">
                  <c:v>370.52217945109351</c:v>
                </c:pt>
                <c:pt idx="40">
                  <c:v>259.2996905732353</c:v>
                </c:pt>
                <c:pt idx="41">
                  <c:v>218.2459600618138</c:v>
                </c:pt>
                <c:pt idx="42">
                  <c:v>224.30249099705517</c:v>
                </c:pt>
                <c:pt idx="43">
                  <c:v>223.85712268078302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7-F541-8E7F-72C34449737C}"/>
            </c:ext>
          </c:extLst>
        </c:ser>
        <c:ser>
          <c:idx val="1"/>
          <c:order val="1"/>
          <c:tx>
            <c:v>High MA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Cars!$M$5:$M$48</c:f>
              <c:numCache>
                <c:formatCode>0.00</c:formatCode>
                <c:ptCount val="44"/>
                <c:pt idx="0">
                  <c:v>208.35811930318042</c:v>
                </c:pt>
                <c:pt idx="1">
                  <c:v>198.35141120144795</c:v>
                </c:pt>
                <c:pt idx="2">
                  <c:v>187.48217893359774</c:v>
                </c:pt>
                <c:pt idx="3">
                  <c:v>177.93656790374092</c:v>
                </c:pt>
                <c:pt idx="4">
                  <c:v>149.5983270157418</c:v>
                </c:pt>
                <c:pt idx="5">
                  <c:v>139.03021024310493</c:v>
                </c:pt>
                <c:pt idx="6">
                  <c:v>128.70492408610397</c:v>
                </c:pt>
                <c:pt idx="7">
                  <c:v>126.07226867635843</c:v>
                </c:pt>
                <c:pt idx="8">
                  <c:v>123.01204441794656</c:v>
                </c:pt>
                <c:pt idx="9">
                  <c:v>146.40940126687426</c:v>
                </c:pt>
                <c:pt idx="10">
                  <c:v>161.80980799167824</c:v>
                </c:pt>
                <c:pt idx="11">
                  <c:v>183.23299956165388</c:v>
                </c:pt>
                <c:pt idx="12">
                  <c:v>197.6739064146206</c:v>
                </c:pt>
                <c:pt idx="13">
                  <c:v>203.09421789166277</c:v>
                </c:pt>
                <c:pt idx="14">
                  <c:v>196.47441438166726</c:v>
                </c:pt>
                <c:pt idx="15">
                  <c:v>188.66346339772008</c:v>
                </c:pt>
                <c:pt idx="16">
                  <c:v>178.24393955823695</c:v>
                </c:pt>
                <c:pt idx="17">
                  <c:v>171.84652046360276</c:v>
                </c:pt>
                <c:pt idx="18">
                  <c:v>170.44833789372689</c:v>
                </c:pt>
                <c:pt idx="19">
                  <c:v>171.18501040632219</c:v>
                </c:pt>
                <c:pt idx="20">
                  <c:v>172.81654099746768</c:v>
                </c:pt>
                <c:pt idx="21">
                  <c:v>172.03450732326999</c:v>
                </c:pt>
                <c:pt idx="22">
                  <c:v>168.65165255065531</c:v>
                </c:pt>
                <c:pt idx="23">
                  <c:v>164.64466828707714</c:v>
                </c:pt>
                <c:pt idx="24">
                  <c:v>152.25747125217671</c:v>
                </c:pt>
                <c:pt idx="25">
                  <c:v>133.30377738905008</c:v>
                </c:pt>
                <c:pt idx="26">
                  <c:v>112.38504809430007</c:v>
                </c:pt>
                <c:pt idx="27">
                  <c:v>90.002218998705615</c:v>
                </c:pt>
                <c:pt idx="28">
                  <c:v>67.653934739281581</c:v>
                </c:pt>
                <c:pt idx="29">
                  <c:v>53.358467592149111</c:v>
                </c:pt>
                <c:pt idx="30">
                  <c:v>49.1405876834487</c:v>
                </c:pt>
                <c:pt idx="31">
                  <c:v>38.47659404147818</c:v>
                </c:pt>
                <c:pt idx="32">
                  <c:v>39.562725805859657</c:v>
                </c:pt>
                <c:pt idx="33">
                  <c:v>45.286782823828283</c:v>
                </c:pt>
                <c:pt idx="34">
                  <c:v>47.955395305425156</c:v>
                </c:pt>
                <c:pt idx="35">
                  <c:v>51.539373886398451</c:v>
                </c:pt>
                <c:pt idx="36">
                  <c:v>65.826257485577145</c:v>
                </c:pt>
                <c:pt idx="37">
                  <c:v>71.13331753685155</c:v>
                </c:pt>
                <c:pt idx="38">
                  <c:v>72.683326090248784</c:v>
                </c:pt>
                <c:pt idx="39">
                  <c:v>80.191518789720732</c:v>
                </c:pt>
                <c:pt idx="40">
                  <c:v>84.036905854025008</c:v>
                </c:pt>
                <c:pt idx="41">
                  <c:v>90.852847275915266</c:v>
                </c:pt>
                <c:pt idx="42">
                  <c:v>95.016821259302731</c:v>
                </c:pt>
                <c:pt idx="43">
                  <c:v>98.873578294842488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7-F541-8E7F-72C34449737C}"/>
            </c:ext>
          </c:extLst>
        </c:ser>
        <c:ser>
          <c:idx val="0"/>
          <c:order val="2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Cars!$I$5:$I$48</c:f>
              <c:numCache>
                <c:formatCode>0.00</c:formatCode>
                <c:ptCount val="44"/>
                <c:pt idx="0">
                  <c:v>168.21678387595699</c:v>
                </c:pt>
                <c:pt idx="1">
                  <c:v>103.05049459154476</c:v>
                </c:pt>
                <c:pt idx="2">
                  <c:v>83.492815737465492</c:v>
                </c:pt>
                <c:pt idx="3">
                  <c:v>98.901678197170156</c:v>
                </c:pt>
                <c:pt idx="4">
                  <c:v>100.55453064245023</c:v>
                </c:pt>
                <c:pt idx="5">
                  <c:v>160.89087115699121</c:v>
                </c:pt>
                <c:pt idx="6">
                  <c:v>53.339615212066768</c:v>
                </c:pt>
                <c:pt idx="7">
                  <c:v>96.132847918019237</c:v>
                </c:pt>
                <c:pt idx="8">
                  <c:v>96.863465883216563</c:v>
                </c:pt>
                <c:pt idx="9">
                  <c:v>116.91147330104684</c:v>
                </c:pt>
                <c:pt idx="10">
                  <c:v>147.59061751355691</c:v>
                </c:pt>
                <c:pt idx="11">
                  <c:v>189.63129922879483</c:v>
                </c:pt>
                <c:pt idx="12">
                  <c:v>198.21389324712001</c:v>
                </c:pt>
                <c:pt idx="13">
                  <c:v>220.28590355998915</c:v>
                </c:pt>
                <c:pt idx="14">
                  <c:v>200.84920632551567</c:v>
                </c:pt>
                <c:pt idx="15">
                  <c:v>185.80616198712727</c:v>
                </c:pt>
                <c:pt idx="16">
                  <c:v>76.626238470836469</c:v>
                </c:pt>
                <c:pt idx="17">
                  <c:v>98.697683016564397</c:v>
                </c:pt>
                <c:pt idx="18">
                  <c:v>127.71833948973659</c:v>
                </c:pt>
                <c:pt idx="19">
                  <c:v>141.73033815445672</c:v>
                </c:pt>
                <c:pt idx="20">
                  <c:v>159.88239948678182</c:v>
                </c:pt>
                <c:pt idx="21">
                  <c:v>158.78421931866717</c:v>
                </c:pt>
                <c:pt idx="22">
                  <c:v>165.7447959942329</c:v>
                </c:pt>
                <c:pt idx="23">
                  <c:v>163.24437009189418</c:v>
                </c:pt>
                <c:pt idx="24">
                  <c:v>153.26565147488625</c:v>
                </c:pt>
                <c:pt idx="25">
                  <c:v>74.713699705040653</c:v>
                </c:pt>
                <c:pt idx="26">
                  <c:v>44.784822622918426</c:v>
                </c:pt>
                <c:pt idx="27">
                  <c:v>33.09444268055487</c:v>
                </c:pt>
                <c:pt idx="28">
                  <c:v>33.668945754422303</c:v>
                </c:pt>
                <c:pt idx="29">
                  <c:v>25.383355817560293</c:v>
                </c:pt>
                <c:pt idx="30">
                  <c:v>36.853669018144188</c:v>
                </c:pt>
                <c:pt idx="31">
                  <c:v>30.976714169069858</c:v>
                </c:pt>
                <c:pt idx="32">
                  <c:v>53.761330487986328</c:v>
                </c:pt>
                <c:pt idx="33">
                  <c:v>8.2883039619406738</c:v>
                </c:pt>
                <c:pt idx="34">
                  <c:v>47.238531575785892</c:v>
                </c:pt>
                <c:pt idx="35">
                  <c:v>44.847466611501616</c:v>
                </c:pt>
                <c:pt idx="36">
                  <c:v>27.116779522877096</c:v>
                </c:pt>
                <c:pt idx="37">
                  <c:v>54.227681412001658</c:v>
                </c:pt>
                <c:pt idx="38">
                  <c:v>66.567748184648195</c:v>
                </c:pt>
                <c:pt idx="39">
                  <c:v>65.194963905169104</c:v>
                </c:pt>
                <c:pt idx="40">
                  <c:v>77.070566679724195</c:v>
                </c:pt>
                <c:pt idx="41">
                  <c:v>82.999830149791691</c:v>
                </c:pt>
                <c:pt idx="42">
                  <c:v>92.996634593826911</c:v>
                </c:pt>
                <c:pt idx="43">
                  <c:v>111.41596062399226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7-F541-8E7F-72C34449737C}"/>
            </c:ext>
          </c:extLst>
        </c:ser>
        <c:ser>
          <c:idx val="2"/>
          <c:order val="3"/>
          <c:tx>
            <c:v>Low MA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Cars!$N$5:$N$48</c:f>
              <c:numCache>
                <c:formatCode>0.00</c:formatCode>
                <c:ptCount val="44"/>
                <c:pt idx="0">
                  <c:v>28.148610166797738</c:v>
                </c:pt>
                <c:pt idx="1">
                  <c:v>28.479474999620745</c:v>
                </c:pt>
                <c:pt idx="2">
                  <c:v>34.204342284237292</c:v>
                </c:pt>
                <c:pt idx="3">
                  <c:v>40.819588226507797</c:v>
                </c:pt>
                <c:pt idx="4">
                  <c:v>49.27347736271571</c:v>
                </c:pt>
                <c:pt idx="5">
                  <c:v>64.897607007574081</c:v>
                </c:pt>
                <c:pt idx="6">
                  <c:v>74.407608238993589</c:v>
                </c:pt>
                <c:pt idx="7">
                  <c:v>83.583040712177791</c:v>
                </c:pt>
                <c:pt idx="8">
                  <c:v>81.323163513215945</c:v>
                </c:pt>
                <c:pt idx="9">
                  <c:v>112.44248027097947</c:v>
                </c:pt>
                <c:pt idx="10">
                  <c:v>137.87449167781583</c:v>
                </c:pt>
                <c:pt idx="11">
                  <c:v>165.82027517854925</c:v>
                </c:pt>
                <c:pt idx="12">
                  <c:v>184.95446153537003</c:v>
                </c:pt>
                <c:pt idx="13">
                  <c:v>194.82036784775602</c:v>
                </c:pt>
                <c:pt idx="14">
                  <c:v>156.23814705456817</c:v>
                </c:pt>
                <c:pt idx="15">
                  <c:v>124.24261394629309</c:v>
                </c:pt>
                <c:pt idx="16">
                  <c:v>97.635112157675195</c:v>
                </c:pt>
                <c:pt idx="17">
                  <c:v>80.384983983885846</c:v>
                </c:pt>
                <c:pt idx="18">
                  <c:v>71.413661553623498</c:v>
                </c:pt>
                <c:pt idx="19">
                  <c:v>103.54018138016049</c:v>
                </c:pt>
                <c:pt idx="20">
                  <c:v>128.72749598008238</c:v>
                </c:pt>
                <c:pt idx="21">
                  <c:v>143.71994189514314</c:v>
                </c:pt>
                <c:pt idx="22">
                  <c:v>151.71692199592962</c:v>
                </c:pt>
                <c:pt idx="23">
                  <c:v>121.65642634681133</c:v>
                </c:pt>
                <c:pt idx="24">
                  <c:v>88.443864703412231</c:v>
                </c:pt>
                <c:pt idx="25">
                  <c:v>54.337417241067655</c:v>
                </c:pt>
                <c:pt idx="26">
                  <c:v>23.425976800828931</c:v>
                </c:pt>
                <c:pt idx="27">
                  <c:v>-5.3441123665069776</c:v>
                </c:pt>
                <c:pt idx="28">
                  <c:v>1.8601596181584519</c:v>
                </c:pt>
                <c:pt idx="29">
                  <c:v>10.632383383751485</c:v>
                </c:pt>
                <c:pt idx="30">
                  <c:v>23.117018415424496</c:v>
                </c:pt>
                <c:pt idx="31">
                  <c:v>23.628755340402357</c:v>
                </c:pt>
                <c:pt idx="32">
                  <c:v>31.284693879311117</c:v>
                </c:pt>
                <c:pt idx="33">
                  <c:v>28.75815589868547</c:v>
                </c:pt>
                <c:pt idx="34">
                  <c:v>24.54556955861149</c:v>
                </c:pt>
                <c:pt idx="35">
                  <c:v>21.148131347244341</c:v>
                </c:pt>
                <c:pt idx="36">
                  <c:v>30.173025437148635</c:v>
                </c:pt>
                <c:pt idx="37">
                  <c:v>32.048538317627525</c:v>
                </c:pt>
                <c:pt idx="38">
                  <c:v>43.387769791519318</c:v>
                </c:pt>
                <c:pt idx="39">
                  <c:v>58.232797342813193</c:v>
                </c:pt>
                <c:pt idx="40">
                  <c:v>69.894991551239031</c:v>
                </c:pt>
                <c:pt idx="41">
                  <c:v>81.018335105086408</c:v>
                </c:pt>
                <c:pt idx="42">
                  <c:v>87.224674764364792</c:v>
                </c:pt>
                <c:pt idx="43">
                  <c:v>92.734705283564764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7-F541-8E7F-72C34449737C}"/>
            </c:ext>
          </c:extLst>
        </c:ser>
        <c:ser>
          <c:idx val="3"/>
          <c:order val="4"/>
          <c:tx>
            <c:v>5-year  M.A.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Cars!$L$5:$L$48</c:f>
              <c:numCache>
                <c:formatCode>0.00</c:formatCode>
                <c:ptCount val="44"/>
                <c:pt idx="0">
                  <c:v>118.25336473498908</c:v>
                </c:pt>
                <c:pt idx="1">
                  <c:v>113.41544310053435</c:v>
                </c:pt>
                <c:pt idx="2">
                  <c:v>110.84326060891753</c:v>
                </c:pt>
                <c:pt idx="3">
                  <c:v>109.37807806512437</c:v>
                </c:pt>
                <c:pt idx="4">
                  <c:v>99.43590218922877</c:v>
                </c:pt>
                <c:pt idx="5">
                  <c:v>101.96390862533951</c:v>
                </c:pt>
                <c:pt idx="6">
                  <c:v>101.55626616254881</c:v>
                </c:pt>
                <c:pt idx="7">
                  <c:v>104.82765469426813</c:v>
                </c:pt>
                <c:pt idx="8">
                  <c:v>102.16760396558126</c:v>
                </c:pt>
                <c:pt idx="9">
                  <c:v>129.42594076892686</c:v>
                </c:pt>
                <c:pt idx="10">
                  <c:v>149.84214983474703</c:v>
                </c:pt>
                <c:pt idx="11">
                  <c:v>174.52663737010155</c:v>
                </c:pt>
                <c:pt idx="12">
                  <c:v>191.3141839749953</c:v>
                </c:pt>
                <c:pt idx="13">
                  <c:v>198.95729286970936</c:v>
                </c:pt>
                <c:pt idx="14">
                  <c:v>176.35628071811772</c:v>
                </c:pt>
                <c:pt idx="15">
                  <c:v>156.45303867200658</c:v>
                </c:pt>
                <c:pt idx="16">
                  <c:v>137.93952585795608</c:v>
                </c:pt>
                <c:pt idx="17">
                  <c:v>126.11575222374429</c:v>
                </c:pt>
                <c:pt idx="18">
                  <c:v>120.9309997236752</c:v>
                </c:pt>
                <c:pt idx="19">
                  <c:v>137.36259589324135</c:v>
                </c:pt>
                <c:pt idx="20">
                  <c:v>150.77201848877502</c:v>
                </c:pt>
                <c:pt idx="21">
                  <c:v>157.87722460920656</c:v>
                </c:pt>
                <c:pt idx="22">
                  <c:v>160.18428727329245</c:v>
                </c:pt>
                <c:pt idx="23">
                  <c:v>143.15054731694423</c:v>
                </c:pt>
                <c:pt idx="24">
                  <c:v>120.35066797779447</c:v>
                </c:pt>
                <c:pt idx="25">
                  <c:v>93.82059731505889</c:v>
                </c:pt>
                <c:pt idx="26">
                  <c:v>67.905512447564504</c:v>
                </c:pt>
                <c:pt idx="27">
                  <c:v>42.329053316099312</c:v>
                </c:pt>
                <c:pt idx="28">
                  <c:v>34.757047178720015</c:v>
                </c:pt>
                <c:pt idx="29">
                  <c:v>31.995425487950303</c:v>
                </c:pt>
                <c:pt idx="30">
                  <c:v>36.128803049436598</c:v>
                </c:pt>
                <c:pt idx="31">
                  <c:v>31.052674690940268</c:v>
                </c:pt>
                <c:pt idx="32">
                  <c:v>35.423709842585382</c:v>
                </c:pt>
                <c:pt idx="33">
                  <c:v>37.022469361256867</c:v>
                </c:pt>
                <c:pt idx="34">
                  <c:v>36.250482432018316</c:v>
                </c:pt>
                <c:pt idx="35">
                  <c:v>36.343752616821391</c:v>
                </c:pt>
                <c:pt idx="36">
                  <c:v>47.999641461362891</c:v>
                </c:pt>
                <c:pt idx="37">
                  <c:v>51.590927927239534</c:v>
                </c:pt>
                <c:pt idx="38">
                  <c:v>58.035547940884058</c:v>
                </c:pt>
                <c:pt idx="39">
                  <c:v>69.21215806626698</c:v>
                </c:pt>
                <c:pt idx="40">
                  <c:v>76.965948702632019</c:v>
                </c:pt>
                <c:pt idx="41">
                  <c:v>85.93559119050083</c:v>
                </c:pt>
                <c:pt idx="42">
                  <c:v>91.120748011833768</c:v>
                </c:pt>
                <c:pt idx="43">
                  <c:v>95.804141789203626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7-F541-8E7F-72C34449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76736"/>
        <c:axId val="171878272"/>
      </c:lineChart>
      <c:catAx>
        <c:axId val="1718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8272"/>
        <c:crosses val="autoZero"/>
        <c:auto val="1"/>
        <c:lblAlgn val="ctr"/>
        <c:lblOffset val="100"/>
        <c:tickLblSkip val="5"/>
        <c:noMultiLvlLbl val="0"/>
      </c:catAx>
      <c:valAx>
        <c:axId val="1718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Dollars per 1  MPG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6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805150214592274"/>
          <c:y val="0.15735468318258783"/>
          <c:w val="0.14988841201716738"/>
          <c:h val="0.28909533790290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Passenger Cars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25612517319458"/>
          <c:y val="0.10169451840102721"/>
          <c:w val="0.83549971275049884"/>
          <c:h val="0.86084757390937638"/>
        </c:manualLayout>
      </c:layout>
      <c:lineChart>
        <c:grouping val="standard"/>
        <c:varyColors val="0"/>
        <c:ser>
          <c:idx val="4"/>
          <c:order val="0"/>
          <c:tx>
            <c:v>Marginal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Cars!$Q$5:$Q$48</c:f>
              <c:numCache>
                <c:formatCode>_("$"* #,##0_);_("$"* \(#,##0\);_("$"* "-"??_);_(@_)</c:formatCode>
                <c:ptCount val="44"/>
                <c:pt idx="0">
                  <c:v>761.10226614347357</c:v>
                </c:pt>
                <c:pt idx="1">
                  <c:v>647.32051957280271</c:v>
                </c:pt>
                <c:pt idx="2">
                  <c:v>595.65779130161877</c:v>
                </c:pt>
                <c:pt idx="3">
                  <c:v>464.25681449967686</c:v>
                </c:pt>
                <c:pt idx="4">
                  <c:v>521.62723996306704</c:v>
                </c:pt>
                <c:pt idx="5">
                  <c:v>431.08589556147842</c:v>
                </c:pt>
                <c:pt idx="6">
                  <c:v>346.50584362606816</c:v>
                </c:pt>
                <c:pt idx="7">
                  <c:v>284.46247007111538</c:v>
                </c:pt>
                <c:pt idx="8">
                  <c:v>297.47494087541543</c:v>
                </c:pt>
                <c:pt idx="9">
                  <c:v>275.72094807755701</c:v>
                </c:pt>
                <c:pt idx="10">
                  <c:v>264.29423634607821</c:v>
                </c:pt>
                <c:pt idx="11">
                  <c:v>203.90192228785614</c:v>
                </c:pt>
                <c:pt idx="12">
                  <c:v>210.06074674136221</c:v>
                </c:pt>
                <c:pt idx="13">
                  <c:v>195.24439896627993</c:v>
                </c:pt>
                <c:pt idx="14">
                  <c:v>202.85964208940288</c:v>
                </c:pt>
                <c:pt idx="15">
                  <c:v>231.86091968097034</c:v>
                </c:pt>
                <c:pt idx="16">
                  <c:v>226.6658560342519</c:v>
                </c:pt>
                <c:pt idx="17">
                  <c:v>248.16585233397964</c:v>
                </c:pt>
                <c:pt idx="18">
                  <c:v>250.02956767389475</c:v>
                </c:pt>
                <c:pt idx="19">
                  <c:v>244.75054835698595</c:v>
                </c:pt>
                <c:pt idx="20">
                  <c:v>224.68655441631509</c:v>
                </c:pt>
                <c:pt idx="21">
                  <c:v>243.69422867986773</c:v>
                </c:pt>
                <c:pt idx="22">
                  <c:v>239.16371077844971</c:v>
                </c:pt>
                <c:pt idx="23">
                  <c:v>210.13061306768597</c:v>
                </c:pt>
                <c:pt idx="24">
                  <c:v>236.16259660072078</c:v>
                </c:pt>
                <c:pt idx="25">
                  <c:v>285.88460798569332</c:v>
                </c:pt>
                <c:pt idx="26">
                  <c:v>281.531861541414</c:v>
                </c:pt>
                <c:pt idx="27">
                  <c:v>265.7227043003715</c:v>
                </c:pt>
                <c:pt idx="28">
                  <c:v>297.83717914470748</c:v>
                </c:pt>
                <c:pt idx="29">
                  <c:v>350.20469409178776</c:v>
                </c:pt>
                <c:pt idx="30">
                  <c:v>387.42257363340582</c:v>
                </c:pt>
                <c:pt idx="31">
                  <c:v>414.80876181607169</c:v>
                </c:pt>
                <c:pt idx="32">
                  <c:v>408.40729510896085</c:v>
                </c:pt>
                <c:pt idx="33">
                  <c:v>469.36040759429693</c:v>
                </c:pt>
                <c:pt idx="34">
                  <c:v>313.39569522360625</c:v>
                </c:pt>
                <c:pt idx="35">
                  <c:v>353.04596751776393</c:v>
                </c:pt>
                <c:pt idx="36">
                  <c:v>450.61807443918059</c:v>
                </c:pt>
                <c:pt idx="37">
                  <c:v>422.43878188826295</c:v>
                </c:pt>
                <c:pt idx="38">
                  <c:v>390.84643741647835</c:v>
                </c:pt>
                <c:pt idx="39">
                  <c:v>370.52217945109351</c:v>
                </c:pt>
                <c:pt idx="40">
                  <c:v>259.2996905732353</c:v>
                </c:pt>
                <c:pt idx="41">
                  <c:v>218.2459600618138</c:v>
                </c:pt>
                <c:pt idx="42">
                  <c:v>224.30249099705517</c:v>
                </c:pt>
                <c:pt idx="43">
                  <c:v>223.85712268078302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7-F541-8E7F-72C34449737C}"/>
            </c:ext>
          </c:extLst>
        </c:ser>
        <c:ser>
          <c:idx val="1"/>
          <c:order val="1"/>
          <c:tx>
            <c:v>High MC (M.A.)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Cars!$M$5:$M$48</c:f>
              <c:numCache>
                <c:formatCode>0.00</c:formatCode>
                <c:ptCount val="44"/>
                <c:pt idx="0">
                  <c:v>208.35811930318042</c:v>
                </c:pt>
                <c:pt idx="1">
                  <c:v>198.35141120144795</c:v>
                </c:pt>
                <c:pt idx="2">
                  <c:v>187.48217893359774</c:v>
                </c:pt>
                <c:pt idx="3">
                  <c:v>177.93656790374092</c:v>
                </c:pt>
                <c:pt idx="4">
                  <c:v>149.5983270157418</c:v>
                </c:pt>
                <c:pt idx="5">
                  <c:v>139.03021024310493</c:v>
                </c:pt>
                <c:pt idx="6">
                  <c:v>128.70492408610397</c:v>
                </c:pt>
                <c:pt idx="7">
                  <c:v>126.07226867635843</c:v>
                </c:pt>
                <c:pt idx="8">
                  <c:v>123.01204441794656</c:v>
                </c:pt>
                <c:pt idx="9">
                  <c:v>146.40940126687426</c:v>
                </c:pt>
                <c:pt idx="10">
                  <c:v>161.80980799167824</c:v>
                </c:pt>
                <c:pt idx="11">
                  <c:v>183.23299956165388</c:v>
                </c:pt>
                <c:pt idx="12">
                  <c:v>197.6739064146206</c:v>
                </c:pt>
                <c:pt idx="13">
                  <c:v>203.09421789166277</c:v>
                </c:pt>
                <c:pt idx="14">
                  <c:v>196.47441438166726</c:v>
                </c:pt>
                <c:pt idx="15">
                  <c:v>188.66346339772008</c:v>
                </c:pt>
                <c:pt idx="16">
                  <c:v>178.24393955823695</c:v>
                </c:pt>
                <c:pt idx="17">
                  <c:v>171.84652046360276</c:v>
                </c:pt>
                <c:pt idx="18">
                  <c:v>170.44833789372689</c:v>
                </c:pt>
                <c:pt idx="19">
                  <c:v>171.18501040632219</c:v>
                </c:pt>
                <c:pt idx="20">
                  <c:v>172.81654099746768</c:v>
                </c:pt>
                <c:pt idx="21">
                  <c:v>172.03450732326999</c:v>
                </c:pt>
                <c:pt idx="22">
                  <c:v>168.65165255065531</c:v>
                </c:pt>
                <c:pt idx="23">
                  <c:v>164.64466828707714</c:v>
                </c:pt>
                <c:pt idx="24">
                  <c:v>152.25747125217671</c:v>
                </c:pt>
                <c:pt idx="25">
                  <c:v>133.30377738905008</c:v>
                </c:pt>
                <c:pt idx="26">
                  <c:v>112.38504809430007</c:v>
                </c:pt>
                <c:pt idx="27">
                  <c:v>90.002218998705615</c:v>
                </c:pt>
                <c:pt idx="28">
                  <c:v>67.653934739281581</c:v>
                </c:pt>
                <c:pt idx="29">
                  <c:v>53.358467592149111</c:v>
                </c:pt>
                <c:pt idx="30">
                  <c:v>49.1405876834487</c:v>
                </c:pt>
                <c:pt idx="31">
                  <c:v>38.47659404147818</c:v>
                </c:pt>
                <c:pt idx="32">
                  <c:v>39.562725805859657</c:v>
                </c:pt>
                <c:pt idx="33">
                  <c:v>45.286782823828283</c:v>
                </c:pt>
                <c:pt idx="34">
                  <c:v>47.955395305425156</c:v>
                </c:pt>
                <c:pt idx="35">
                  <c:v>51.539373886398451</c:v>
                </c:pt>
                <c:pt idx="36">
                  <c:v>65.826257485577145</c:v>
                </c:pt>
                <c:pt idx="37">
                  <c:v>71.13331753685155</c:v>
                </c:pt>
                <c:pt idx="38">
                  <c:v>72.683326090248784</c:v>
                </c:pt>
                <c:pt idx="39">
                  <c:v>80.191518789720732</c:v>
                </c:pt>
                <c:pt idx="40">
                  <c:v>84.036905854025008</c:v>
                </c:pt>
                <c:pt idx="41">
                  <c:v>90.852847275915266</c:v>
                </c:pt>
                <c:pt idx="42">
                  <c:v>95.016821259302731</c:v>
                </c:pt>
                <c:pt idx="43">
                  <c:v>98.873578294842488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7-F541-8E7F-72C34449737C}"/>
            </c:ext>
          </c:extLst>
        </c:ser>
        <c:ser>
          <c:idx val="0"/>
          <c:order val="2"/>
          <c:tx>
            <c:v>Mean MC</c:v>
          </c:tx>
          <c:spPr>
            <a:ln w="28575" cap="rnd">
              <a:noFill/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Cars!$I$5:$I$48</c:f>
              <c:numCache>
                <c:formatCode>0.00</c:formatCode>
                <c:ptCount val="44"/>
                <c:pt idx="0">
                  <c:v>168.21678387595699</c:v>
                </c:pt>
                <c:pt idx="1">
                  <c:v>103.05049459154476</c:v>
                </c:pt>
                <c:pt idx="2">
                  <c:v>83.492815737465492</c:v>
                </c:pt>
                <c:pt idx="3">
                  <c:v>98.901678197170156</c:v>
                </c:pt>
                <c:pt idx="4">
                  <c:v>100.55453064245023</c:v>
                </c:pt>
                <c:pt idx="5">
                  <c:v>160.89087115699121</c:v>
                </c:pt>
                <c:pt idx="6">
                  <c:v>53.339615212066768</c:v>
                </c:pt>
                <c:pt idx="7">
                  <c:v>96.132847918019237</c:v>
                </c:pt>
                <c:pt idx="8">
                  <c:v>96.863465883216563</c:v>
                </c:pt>
                <c:pt idx="9">
                  <c:v>116.91147330104684</c:v>
                </c:pt>
                <c:pt idx="10">
                  <c:v>147.59061751355691</c:v>
                </c:pt>
                <c:pt idx="11">
                  <c:v>189.63129922879483</c:v>
                </c:pt>
                <c:pt idx="12">
                  <c:v>198.21389324712001</c:v>
                </c:pt>
                <c:pt idx="13">
                  <c:v>220.28590355998915</c:v>
                </c:pt>
                <c:pt idx="14">
                  <c:v>200.84920632551567</c:v>
                </c:pt>
                <c:pt idx="15">
                  <c:v>185.80616198712727</c:v>
                </c:pt>
                <c:pt idx="16">
                  <c:v>76.626238470836469</c:v>
                </c:pt>
                <c:pt idx="17">
                  <c:v>98.697683016564397</c:v>
                </c:pt>
                <c:pt idx="18">
                  <c:v>127.71833948973659</c:v>
                </c:pt>
                <c:pt idx="19">
                  <c:v>141.73033815445672</c:v>
                </c:pt>
                <c:pt idx="20">
                  <c:v>159.88239948678182</c:v>
                </c:pt>
                <c:pt idx="21">
                  <c:v>158.78421931866717</c:v>
                </c:pt>
                <c:pt idx="22">
                  <c:v>165.7447959942329</c:v>
                </c:pt>
                <c:pt idx="23">
                  <c:v>163.24437009189418</c:v>
                </c:pt>
                <c:pt idx="24">
                  <c:v>153.26565147488625</c:v>
                </c:pt>
                <c:pt idx="25">
                  <c:v>74.713699705040653</c:v>
                </c:pt>
                <c:pt idx="26">
                  <c:v>44.784822622918426</c:v>
                </c:pt>
                <c:pt idx="27">
                  <c:v>33.09444268055487</c:v>
                </c:pt>
                <c:pt idx="28">
                  <c:v>33.668945754422303</c:v>
                </c:pt>
                <c:pt idx="29">
                  <c:v>25.383355817560293</c:v>
                </c:pt>
                <c:pt idx="30">
                  <c:v>36.853669018144188</c:v>
                </c:pt>
                <c:pt idx="31">
                  <c:v>30.976714169069858</c:v>
                </c:pt>
                <c:pt idx="32">
                  <c:v>53.761330487986328</c:v>
                </c:pt>
                <c:pt idx="33">
                  <c:v>8.2883039619406738</c:v>
                </c:pt>
                <c:pt idx="34">
                  <c:v>47.238531575785892</c:v>
                </c:pt>
                <c:pt idx="35">
                  <c:v>44.847466611501616</c:v>
                </c:pt>
                <c:pt idx="36">
                  <c:v>27.116779522877096</c:v>
                </c:pt>
                <c:pt idx="37">
                  <c:v>54.227681412001658</c:v>
                </c:pt>
                <c:pt idx="38">
                  <c:v>66.567748184648195</c:v>
                </c:pt>
                <c:pt idx="39">
                  <c:v>65.194963905169104</c:v>
                </c:pt>
                <c:pt idx="40">
                  <c:v>77.070566679724195</c:v>
                </c:pt>
                <c:pt idx="41">
                  <c:v>82.999830149791691</c:v>
                </c:pt>
                <c:pt idx="42">
                  <c:v>92.996634593826911</c:v>
                </c:pt>
                <c:pt idx="43">
                  <c:v>111.41596062399226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7-F541-8E7F-72C34449737C}"/>
            </c:ext>
          </c:extLst>
        </c:ser>
        <c:ser>
          <c:idx val="3"/>
          <c:order val="3"/>
          <c:tx>
            <c:v>Mean MC (M.A.)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Cars!$L$5:$L$48</c:f>
              <c:numCache>
                <c:formatCode>0.00</c:formatCode>
                <c:ptCount val="44"/>
                <c:pt idx="0">
                  <c:v>118.25336473498908</c:v>
                </c:pt>
                <c:pt idx="1">
                  <c:v>113.41544310053435</c:v>
                </c:pt>
                <c:pt idx="2">
                  <c:v>110.84326060891753</c:v>
                </c:pt>
                <c:pt idx="3">
                  <c:v>109.37807806512437</c:v>
                </c:pt>
                <c:pt idx="4">
                  <c:v>99.43590218922877</c:v>
                </c:pt>
                <c:pt idx="5">
                  <c:v>101.96390862533951</c:v>
                </c:pt>
                <c:pt idx="6">
                  <c:v>101.55626616254881</c:v>
                </c:pt>
                <c:pt idx="7">
                  <c:v>104.82765469426813</c:v>
                </c:pt>
                <c:pt idx="8">
                  <c:v>102.16760396558126</c:v>
                </c:pt>
                <c:pt idx="9">
                  <c:v>129.42594076892686</c:v>
                </c:pt>
                <c:pt idx="10">
                  <c:v>149.84214983474703</c:v>
                </c:pt>
                <c:pt idx="11">
                  <c:v>174.52663737010155</c:v>
                </c:pt>
                <c:pt idx="12">
                  <c:v>191.3141839749953</c:v>
                </c:pt>
                <c:pt idx="13">
                  <c:v>198.95729286970936</c:v>
                </c:pt>
                <c:pt idx="14">
                  <c:v>176.35628071811772</c:v>
                </c:pt>
                <c:pt idx="15">
                  <c:v>156.45303867200658</c:v>
                </c:pt>
                <c:pt idx="16">
                  <c:v>137.93952585795608</c:v>
                </c:pt>
                <c:pt idx="17">
                  <c:v>126.11575222374429</c:v>
                </c:pt>
                <c:pt idx="18">
                  <c:v>120.9309997236752</c:v>
                </c:pt>
                <c:pt idx="19">
                  <c:v>137.36259589324135</c:v>
                </c:pt>
                <c:pt idx="20">
                  <c:v>150.77201848877502</c:v>
                </c:pt>
                <c:pt idx="21">
                  <c:v>157.87722460920656</c:v>
                </c:pt>
                <c:pt idx="22">
                  <c:v>160.18428727329245</c:v>
                </c:pt>
                <c:pt idx="23">
                  <c:v>143.15054731694423</c:v>
                </c:pt>
                <c:pt idx="24">
                  <c:v>120.35066797779447</c:v>
                </c:pt>
                <c:pt idx="25">
                  <c:v>93.82059731505889</c:v>
                </c:pt>
                <c:pt idx="26">
                  <c:v>67.905512447564504</c:v>
                </c:pt>
                <c:pt idx="27">
                  <c:v>42.329053316099312</c:v>
                </c:pt>
                <c:pt idx="28">
                  <c:v>34.757047178720015</c:v>
                </c:pt>
                <c:pt idx="29">
                  <c:v>31.995425487950303</c:v>
                </c:pt>
                <c:pt idx="30">
                  <c:v>36.128803049436598</c:v>
                </c:pt>
                <c:pt idx="31">
                  <c:v>31.052674690940268</c:v>
                </c:pt>
                <c:pt idx="32">
                  <c:v>35.423709842585382</c:v>
                </c:pt>
                <c:pt idx="33">
                  <c:v>37.022469361256867</c:v>
                </c:pt>
                <c:pt idx="34">
                  <c:v>36.250482432018316</c:v>
                </c:pt>
                <c:pt idx="35">
                  <c:v>36.343752616821391</c:v>
                </c:pt>
                <c:pt idx="36">
                  <c:v>47.999641461362891</c:v>
                </c:pt>
                <c:pt idx="37">
                  <c:v>51.590927927239534</c:v>
                </c:pt>
                <c:pt idx="38">
                  <c:v>58.035547940884058</c:v>
                </c:pt>
                <c:pt idx="39">
                  <c:v>69.21215806626698</c:v>
                </c:pt>
                <c:pt idx="40">
                  <c:v>76.965948702632019</c:v>
                </c:pt>
                <c:pt idx="41">
                  <c:v>85.93559119050083</c:v>
                </c:pt>
                <c:pt idx="42">
                  <c:v>91.120748011833768</c:v>
                </c:pt>
                <c:pt idx="43">
                  <c:v>95.804141789203626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7-F541-8E7F-72C34449737C}"/>
            </c:ext>
          </c:extLst>
        </c:ser>
        <c:ser>
          <c:idx val="2"/>
          <c:order val="4"/>
          <c:tx>
            <c:v>Low MC (M.A.)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Cars!$A$5:$A$49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Cars!$N$5:$N$48</c:f>
              <c:numCache>
                <c:formatCode>0.00</c:formatCode>
                <c:ptCount val="44"/>
                <c:pt idx="0">
                  <c:v>28.148610166797738</c:v>
                </c:pt>
                <c:pt idx="1">
                  <c:v>28.479474999620745</c:v>
                </c:pt>
                <c:pt idx="2">
                  <c:v>34.204342284237292</c:v>
                </c:pt>
                <c:pt idx="3">
                  <c:v>40.819588226507797</c:v>
                </c:pt>
                <c:pt idx="4">
                  <c:v>49.27347736271571</c:v>
                </c:pt>
                <c:pt idx="5">
                  <c:v>64.897607007574081</c:v>
                </c:pt>
                <c:pt idx="6">
                  <c:v>74.407608238993589</c:v>
                </c:pt>
                <c:pt idx="7">
                  <c:v>83.583040712177791</c:v>
                </c:pt>
                <c:pt idx="8">
                  <c:v>81.323163513215945</c:v>
                </c:pt>
                <c:pt idx="9">
                  <c:v>112.44248027097947</c:v>
                </c:pt>
                <c:pt idx="10">
                  <c:v>137.87449167781583</c:v>
                </c:pt>
                <c:pt idx="11">
                  <c:v>165.82027517854925</c:v>
                </c:pt>
                <c:pt idx="12">
                  <c:v>184.95446153537003</c:v>
                </c:pt>
                <c:pt idx="13">
                  <c:v>194.82036784775602</c:v>
                </c:pt>
                <c:pt idx="14">
                  <c:v>156.23814705456817</c:v>
                </c:pt>
                <c:pt idx="15">
                  <c:v>124.24261394629309</c:v>
                </c:pt>
                <c:pt idx="16">
                  <c:v>97.635112157675195</c:v>
                </c:pt>
                <c:pt idx="17">
                  <c:v>80.384983983885846</c:v>
                </c:pt>
                <c:pt idx="18">
                  <c:v>71.413661553623498</c:v>
                </c:pt>
                <c:pt idx="19">
                  <c:v>103.54018138016049</c:v>
                </c:pt>
                <c:pt idx="20">
                  <c:v>128.72749598008238</c:v>
                </c:pt>
                <c:pt idx="21">
                  <c:v>143.71994189514314</c:v>
                </c:pt>
                <c:pt idx="22">
                  <c:v>151.71692199592962</c:v>
                </c:pt>
                <c:pt idx="23">
                  <c:v>121.65642634681133</c:v>
                </c:pt>
                <c:pt idx="24">
                  <c:v>88.443864703412231</c:v>
                </c:pt>
                <c:pt idx="25">
                  <c:v>54.337417241067655</c:v>
                </c:pt>
                <c:pt idx="26">
                  <c:v>23.425976800828931</c:v>
                </c:pt>
                <c:pt idx="27">
                  <c:v>-5.3441123665069776</c:v>
                </c:pt>
                <c:pt idx="28">
                  <c:v>1.8601596181584519</c:v>
                </c:pt>
                <c:pt idx="29">
                  <c:v>10.632383383751485</c:v>
                </c:pt>
                <c:pt idx="30">
                  <c:v>23.117018415424496</c:v>
                </c:pt>
                <c:pt idx="31">
                  <c:v>23.628755340402357</c:v>
                </c:pt>
                <c:pt idx="32">
                  <c:v>31.284693879311117</c:v>
                </c:pt>
                <c:pt idx="33">
                  <c:v>28.75815589868547</c:v>
                </c:pt>
                <c:pt idx="34">
                  <c:v>24.54556955861149</c:v>
                </c:pt>
                <c:pt idx="35">
                  <c:v>21.148131347244341</c:v>
                </c:pt>
                <c:pt idx="36">
                  <c:v>30.173025437148635</c:v>
                </c:pt>
                <c:pt idx="37">
                  <c:v>32.048538317627525</c:v>
                </c:pt>
                <c:pt idx="38">
                  <c:v>43.387769791519318</c:v>
                </c:pt>
                <c:pt idx="39">
                  <c:v>58.232797342813193</c:v>
                </c:pt>
                <c:pt idx="40">
                  <c:v>69.894991551239031</c:v>
                </c:pt>
                <c:pt idx="41">
                  <c:v>81.018335105086408</c:v>
                </c:pt>
                <c:pt idx="42">
                  <c:v>87.224674764364792</c:v>
                </c:pt>
                <c:pt idx="43">
                  <c:v>92.734705283564764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7-F541-8E7F-72C34449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81216"/>
        <c:axId val="109882752"/>
      </c:lineChart>
      <c:catAx>
        <c:axId val="1098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2752"/>
        <c:crosses val="autoZero"/>
        <c:auto val="1"/>
        <c:lblAlgn val="ctr"/>
        <c:lblOffset val="100"/>
        <c:tickLblSkip val="5"/>
        <c:noMultiLvlLbl val="0"/>
      </c:catAx>
      <c:valAx>
        <c:axId val="109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Dollars per 1  MPG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234334763948499"/>
          <c:y val="0.1957239877389427"/>
          <c:w val="0.21169098712446352"/>
          <c:h val="0.2890953379029061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530551352090765"/>
                  <c:y val="-0.2126018179504940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Trucks!$AG$9:$AG$29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Trucks!$AI$9:$AI$29</c:f>
              <c:numCache>
                <c:formatCode>0</c:formatCode>
                <c:ptCount val="21"/>
                <c:pt idx="0">
                  <c:v>16030</c:v>
                </c:pt>
                <c:pt idx="1">
                  <c:v>15694.663299999998</c:v>
                </c:pt>
                <c:pt idx="2">
                  <c:v>15325.4984</c:v>
                </c:pt>
                <c:pt idx="3">
                  <c:v>14926.4131</c:v>
                </c:pt>
                <c:pt idx="4">
                  <c:v>14501.315199999999</c:v>
                </c:pt>
                <c:pt idx="5">
                  <c:v>14054.112499999999</c:v>
                </c:pt>
                <c:pt idx="6">
                  <c:v>13588.712800000001</c:v>
                </c:pt>
                <c:pt idx="7">
                  <c:v>13109.0239</c:v>
                </c:pt>
                <c:pt idx="8">
                  <c:v>12618.953600000001</c:v>
                </c:pt>
                <c:pt idx="9">
                  <c:v>12122.4097</c:v>
                </c:pt>
                <c:pt idx="10">
                  <c:v>11623.3</c:v>
                </c:pt>
                <c:pt idx="11">
                  <c:v>11125.532300000001</c:v>
                </c:pt>
                <c:pt idx="12">
                  <c:v>10633.0144</c:v>
                </c:pt>
                <c:pt idx="13">
                  <c:v>10149.6541</c:v>
                </c:pt>
                <c:pt idx="14">
                  <c:v>9679.359199999999</c:v>
                </c:pt>
                <c:pt idx="15">
                  <c:v>9226.0375000000022</c:v>
                </c:pt>
                <c:pt idx="16">
                  <c:v>8793.5967999999993</c:v>
                </c:pt>
                <c:pt idx="17">
                  <c:v>8385.9448999999986</c:v>
                </c:pt>
                <c:pt idx="18">
                  <c:v>8006.9896000000008</c:v>
                </c:pt>
                <c:pt idx="19">
                  <c:v>7660.6387000000022</c:v>
                </c:pt>
                <c:pt idx="20">
                  <c:v>7350.8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3-434D-8C1D-E44EBEDED6C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33836894166731"/>
                  <c:y val="-9.4746603712237962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Trucks!$AG$9:$AG$29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Trucks!$AJ$9:$AJ$29</c:f>
              <c:numCache>
                <c:formatCode>0</c:formatCode>
                <c:ptCount val="21"/>
                <c:pt idx="0">
                  <c:v>13936</c:v>
                </c:pt>
                <c:pt idx="1">
                  <c:v>13852.804399999999</c:v>
                </c:pt>
                <c:pt idx="2">
                  <c:v>13715.3752</c:v>
                </c:pt>
                <c:pt idx="3">
                  <c:v>13527.6088</c:v>
                </c:pt>
                <c:pt idx="4">
                  <c:v>13293.401599999997</c:v>
                </c:pt>
                <c:pt idx="5">
                  <c:v>13016.65</c:v>
                </c:pt>
                <c:pt idx="6">
                  <c:v>12701.250399999999</c:v>
                </c:pt>
                <c:pt idx="7">
                  <c:v>12351.099200000001</c:v>
                </c:pt>
                <c:pt idx="8">
                  <c:v>11970.0928</c:v>
                </c:pt>
                <c:pt idx="9">
                  <c:v>11562.1276</c:v>
                </c:pt>
                <c:pt idx="10">
                  <c:v>11131.1</c:v>
                </c:pt>
                <c:pt idx="11">
                  <c:v>10680.9064</c:v>
                </c:pt>
                <c:pt idx="12">
                  <c:v>10215.443199999998</c:v>
                </c:pt>
                <c:pt idx="13">
                  <c:v>9738.6067999999996</c:v>
                </c:pt>
                <c:pt idx="14">
                  <c:v>9254.2935999999991</c:v>
                </c:pt>
                <c:pt idx="15">
                  <c:v>8766.4</c:v>
                </c:pt>
                <c:pt idx="16">
                  <c:v>8278.8224000000009</c:v>
                </c:pt>
                <c:pt idx="17">
                  <c:v>7795.4571999999998</c:v>
                </c:pt>
                <c:pt idx="18">
                  <c:v>7320.2007999999978</c:v>
                </c:pt>
                <c:pt idx="19">
                  <c:v>6856.9495999999999</c:v>
                </c:pt>
                <c:pt idx="20">
                  <c:v>6409.5999999999995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3-434D-8C1D-E44EBEDED6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8121213675652112"/>
                  <c:y val="-0.30998006757234353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Trucks!$AG$9:$AG$29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Trucks!$AH$9:$AH$29</c:f>
              <c:numCache>
                <c:formatCode>0</c:formatCode>
                <c:ptCount val="21"/>
                <c:pt idx="0">
                  <c:v>16345</c:v>
                </c:pt>
                <c:pt idx="1">
                  <c:v>16084.3388</c:v>
                </c:pt>
                <c:pt idx="2">
                  <c:v>15782.058400000002</c:v>
                </c:pt>
                <c:pt idx="3">
                  <c:v>15442.243600000002</c:v>
                </c:pt>
                <c:pt idx="4">
                  <c:v>15068.979200000002</c:v>
                </c:pt>
                <c:pt idx="5">
                  <c:v>14666.35</c:v>
                </c:pt>
                <c:pt idx="6">
                  <c:v>14238.440799999998</c:v>
                </c:pt>
                <c:pt idx="7">
                  <c:v>13789.3364</c:v>
                </c:pt>
                <c:pt idx="8">
                  <c:v>13323.1216</c:v>
                </c:pt>
                <c:pt idx="9">
                  <c:v>12843.8812</c:v>
                </c:pt>
                <c:pt idx="10">
                  <c:v>12355.7</c:v>
                </c:pt>
                <c:pt idx="11">
                  <c:v>11862.6628</c:v>
                </c:pt>
                <c:pt idx="12">
                  <c:v>11368.854399999998</c:v>
                </c:pt>
                <c:pt idx="13">
                  <c:v>10878.359600000002</c:v>
                </c:pt>
                <c:pt idx="14">
                  <c:v>10395.263199999999</c:v>
                </c:pt>
                <c:pt idx="15">
                  <c:v>9923.65</c:v>
                </c:pt>
                <c:pt idx="16">
                  <c:v>9467.6047999999992</c:v>
                </c:pt>
                <c:pt idx="17">
                  <c:v>9031.2124000000003</c:v>
                </c:pt>
                <c:pt idx="18">
                  <c:v>8618.5576000000001</c:v>
                </c:pt>
                <c:pt idx="19">
                  <c:v>8233.7251999999971</c:v>
                </c:pt>
                <c:pt idx="20">
                  <c:v>7880.8000000000011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3-434D-8C1D-E44EBEDE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6592"/>
        <c:axId val="171500672"/>
      </c:scatterChart>
      <c:valAx>
        <c:axId val="1714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0672"/>
        <c:crosses val="autoZero"/>
        <c:crossBetween val="midCat"/>
      </c:valAx>
      <c:valAx>
        <c:axId val="1715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Marginal Cost and Marginal Value of MPG Increases: Light Trucks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WTP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Trucks!$Q$5:$Q$48</c:f>
              <c:numCache>
                <c:formatCode>_("$"* #,##0_);_("$"* \(#,##0\);_("$"* "-"??_);_(@_)</c:formatCode>
                <c:ptCount val="44"/>
                <c:pt idx="0">
                  <c:v>1090.1860325966563</c:v>
                </c:pt>
                <c:pt idx="1">
                  <c:v>1018.9599777175754</c:v>
                </c:pt>
                <c:pt idx="2">
                  <c:v>872.9114064491672</c:v>
                </c:pt>
                <c:pt idx="3">
                  <c:v>839.50716065271376</c:v>
                </c:pt>
                <c:pt idx="4">
                  <c:v>1040.6662550368983</c:v>
                </c:pt>
                <c:pt idx="5">
                  <c:v>718.00160349794737</c:v>
                </c:pt>
                <c:pt idx="6">
                  <c:v>558.85929109418328</c:v>
                </c:pt>
                <c:pt idx="7">
                  <c:v>474.34856698488227</c:v>
                </c:pt>
                <c:pt idx="8">
                  <c:v>477.50220486622908</c:v>
                </c:pt>
                <c:pt idx="9">
                  <c:v>472.99799177988302</c:v>
                </c:pt>
                <c:pt idx="10">
                  <c:v>473.21991157822902</c:v>
                </c:pt>
                <c:pt idx="11">
                  <c:v>359.93970617129185</c:v>
                </c:pt>
                <c:pt idx="12">
                  <c:v>370.65253099096759</c:v>
                </c:pt>
                <c:pt idx="13">
                  <c:v>370.9592547253061</c:v>
                </c:pt>
                <c:pt idx="14">
                  <c:v>380.88248694228838</c:v>
                </c:pt>
                <c:pt idx="15">
                  <c:v>431.59842464532784</c:v>
                </c:pt>
                <c:pt idx="16">
                  <c:v>402.97463116070526</c:v>
                </c:pt>
                <c:pt idx="17">
                  <c:v>458.58724896955721</c:v>
                </c:pt>
                <c:pt idx="18">
                  <c:v>467.94916691351131</c:v>
                </c:pt>
                <c:pt idx="19">
                  <c:v>481.72814437494083</c:v>
                </c:pt>
                <c:pt idx="20">
                  <c:v>465.09900525495192</c:v>
                </c:pt>
                <c:pt idx="21">
                  <c:v>493.1971300554394</c:v>
                </c:pt>
                <c:pt idx="22">
                  <c:v>509.01258854630055</c:v>
                </c:pt>
                <c:pt idx="23">
                  <c:v>434.55527233641135</c:v>
                </c:pt>
                <c:pt idx="24">
                  <c:v>504.69806519414044</c:v>
                </c:pt>
                <c:pt idx="25">
                  <c:v>587.52651335345479</c:v>
                </c:pt>
                <c:pt idx="26">
                  <c:v>614.6285806358369</c:v>
                </c:pt>
                <c:pt idx="27">
                  <c:v>590.95173799740917</c:v>
                </c:pt>
                <c:pt idx="28">
                  <c:v>660.07547167901703</c:v>
                </c:pt>
                <c:pt idx="29">
                  <c:v>781.65690554328353</c:v>
                </c:pt>
                <c:pt idx="30">
                  <c:v>850.43422615809902</c:v>
                </c:pt>
                <c:pt idx="31">
                  <c:v>866.75361412359757</c:v>
                </c:pt>
                <c:pt idx="32">
                  <c:v>889.83282568603897</c:v>
                </c:pt>
                <c:pt idx="33">
                  <c:v>984.53879999660774</c:v>
                </c:pt>
                <c:pt idx="34">
                  <c:v>669.35042060542889</c:v>
                </c:pt>
                <c:pt idx="35">
                  <c:v>778.83992825060204</c:v>
                </c:pt>
                <c:pt idx="36">
                  <c:v>944.06735235879864</c:v>
                </c:pt>
                <c:pt idx="37">
                  <c:v>973.82788873519496</c:v>
                </c:pt>
                <c:pt idx="38">
                  <c:v>900.81249279178576</c:v>
                </c:pt>
                <c:pt idx="39">
                  <c:v>798.79300259068521</c:v>
                </c:pt>
                <c:pt idx="40">
                  <c:v>537.70040587605718</c:v>
                </c:pt>
                <c:pt idx="41">
                  <c:v>450.65929818963025</c:v>
                </c:pt>
                <c:pt idx="42">
                  <c:v>472.39337232375783</c:v>
                </c:pt>
                <c:pt idx="43">
                  <c:v>479.36271220842423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334F-A21E-12E4146AC27B}"/>
            </c:ext>
          </c:extLst>
        </c:ser>
        <c:ser>
          <c:idx val="1"/>
          <c:order val="1"/>
          <c:tx>
            <c:v>High MA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Trucks!$M$5:$M$48</c:f>
              <c:numCache>
                <c:formatCode>0.00</c:formatCode>
                <c:ptCount val="44"/>
                <c:pt idx="0">
                  <c:v>200.55604545363545</c:v>
                </c:pt>
                <c:pt idx="1">
                  <c:v>179.49573902487901</c:v>
                </c:pt>
                <c:pt idx="2">
                  <c:v>157.89686202340357</c:v>
                </c:pt>
                <c:pt idx="3">
                  <c:v>136.12082570995625</c:v>
                </c:pt>
                <c:pt idx="4">
                  <c:v>121.09804353046654</c:v>
                </c:pt>
                <c:pt idx="5">
                  <c:v>119.23158203172406</c:v>
                </c:pt>
                <c:pt idx="6">
                  <c:v>134.30870001754607</c:v>
                </c:pt>
                <c:pt idx="7">
                  <c:v>150.64913775099834</c:v>
                </c:pt>
                <c:pt idx="8">
                  <c:v>158.80661714445836</c:v>
                </c:pt>
                <c:pt idx="9">
                  <c:v>177.69522219001772</c:v>
                </c:pt>
                <c:pt idx="10">
                  <c:v>191.5889281173333</c:v>
                </c:pt>
                <c:pt idx="11">
                  <c:v>192.51937474347557</c:v>
                </c:pt>
                <c:pt idx="12">
                  <c:v>196.38120416759423</c:v>
                </c:pt>
                <c:pt idx="13">
                  <c:v>197.04657197856159</c:v>
                </c:pt>
                <c:pt idx="14">
                  <c:v>215.61585386013803</c:v>
                </c:pt>
                <c:pt idx="15">
                  <c:v>230.22541418445076</c:v>
                </c:pt>
                <c:pt idx="16">
                  <c:v>252.95018737236327</c:v>
                </c:pt>
                <c:pt idx="17">
                  <c:v>274.51247281743406</c:v>
                </c:pt>
                <c:pt idx="18">
                  <c:v>295.18662705691679</c:v>
                </c:pt>
                <c:pt idx="19">
                  <c:v>285.37820739537676</c:v>
                </c:pt>
                <c:pt idx="20">
                  <c:v>274.5032513325848</c:v>
                </c:pt>
                <c:pt idx="21">
                  <c:v>264.26844670146954</c:v>
                </c:pt>
                <c:pt idx="22">
                  <c:v>256.37876001573466</c:v>
                </c:pt>
                <c:pt idx="23">
                  <c:v>261.68265608216109</c:v>
                </c:pt>
                <c:pt idx="24">
                  <c:v>244.73222349080962</c:v>
                </c:pt>
                <c:pt idx="25">
                  <c:v>217.13636599375187</c:v>
                </c:pt>
                <c:pt idx="26">
                  <c:v>181.63681979331938</c:v>
                </c:pt>
                <c:pt idx="27">
                  <c:v>143.01648975416973</c:v>
                </c:pt>
                <c:pt idx="28">
                  <c:v>95.895657359729583</c:v>
                </c:pt>
                <c:pt idx="29">
                  <c:v>71.181530834226891</c:v>
                </c:pt>
                <c:pt idx="30">
                  <c:v>60.71643913082427</c:v>
                </c:pt>
                <c:pt idx="31">
                  <c:v>51.104646274856762</c:v>
                </c:pt>
                <c:pt idx="32">
                  <c:v>54.533345612178167</c:v>
                </c:pt>
                <c:pt idx="33">
                  <c:v>60.334106176502473</c:v>
                </c:pt>
                <c:pt idx="34">
                  <c:v>61.710891569384522</c:v>
                </c:pt>
                <c:pt idx="35">
                  <c:v>59.960056386234612</c:v>
                </c:pt>
                <c:pt idx="36">
                  <c:v>66.01341075704282</c:v>
                </c:pt>
                <c:pt idx="37">
                  <c:v>69.359813858519232</c:v>
                </c:pt>
                <c:pt idx="38">
                  <c:v>75.076704638661965</c:v>
                </c:pt>
                <c:pt idx="39">
                  <c:v>85.101117365957421</c:v>
                </c:pt>
                <c:pt idx="40">
                  <c:v>98.16326636340662</c:v>
                </c:pt>
                <c:pt idx="41">
                  <c:v>114.86579298948149</c:v>
                </c:pt>
                <c:pt idx="42">
                  <c:v>123.16985483678268</c:v>
                </c:pt>
                <c:pt idx="43">
                  <c:v>127.26305178600522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B-334F-A21E-12E4146AC27B}"/>
            </c:ext>
          </c:extLst>
        </c:ser>
        <c:ser>
          <c:idx val="0"/>
          <c:order val="2"/>
          <c:tx>
            <c:v>Mean MC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Trucks!$I$5:$I$48</c:f>
              <c:numCache>
                <c:formatCode>0.00</c:formatCode>
                <c:ptCount val="44"/>
                <c:pt idx="0">
                  <c:v>170.165461382568</c:v>
                </c:pt>
                <c:pt idx="1">
                  <c:v>95.030111255384313</c:v>
                </c:pt>
                <c:pt idx="2">
                  <c:v>76.325319529307578</c:v>
                </c:pt>
                <c:pt idx="3">
                  <c:v>53.754352697816159</c:v>
                </c:pt>
                <c:pt idx="4">
                  <c:v>35.525718704609822</c:v>
                </c:pt>
                <c:pt idx="5">
                  <c:v>103.85274376109254</c:v>
                </c:pt>
                <c:pt idx="6">
                  <c:v>75.068156652506133</c:v>
                </c:pt>
                <c:pt idx="7">
                  <c:v>116.2502796175791</c:v>
                </c:pt>
                <c:pt idx="8">
                  <c:v>153.34835470348449</c:v>
                </c:pt>
                <c:pt idx="9">
                  <c:v>133.25699367380136</c:v>
                </c:pt>
                <c:pt idx="10">
                  <c:v>142.20018892616454</c:v>
                </c:pt>
                <c:pt idx="11">
                  <c:v>211.87329751117096</c:v>
                </c:pt>
                <c:pt idx="12">
                  <c:v>226.07619938203669</c:v>
                </c:pt>
                <c:pt idx="13">
                  <c:v>192.11935764133867</c:v>
                </c:pt>
                <c:pt idx="14">
                  <c:v>170.77693415315647</c:v>
                </c:pt>
                <c:pt idx="15">
                  <c:v>158.98513185562584</c:v>
                </c:pt>
                <c:pt idx="16">
                  <c:v>156.68603666722524</c:v>
                </c:pt>
                <c:pt idx="17">
                  <c:v>193.30468779224876</c:v>
                </c:pt>
                <c:pt idx="18">
                  <c:v>233.44773887424319</c:v>
                </c:pt>
                <c:pt idx="19">
                  <c:v>236.60281184764909</c:v>
                </c:pt>
                <c:pt idx="20">
                  <c:v>237.7358587301907</c:v>
                </c:pt>
                <c:pt idx="21">
                  <c:v>250.59230447884639</c:v>
                </c:pt>
                <c:pt idx="22">
                  <c:v>242.97198808747979</c:v>
                </c:pt>
                <c:pt idx="23">
                  <c:v>253.58671101876368</c:v>
                </c:pt>
                <c:pt idx="24">
                  <c:v>240.38720145812522</c:v>
                </c:pt>
                <c:pt idx="25">
                  <c:v>144.24372214968841</c:v>
                </c:pt>
                <c:pt idx="26">
                  <c:v>71.243255726087355</c:v>
                </c:pt>
                <c:pt idx="27">
                  <c:v>39.271050037427706</c:v>
                </c:pt>
                <c:pt idx="28">
                  <c:v>35.326715194820913</c:v>
                </c:pt>
                <c:pt idx="29">
                  <c:v>21.508631020342953</c:v>
                </c:pt>
                <c:pt idx="30">
                  <c:v>38.110908267764188</c:v>
                </c:pt>
                <c:pt idx="31">
                  <c:v>49.799945216530844</c:v>
                </c:pt>
                <c:pt idx="32">
                  <c:v>56.948110526027683</c:v>
                </c:pt>
                <c:pt idx="33">
                  <c:v>30.351891476422047</c:v>
                </c:pt>
                <c:pt idx="34">
                  <c:v>64.492271859484902</c:v>
                </c:pt>
                <c:pt idx="35">
                  <c:v>36.863479129858348</c:v>
                </c:pt>
                <c:pt idx="36">
                  <c:v>31.057267820966686</c:v>
                </c:pt>
                <c:pt idx="37">
                  <c:v>29.736618502360827</c:v>
                </c:pt>
                <c:pt idx="38">
                  <c:v>47.657151607377827</c:v>
                </c:pt>
                <c:pt idx="39">
                  <c:v>71.531059844673791</c:v>
                </c:pt>
                <c:pt idx="40">
                  <c:v>104.59436995185681</c:v>
                </c:pt>
                <c:pt idx="41">
                  <c:v>112.02426602604086</c:v>
                </c:pt>
                <c:pt idx="42">
                  <c:v>116.94897404884316</c:v>
                </c:pt>
                <c:pt idx="43">
                  <c:v>139.03067909935427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B-334F-A21E-12E4146AC27B}"/>
            </c:ext>
          </c:extLst>
        </c:ser>
        <c:ser>
          <c:idx val="2"/>
          <c:order val="3"/>
          <c:tx>
            <c:v>Low MA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Trucks!$N$5:$N$48</c:f>
              <c:numCache>
                <c:formatCode>0.00</c:formatCode>
                <c:ptCount val="44"/>
                <c:pt idx="0">
                  <c:v>27.12454932453781</c:v>
                </c:pt>
                <c:pt idx="1">
                  <c:v>18.141883407659005</c:v>
                </c:pt>
                <c:pt idx="2">
                  <c:v>14.423523404470757</c:v>
                </c:pt>
                <c:pt idx="3">
                  <c:v>9.6744726693279315</c:v>
                </c:pt>
                <c:pt idx="4">
                  <c:v>16.712473007666354</c:v>
                </c:pt>
                <c:pt idx="5">
                  <c:v>34.548918541717413</c:v>
                </c:pt>
                <c:pt idx="6">
                  <c:v>59.309401358162731</c:v>
                </c:pt>
                <c:pt idx="7">
                  <c:v>82.061473612387118</c:v>
                </c:pt>
                <c:pt idx="8">
                  <c:v>89.242972284955883</c:v>
                </c:pt>
                <c:pt idx="9">
                  <c:v>125.07642358286253</c:v>
                </c:pt>
                <c:pt idx="10">
                  <c:v>155.11308556132994</c:v>
                </c:pt>
                <c:pt idx="11">
                  <c:v>169.69104011032934</c:v>
                </c:pt>
                <c:pt idx="12">
                  <c:v>180.83718687795275</c:v>
                </c:pt>
                <c:pt idx="13">
                  <c:v>186.88579623876984</c:v>
                </c:pt>
                <c:pt idx="14">
                  <c:v>146.24161001961511</c:v>
                </c:pt>
                <c:pt idx="15">
                  <c:v>118.5234450593872</c:v>
                </c:pt>
                <c:pt idx="16">
                  <c:v>112.33002436463649</c:v>
                </c:pt>
                <c:pt idx="17">
                  <c:v>117.09808999736273</c:v>
                </c:pt>
                <c:pt idx="18">
                  <c:v>127.924226507706</c:v>
                </c:pt>
                <c:pt idx="19">
                  <c:v>175.29515329389446</c:v>
                </c:pt>
                <c:pt idx="20">
                  <c:v>206.03702947477888</c:v>
                </c:pt>
                <c:pt idx="21">
                  <c:v>224.32742296370225</c:v>
                </c:pt>
                <c:pt idx="22">
                  <c:v>233.73086549362762</c:v>
                </c:pt>
                <c:pt idx="23">
                  <c:v>191.03011479500029</c:v>
                </c:pt>
                <c:pt idx="24">
                  <c:v>136.24092788524814</c:v>
                </c:pt>
                <c:pt idx="25">
                  <c:v>82.356410162285073</c:v>
                </c:pt>
                <c:pt idx="26">
                  <c:v>30.551958033140476</c:v>
                </c:pt>
                <c:pt idx="27">
                  <c:v>-18.379140102822795</c:v>
                </c:pt>
                <c:pt idx="28">
                  <c:v>-13.711433261152347</c:v>
                </c:pt>
                <c:pt idx="29">
                  <c:v>2.4253690605277569</c:v>
                </c:pt>
                <c:pt idx="30">
                  <c:v>19.961284959370367</c:v>
                </c:pt>
                <c:pt idx="31">
                  <c:v>27.583148327978318</c:v>
                </c:pt>
                <c:pt idx="32">
                  <c:v>41.347905326313693</c:v>
                </c:pt>
                <c:pt idx="33">
                  <c:v>35.048173106827065</c:v>
                </c:pt>
                <c:pt idx="34">
                  <c:v>26.174316755719349</c:v>
                </c:pt>
                <c:pt idx="35">
                  <c:v>17.040555129402513</c:v>
                </c:pt>
                <c:pt idx="36">
                  <c:v>17.909304810976607</c:v>
                </c:pt>
                <c:pt idx="37">
                  <c:v>17.378416903575754</c:v>
                </c:pt>
                <c:pt idx="38">
                  <c:v>38.753882452232403</c:v>
                </c:pt>
                <c:pt idx="39">
                  <c:v>61.116269006966618</c:v>
                </c:pt>
                <c:pt idx="40">
                  <c:v>82.93906222811033</c:v>
                </c:pt>
                <c:pt idx="41">
                  <c:v>102.78594659882606</c:v>
                </c:pt>
                <c:pt idx="42">
                  <c:v>113.12928972626484</c:v>
                </c:pt>
                <c:pt idx="43">
                  <c:v>118.0728943301536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B-334F-A21E-12E4146AC27B}"/>
            </c:ext>
          </c:extLst>
        </c:ser>
        <c:ser>
          <c:idx val="3"/>
          <c:order val="4"/>
          <c:tx>
            <c:v>5-yr. MA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Trucks!$L$5:$L$48</c:f>
              <c:numCache>
                <c:formatCode>0.00</c:formatCode>
                <c:ptCount val="44"/>
                <c:pt idx="0">
                  <c:v>113.84029738908663</c:v>
                </c:pt>
                <c:pt idx="1">
                  <c:v>98.818811216269012</c:v>
                </c:pt>
                <c:pt idx="2">
                  <c:v>86.160192713937164</c:v>
                </c:pt>
                <c:pt idx="3">
                  <c:v>72.897649189642081</c:v>
                </c:pt>
                <c:pt idx="4">
                  <c:v>68.905258269066437</c:v>
                </c:pt>
                <c:pt idx="5">
                  <c:v>76.890250286720757</c:v>
                </c:pt>
                <c:pt idx="6">
                  <c:v>96.809050687854409</c:v>
                </c:pt>
                <c:pt idx="7">
                  <c:v>116.35530568169273</c:v>
                </c:pt>
                <c:pt idx="8">
                  <c:v>124.02479471470713</c:v>
                </c:pt>
                <c:pt idx="9">
                  <c:v>151.38582288644005</c:v>
                </c:pt>
                <c:pt idx="10">
                  <c:v>173.3510068393316</c:v>
                </c:pt>
                <c:pt idx="11">
                  <c:v>181.10520742690244</c:v>
                </c:pt>
                <c:pt idx="12">
                  <c:v>188.60919552277349</c:v>
                </c:pt>
                <c:pt idx="13">
                  <c:v>191.96618410866571</c:v>
                </c:pt>
                <c:pt idx="14">
                  <c:v>180.9287319398766</c:v>
                </c:pt>
                <c:pt idx="15">
                  <c:v>174.37442962191898</c:v>
                </c:pt>
                <c:pt idx="16">
                  <c:v>182.64010586849992</c:v>
                </c:pt>
                <c:pt idx="17">
                  <c:v>195.80528140739844</c:v>
                </c:pt>
                <c:pt idx="18">
                  <c:v>211.5554267823114</c:v>
                </c:pt>
                <c:pt idx="19">
                  <c:v>230.33668034463562</c:v>
                </c:pt>
                <c:pt idx="20">
                  <c:v>240.27014040368181</c:v>
                </c:pt>
                <c:pt idx="21">
                  <c:v>244.2979348325859</c:v>
                </c:pt>
                <c:pt idx="22">
                  <c:v>245.05481275468119</c:v>
                </c:pt>
                <c:pt idx="23">
                  <c:v>226.35638543858067</c:v>
                </c:pt>
                <c:pt idx="24">
                  <c:v>190.48657568802889</c:v>
                </c:pt>
                <c:pt idx="25">
                  <c:v>149.74638807801847</c:v>
                </c:pt>
                <c:pt idx="26">
                  <c:v>106.09438891322993</c:v>
                </c:pt>
                <c:pt idx="27">
                  <c:v>62.318674825673462</c:v>
                </c:pt>
                <c:pt idx="28">
                  <c:v>41.092112049288623</c:v>
                </c:pt>
                <c:pt idx="29">
                  <c:v>36.803449947377317</c:v>
                </c:pt>
                <c:pt idx="30">
                  <c:v>40.338862045097315</c:v>
                </c:pt>
                <c:pt idx="31">
                  <c:v>39.343897301417542</c:v>
                </c:pt>
                <c:pt idx="32">
                  <c:v>47.940625469245937</c:v>
                </c:pt>
                <c:pt idx="33">
                  <c:v>47.691139641664769</c:v>
                </c:pt>
                <c:pt idx="34">
                  <c:v>43.942604162551937</c:v>
                </c:pt>
                <c:pt idx="35">
                  <c:v>38.500305757818566</c:v>
                </c:pt>
                <c:pt idx="36">
                  <c:v>41.961357784009728</c:v>
                </c:pt>
                <c:pt idx="37">
                  <c:v>43.369115381047493</c:v>
                </c:pt>
                <c:pt idx="38">
                  <c:v>56.915293545447184</c:v>
                </c:pt>
                <c:pt idx="39">
                  <c:v>73.108693186462034</c:v>
                </c:pt>
                <c:pt idx="40">
                  <c:v>90.551164295758483</c:v>
                </c:pt>
                <c:pt idx="41">
                  <c:v>108.82586979415377</c:v>
                </c:pt>
                <c:pt idx="42">
                  <c:v>118.14957228152377</c:v>
                </c:pt>
                <c:pt idx="43">
                  <c:v>122.66797305807943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B-334F-A21E-12E4146A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5104"/>
        <c:axId val="172256640"/>
      </c:lineChart>
      <c:catAx>
        <c:axId val="172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6640"/>
        <c:crosses val="autoZero"/>
        <c:auto val="1"/>
        <c:lblAlgn val="ctr"/>
        <c:lblOffset val="100"/>
        <c:tickLblSkip val="5"/>
        <c:noMultiLvlLbl val="0"/>
      </c:catAx>
      <c:valAx>
        <c:axId val="172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Dollars per 1  MPG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51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Light Trucks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28897299854686"/>
          <c:y val="0.11892092625112509"/>
          <c:w val="0.83928626947382645"/>
          <c:h val="0.84557941048735819"/>
        </c:manualLayout>
      </c:layout>
      <c:lineChart>
        <c:grouping val="standard"/>
        <c:varyColors val="0"/>
        <c:ser>
          <c:idx val="4"/>
          <c:order val="0"/>
          <c:tx>
            <c:v>Marginal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Trucks!$Q$5:$Q$48</c:f>
              <c:numCache>
                <c:formatCode>_("$"* #,##0_);_("$"* \(#,##0\);_("$"* "-"??_);_(@_)</c:formatCode>
                <c:ptCount val="44"/>
                <c:pt idx="0">
                  <c:v>1090.1860325966563</c:v>
                </c:pt>
                <c:pt idx="1">
                  <c:v>1018.9599777175754</c:v>
                </c:pt>
                <c:pt idx="2">
                  <c:v>872.9114064491672</c:v>
                </c:pt>
                <c:pt idx="3">
                  <c:v>839.50716065271376</c:v>
                </c:pt>
                <c:pt idx="4">
                  <c:v>1040.6662550368983</c:v>
                </c:pt>
                <c:pt idx="5">
                  <c:v>718.00160349794737</c:v>
                </c:pt>
                <c:pt idx="6">
                  <c:v>558.85929109418328</c:v>
                </c:pt>
                <c:pt idx="7">
                  <c:v>474.34856698488227</c:v>
                </c:pt>
                <c:pt idx="8">
                  <c:v>477.50220486622908</c:v>
                </c:pt>
                <c:pt idx="9">
                  <c:v>472.99799177988302</c:v>
                </c:pt>
                <c:pt idx="10">
                  <c:v>473.21991157822902</c:v>
                </c:pt>
                <c:pt idx="11">
                  <c:v>359.93970617129185</c:v>
                </c:pt>
                <c:pt idx="12">
                  <c:v>370.65253099096759</c:v>
                </c:pt>
                <c:pt idx="13">
                  <c:v>370.9592547253061</c:v>
                </c:pt>
                <c:pt idx="14">
                  <c:v>380.88248694228838</c:v>
                </c:pt>
                <c:pt idx="15">
                  <c:v>431.59842464532784</c:v>
                </c:pt>
                <c:pt idx="16">
                  <c:v>402.97463116070526</c:v>
                </c:pt>
                <c:pt idx="17">
                  <c:v>458.58724896955721</c:v>
                </c:pt>
                <c:pt idx="18">
                  <c:v>467.94916691351131</c:v>
                </c:pt>
                <c:pt idx="19">
                  <c:v>481.72814437494083</c:v>
                </c:pt>
                <c:pt idx="20">
                  <c:v>465.09900525495192</c:v>
                </c:pt>
                <c:pt idx="21">
                  <c:v>493.1971300554394</c:v>
                </c:pt>
                <c:pt idx="22">
                  <c:v>509.01258854630055</c:v>
                </c:pt>
                <c:pt idx="23">
                  <c:v>434.55527233641135</c:v>
                </c:pt>
                <c:pt idx="24">
                  <c:v>504.69806519414044</c:v>
                </c:pt>
                <c:pt idx="25">
                  <c:v>587.52651335345479</c:v>
                </c:pt>
                <c:pt idx="26">
                  <c:v>614.6285806358369</c:v>
                </c:pt>
                <c:pt idx="27">
                  <c:v>590.95173799740917</c:v>
                </c:pt>
                <c:pt idx="28">
                  <c:v>660.07547167901703</c:v>
                </c:pt>
                <c:pt idx="29">
                  <c:v>781.65690554328353</c:v>
                </c:pt>
                <c:pt idx="30">
                  <c:v>850.43422615809902</c:v>
                </c:pt>
                <c:pt idx="31">
                  <c:v>866.75361412359757</c:v>
                </c:pt>
                <c:pt idx="32">
                  <c:v>889.83282568603897</c:v>
                </c:pt>
                <c:pt idx="33">
                  <c:v>984.53879999660774</c:v>
                </c:pt>
                <c:pt idx="34">
                  <c:v>669.35042060542889</c:v>
                </c:pt>
                <c:pt idx="35">
                  <c:v>778.83992825060204</c:v>
                </c:pt>
                <c:pt idx="36">
                  <c:v>944.06735235879864</c:v>
                </c:pt>
                <c:pt idx="37">
                  <c:v>973.82788873519496</c:v>
                </c:pt>
                <c:pt idx="38">
                  <c:v>900.81249279178576</c:v>
                </c:pt>
                <c:pt idx="39">
                  <c:v>798.79300259068521</c:v>
                </c:pt>
                <c:pt idx="40">
                  <c:v>537.70040587605718</c:v>
                </c:pt>
                <c:pt idx="41">
                  <c:v>450.65929818963025</c:v>
                </c:pt>
                <c:pt idx="42">
                  <c:v>472.39337232375783</c:v>
                </c:pt>
                <c:pt idx="43">
                  <c:v>479.36271220842423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334F-A21E-12E4146AC27B}"/>
            </c:ext>
          </c:extLst>
        </c:ser>
        <c:ser>
          <c:idx val="1"/>
          <c:order val="1"/>
          <c:tx>
            <c:v>High MC (M.A.)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Trucks!$M$5:$M$48</c:f>
              <c:numCache>
                <c:formatCode>0.00</c:formatCode>
                <c:ptCount val="44"/>
                <c:pt idx="0">
                  <c:v>200.55604545363545</c:v>
                </c:pt>
                <c:pt idx="1">
                  <c:v>179.49573902487901</c:v>
                </c:pt>
                <c:pt idx="2">
                  <c:v>157.89686202340357</c:v>
                </c:pt>
                <c:pt idx="3">
                  <c:v>136.12082570995625</c:v>
                </c:pt>
                <c:pt idx="4">
                  <c:v>121.09804353046654</c:v>
                </c:pt>
                <c:pt idx="5">
                  <c:v>119.23158203172406</c:v>
                </c:pt>
                <c:pt idx="6">
                  <c:v>134.30870001754607</c:v>
                </c:pt>
                <c:pt idx="7">
                  <c:v>150.64913775099834</c:v>
                </c:pt>
                <c:pt idx="8">
                  <c:v>158.80661714445836</c:v>
                </c:pt>
                <c:pt idx="9">
                  <c:v>177.69522219001772</c:v>
                </c:pt>
                <c:pt idx="10">
                  <c:v>191.5889281173333</c:v>
                </c:pt>
                <c:pt idx="11">
                  <c:v>192.51937474347557</c:v>
                </c:pt>
                <c:pt idx="12">
                  <c:v>196.38120416759423</c:v>
                </c:pt>
                <c:pt idx="13">
                  <c:v>197.04657197856159</c:v>
                </c:pt>
                <c:pt idx="14">
                  <c:v>215.61585386013803</c:v>
                </c:pt>
                <c:pt idx="15">
                  <c:v>230.22541418445076</c:v>
                </c:pt>
                <c:pt idx="16">
                  <c:v>252.95018737236327</c:v>
                </c:pt>
                <c:pt idx="17">
                  <c:v>274.51247281743406</c:v>
                </c:pt>
                <c:pt idx="18">
                  <c:v>295.18662705691679</c:v>
                </c:pt>
                <c:pt idx="19">
                  <c:v>285.37820739537676</c:v>
                </c:pt>
                <c:pt idx="20">
                  <c:v>274.5032513325848</c:v>
                </c:pt>
                <c:pt idx="21">
                  <c:v>264.26844670146954</c:v>
                </c:pt>
                <c:pt idx="22">
                  <c:v>256.37876001573466</c:v>
                </c:pt>
                <c:pt idx="23">
                  <c:v>261.68265608216109</c:v>
                </c:pt>
                <c:pt idx="24">
                  <c:v>244.73222349080962</c:v>
                </c:pt>
                <c:pt idx="25">
                  <c:v>217.13636599375187</c:v>
                </c:pt>
                <c:pt idx="26">
                  <c:v>181.63681979331938</c:v>
                </c:pt>
                <c:pt idx="27">
                  <c:v>143.01648975416973</c:v>
                </c:pt>
                <c:pt idx="28">
                  <c:v>95.895657359729583</c:v>
                </c:pt>
                <c:pt idx="29">
                  <c:v>71.181530834226891</c:v>
                </c:pt>
                <c:pt idx="30">
                  <c:v>60.71643913082427</c:v>
                </c:pt>
                <c:pt idx="31">
                  <c:v>51.104646274856762</c:v>
                </c:pt>
                <c:pt idx="32">
                  <c:v>54.533345612178167</c:v>
                </c:pt>
                <c:pt idx="33">
                  <c:v>60.334106176502473</c:v>
                </c:pt>
                <c:pt idx="34">
                  <c:v>61.710891569384522</c:v>
                </c:pt>
                <c:pt idx="35">
                  <c:v>59.960056386234612</c:v>
                </c:pt>
                <c:pt idx="36">
                  <c:v>66.01341075704282</c:v>
                </c:pt>
                <c:pt idx="37">
                  <c:v>69.359813858519232</c:v>
                </c:pt>
                <c:pt idx="38">
                  <c:v>75.076704638661965</c:v>
                </c:pt>
                <c:pt idx="39">
                  <c:v>85.101117365957421</c:v>
                </c:pt>
                <c:pt idx="40">
                  <c:v>98.16326636340662</c:v>
                </c:pt>
                <c:pt idx="41">
                  <c:v>114.86579298948149</c:v>
                </c:pt>
                <c:pt idx="42">
                  <c:v>123.16985483678268</c:v>
                </c:pt>
                <c:pt idx="43">
                  <c:v>127.26305178600522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B-334F-A21E-12E4146AC27B}"/>
            </c:ext>
          </c:extLst>
        </c:ser>
        <c:ser>
          <c:idx val="0"/>
          <c:order val="2"/>
          <c:tx>
            <c:v>Mean MC</c:v>
          </c:tx>
          <c:spPr>
            <a:ln w="28575" cap="rnd">
              <a:noFill/>
              <a:round/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Trucks!$I$5:$I$48</c:f>
              <c:numCache>
                <c:formatCode>0.00</c:formatCode>
                <c:ptCount val="44"/>
                <c:pt idx="0">
                  <c:v>170.165461382568</c:v>
                </c:pt>
                <c:pt idx="1">
                  <c:v>95.030111255384313</c:v>
                </c:pt>
                <c:pt idx="2">
                  <c:v>76.325319529307578</c:v>
                </c:pt>
                <c:pt idx="3">
                  <c:v>53.754352697816159</c:v>
                </c:pt>
                <c:pt idx="4">
                  <c:v>35.525718704609822</c:v>
                </c:pt>
                <c:pt idx="5">
                  <c:v>103.85274376109254</c:v>
                </c:pt>
                <c:pt idx="6">
                  <c:v>75.068156652506133</c:v>
                </c:pt>
                <c:pt idx="7">
                  <c:v>116.2502796175791</c:v>
                </c:pt>
                <c:pt idx="8">
                  <c:v>153.34835470348449</c:v>
                </c:pt>
                <c:pt idx="9">
                  <c:v>133.25699367380136</c:v>
                </c:pt>
                <c:pt idx="10">
                  <c:v>142.20018892616454</c:v>
                </c:pt>
                <c:pt idx="11">
                  <c:v>211.87329751117096</c:v>
                </c:pt>
                <c:pt idx="12">
                  <c:v>226.07619938203669</c:v>
                </c:pt>
                <c:pt idx="13">
                  <c:v>192.11935764133867</c:v>
                </c:pt>
                <c:pt idx="14">
                  <c:v>170.77693415315647</c:v>
                </c:pt>
                <c:pt idx="15">
                  <c:v>158.98513185562584</c:v>
                </c:pt>
                <c:pt idx="16">
                  <c:v>156.68603666722524</c:v>
                </c:pt>
                <c:pt idx="17">
                  <c:v>193.30468779224876</c:v>
                </c:pt>
                <c:pt idx="18">
                  <c:v>233.44773887424319</c:v>
                </c:pt>
                <c:pt idx="19">
                  <c:v>236.60281184764909</c:v>
                </c:pt>
                <c:pt idx="20">
                  <c:v>237.7358587301907</c:v>
                </c:pt>
                <c:pt idx="21">
                  <c:v>250.59230447884639</c:v>
                </c:pt>
                <c:pt idx="22">
                  <c:v>242.97198808747979</c:v>
                </c:pt>
                <c:pt idx="23">
                  <c:v>253.58671101876368</c:v>
                </c:pt>
                <c:pt idx="24">
                  <c:v>240.38720145812522</c:v>
                </c:pt>
                <c:pt idx="25">
                  <c:v>144.24372214968841</c:v>
                </c:pt>
                <c:pt idx="26">
                  <c:v>71.243255726087355</c:v>
                </c:pt>
                <c:pt idx="27">
                  <c:v>39.271050037427706</c:v>
                </c:pt>
                <c:pt idx="28">
                  <c:v>35.326715194820913</c:v>
                </c:pt>
                <c:pt idx="29">
                  <c:v>21.508631020342953</c:v>
                </c:pt>
                <c:pt idx="30">
                  <c:v>38.110908267764188</c:v>
                </c:pt>
                <c:pt idx="31">
                  <c:v>49.799945216530844</c:v>
                </c:pt>
                <c:pt idx="32">
                  <c:v>56.948110526027683</c:v>
                </c:pt>
                <c:pt idx="33">
                  <c:v>30.351891476422047</c:v>
                </c:pt>
                <c:pt idx="34">
                  <c:v>64.492271859484902</c:v>
                </c:pt>
                <c:pt idx="35">
                  <c:v>36.863479129858348</c:v>
                </c:pt>
                <c:pt idx="36">
                  <c:v>31.057267820966686</c:v>
                </c:pt>
                <c:pt idx="37">
                  <c:v>29.736618502360827</c:v>
                </c:pt>
                <c:pt idx="38">
                  <c:v>47.657151607377827</c:v>
                </c:pt>
                <c:pt idx="39">
                  <c:v>71.531059844673791</c:v>
                </c:pt>
                <c:pt idx="40">
                  <c:v>104.59436995185681</c:v>
                </c:pt>
                <c:pt idx="41">
                  <c:v>112.02426602604086</c:v>
                </c:pt>
                <c:pt idx="42">
                  <c:v>116.94897404884316</c:v>
                </c:pt>
                <c:pt idx="43">
                  <c:v>139.03067909935427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B-334F-A21E-12E4146AC27B}"/>
            </c:ext>
          </c:extLst>
        </c:ser>
        <c:ser>
          <c:idx val="3"/>
          <c:order val="3"/>
          <c:tx>
            <c:v>Mean MC (M.A.)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Trucks!$L$5:$L$48</c:f>
              <c:numCache>
                <c:formatCode>0.00</c:formatCode>
                <c:ptCount val="44"/>
                <c:pt idx="0">
                  <c:v>113.84029738908663</c:v>
                </c:pt>
                <c:pt idx="1">
                  <c:v>98.818811216269012</c:v>
                </c:pt>
                <c:pt idx="2">
                  <c:v>86.160192713937164</c:v>
                </c:pt>
                <c:pt idx="3">
                  <c:v>72.897649189642081</c:v>
                </c:pt>
                <c:pt idx="4">
                  <c:v>68.905258269066437</c:v>
                </c:pt>
                <c:pt idx="5">
                  <c:v>76.890250286720757</c:v>
                </c:pt>
                <c:pt idx="6">
                  <c:v>96.809050687854409</c:v>
                </c:pt>
                <c:pt idx="7">
                  <c:v>116.35530568169273</c:v>
                </c:pt>
                <c:pt idx="8">
                  <c:v>124.02479471470713</c:v>
                </c:pt>
                <c:pt idx="9">
                  <c:v>151.38582288644005</c:v>
                </c:pt>
                <c:pt idx="10">
                  <c:v>173.3510068393316</c:v>
                </c:pt>
                <c:pt idx="11">
                  <c:v>181.10520742690244</c:v>
                </c:pt>
                <c:pt idx="12">
                  <c:v>188.60919552277349</c:v>
                </c:pt>
                <c:pt idx="13">
                  <c:v>191.96618410866571</c:v>
                </c:pt>
                <c:pt idx="14">
                  <c:v>180.9287319398766</c:v>
                </c:pt>
                <c:pt idx="15">
                  <c:v>174.37442962191898</c:v>
                </c:pt>
                <c:pt idx="16">
                  <c:v>182.64010586849992</c:v>
                </c:pt>
                <c:pt idx="17">
                  <c:v>195.80528140739844</c:v>
                </c:pt>
                <c:pt idx="18">
                  <c:v>211.5554267823114</c:v>
                </c:pt>
                <c:pt idx="19">
                  <c:v>230.33668034463562</c:v>
                </c:pt>
                <c:pt idx="20">
                  <c:v>240.27014040368181</c:v>
                </c:pt>
                <c:pt idx="21">
                  <c:v>244.2979348325859</c:v>
                </c:pt>
                <c:pt idx="22">
                  <c:v>245.05481275468119</c:v>
                </c:pt>
                <c:pt idx="23">
                  <c:v>226.35638543858067</c:v>
                </c:pt>
                <c:pt idx="24">
                  <c:v>190.48657568802889</c:v>
                </c:pt>
                <c:pt idx="25">
                  <c:v>149.74638807801847</c:v>
                </c:pt>
                <c:pt idx="26">
                  <c:v>106.09438891322993</c:v>
                </c:pt>
                <c:pt idx="27">
                  <c:v>62.318674825673462</c:v>
                </c:pt>
                <c:pt idx="28">
                  <c:v>41.092112049288623</c:v>
                </c:pt>
                <c:pt idx="29">
                  <c:v>36.803449947377317</c:v>
                </c:pt>
                <c:pt idx="30">
                  <c:v>40.338862045097315</c:v>
                </c:pt>
                <c:pt idx="31">
                  <c:v>39.343897301417542</c:v>
                </c:pt>
                <c:pt idx="32">
                  <c:v>47.940625469245937</c:v>
                </c:pt>
                <c:pt idx="33">
                  <c:v>47.691139641664769</c:v>
                </c:pt>
                <c:pt idx="34">
                  <c:v>43.942604162551937</c:v>
                </c:pt>
                <c:pt idx="35">
                  <c:v>38.500305757818566</c:v>
                </c:pt>
                <c:pt idx="36">
                  <c:v>41.961357784009728</c:v>
                </c:pt>
                <c:pt idx="37">
                  <c:v>43.369115381047493</c:v>
                </c:pt>
                <c:pt idx="38">
                  <c:v>56.915293545447184</c:v>
                </c:pt>
                <c:pt idx="39">
                  <c:v>73.108693186462034</c:v>
                </c:pt>
                <c:pt idx="40">
                  <c:v>90.551164295758483</c:v>
                </c:pt>
                <c:pt idx="41">
                  <c:v>108.82586979415377</c:v>
                </c:pt>
                <c:pt idx="42">
                  <c:v>118.14957228152377</c:v>
                </c:pt>
                <c:pt idx="43">
                  <c:v>122.66797305807943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B-334F-A21E-12E4146AC27B}"/>
            </c:ext>
          </c:extLst>
        </c:ser>
        <c:ser>
          <c:idx val="2"/>
          <c:order val="4"/>
          <c:tx>
            <c:v>Low MC (M.A.)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Trucks!$A$5:$A$49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cat>
          <c:val>
            <c:numRef>
              <c:f>Trucks!$N$5:$N$48</c:f>
              <c:numCache>
                <c:formatCode>0.00</c:formatCode>
                <c:ptCount val="44"/>
                <c:pt idx="0">
                  <c:v>27.12454932453781</c:v>
                </c:pt>
                <c:pt idx="1">
                  <c:v>18.141883407659005</c:v>
                </c:pt>
                <c:pt idx="2">
                  <c:v>14.423523404470757</c:v>
                </c:pt>
                <c:pt idx="3">
                  <c:v>9.6744726693279315</c:v>
                </c:pt>
                <c:pt idx="4">
                  <c:v>16.712473007666354</c:v>
                </c:pt>
                <c:pt idx="5">
                  <c:v>34.548918541717413</c:v>
                </c:pt>
                <c:pt idx="6">
                  <c:v>59.309401358162731</c:v>
                </c:pt>
                <c:pt idx="7">
                  <c:v>82.061473612387118</c:v>
                </c:pt>
                <c:pt idx="8">
                  <c:v>89.242972284955883</c:v>
                </c:pt>
                <c:pt idx="9">
                  <c:v>125.07642358286253</c:v>
                </c:pt>
                <c:pt idx="10">
                  <c:v>155.11308556132994</c:v>
                </c:pt>
                <c:pt idx="11">
                  <c:v>169.69104011032934</c:v>
                </c:pt>
                <c:pt idx="12">
                  <c:v>180.83718687795275</c:v>
                </c:pt>
                <c:pt idx="13">
                  <c:v>186.88579623876984</c:v>
                </c:pt>
                <c:pt idx="14">
                  <c:v>146.24161001961511</c:v>
                </c:pt>
                <c:pt idx="15">
                  <c:v>118.5234450593872</c:v>
                </c:pt>
                <c:pt idx="16">
                  <c:v>112.33002436463649</c:v>
                </c:pt>
                <c:pt idx="17">
                  <c:v>117.09808999736273</c:v>
                </c:pt>
                <c:pt idx="18">
                  <c:v>127.924226507706</c:v>
                </c:pt>
                <c:pt idx="19">
                  <c:v>175.29515329389446</c:v>
                </c:pt>
                <c:pt idx="20">
                  <c:v>206.03702947477888</c:v>
                </c:pt>
                <c:pt idx="21">
                  <c:v>224.32742296370225</c:v>
                </c:pt>
                <c:pt idx="22">
                  <c:v>233.73086549362762</c:v>
                </c:pt>
                <c:pt idx="23">
                  <c:v>191.03011479500029</c:v>
                </c:pt>
                <c:pt idx="24">
                  <c:v>136.24092788524814</c:v>
                </c:pt>
                <c:pt idx="25">
                  <c:v>82.356410162285073</c:v>
                </c:pt>
                <c:pt idx="26">
                  <c:v>30.551958033140476</c:v>
                </c:pt>
                <c:pt idx="27">
                  <c:v>-18.379140102822795</c:v>
                </c:pt>
                <c:pt idx="28">
                  <c:v>-13.711433261152347</c:v>
                </c:pt>
                <c:pt idx="29">
                  <c:v>2.4253690605277569</c:v>
                </c:pt>
                <c:pt idx="30">
                  <c:v>19.961284959370367</c:v>
                </c:pt>
                <c:pt idx="31">
                  <c:v>27.583148327978318</c:v>
                </c:pt>
                <c:pt idx="32">
                  <c:v>41.347905326313693</c:v>
                </c:pt>
                <c:pt idx="33">
                  <c:v>35.048173106827065</c:v>
                </c:pt>
                <c:pt idx="34">
                  <c:v>26.174316755719349</c:v>
                </c:pt>
                <c:pt idx="35">
                  <c:v>17.040555129402513</c:v>
                </c:pt>
                <c:pt idx="36">
                  <c:v>17.909304810976607</c:v>
                </c:pt>
                <c:pt idx="37">
                  <c:v>17.378416903575754</c:v>
                </c:pt>
                <c:pt idx="38">
                  <c:v>38.753882452232403</c:v>
                </c:pt>
                <c:pt idx="39">
                  <c:v>61.116269006966618</c:v>
                </c:pt>
                <c:pt idx="40">
                  <c:v>82.93906222811033</c:v>
                </c:pt>
                <c:pt idx="41">
                  <c:v>102.78594659882606</c:v>
                </c:pt>
                <c:pt idx="42">
                  <c:v>113.12928972626484</c:v>
                </c:pt>
                <c:pt idx="43">
                  <c:v>118.0728943301536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B-334F-A21E-12E4146A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4336"/>
        <c:axId val="105566208"/>
      </c:lineChart>
      <c:catAx>
        <c:axId val="1722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6208"/>
        <c:crosses val="autoZero"/>
        <c:auto val="1"/>
        <c:lblAlgn val="ctr"/>
        <c:lblOffset val="100"/>
        <c:tickLblSkip val="5"/>
        <c:noMultiLvlLbl val="0"/>
      </c:catAx>
      <c:valAx>
        <c:axId val="105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Dollars per 1  MPG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43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363090128755363"/>
          <c:y val="0.16694700932167653"/>
          <c:w val="0.19091845493562232"/>
          <c:h val="0.2890953379029060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3</xdr:row>
      <xdr:rowOff>6350</xdr:rowOff>
    </xdr:from>
    <xdr:to>
      <xdr:col>29</xdr:col>
      <xdr:colOff>800100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29</xdr:col>
      <xdr:colOff>692150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793750</xdr:colOff>
      <xdr:row>4</xdr:row>
      <xdr:rowOff>107950</xdr:rowOff>
    </xdr:from>
    <xdr:to>
      <xdr:col>44</xdr:col>
      <xdr:colOff>38100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30</xdr:col>
      <xdr:colOff>692150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29</xdr:col>
      <xdr:colOff>692150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opLeftCell="R17" workbookViewId="0">
      <selection activeCell="AF25" sqref="AF24:AF25"/>
    </sheetView>
  </sheetViews>
  <sheetFormatPr baseColWidth="10" defaultColWidth="11" defaultRowHeight="16" x14ac:dyDescent="0.2"/>
  <sheetData>
    <row r="1" spans="1:21" x14ac:dyDescent="0.2">
      <c r="A1" t="s">
        <v>9</v>
      </c>
    </row>
    <row r="3" spans="1:21" ht="43" x14ac:dyDescent="0.2">
      <c r="A3" s="5"/>
      <c r="B3" s="6" t="s">
        <v>0</v>
      </c>
      <c r="C3" s="6" t="s">
        <v>1</v>
      </c>
      <c r="D3" s="6" t="s">
        <v>2</v>
      </c>
      <c r="E3" s="6" t="s">
        <v>3</v>
      </c>
      <c r="F3" s="7" t="s">
        <v>10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11</v>
      </c>
      <c r="M3" s="6" t="s">
        <v>23</v>
      </c>
      <c r="N3" s="6" t="s">
        <v>24</v>
      </c>
      <c r="O3" s="6" t="s">
        <v>12</v>
      </c>
      <c r="P3" s="6" t="s">
        <v>18</v>
      </c>
      <c r="Q3" s="6" t="s">
        <v>13</v>
      </c>
      <c r="R3" s="6" t="s">
        <v>14</v>
      </c>
      <c r="S3" s="6" t="s">
        <v>16</v>
      </c>
      <c r="T3" s="6" t="s">
        <v>15</v>
      </c>
      <c r="U3" s="17" t="s">
        <v>17</v>
      </c>
    </row>
    <row r="4" spans="1:21" x14ac:dyDescent="0.2">
      <c r="A4" s="1"/>
      <c r="B4" s="2"/>
      <c r="C4" s="2"/>
      <c r="D4" s="2"/>
      <c r="E4" s="2"/>
      <c r="G4" s="10">
        <v>15.79036</v>
      </c>
      <c r="J4">
        <v>2</v>
      </c>
    </row>
    <row r="5" spans="1:21" x14ac:dyDescent="0.2">
      <c r="A5" s="2">
        <v>1975</v>
      </c>
      <c r="B5" s="3">
        <v>168.21678387595699</v>
      </c>
      <c r="C5" s="3">
        <v>0</v>
      </c>
      <c r="D5" s="3">
        <v>26.777156470209999</v>
      </c>
      <c r="E5" s="3">
        <v>0</v>
      </c>
      <c r="F5" s="10">
        <v>15.79036</v>
      </c>
      <c r="G5" s="9">
        <v>15.79036</v>
      </c>
      <c r="H5" s="9">
        <f>G5-F5</f>
        <v>0</v>
      </c>
      <c r="I5" s="9">
        <f>B5+2*C5*H5</f>
        <v>168.21678387595699</v>
      </c>
      <c r="J5" s="9">
        <f>($B5+$J$4*$D5)+2*($C5+$J$4*$E5)*$H5</f>
        <v>221.771096816377</v>
      </c>
      <c r="K5" s="9">
        <f>($B5-$J$4*$D5)+2*($C5-$J$4*$E5)*$H5</f>
        <v>114.66247093553699</v>
      </c>
      <c r="L5" s="9">
        <f>AVERAGE(I5:I7)</f>
        <v>118.25336473498908</v>
      </c>
      <c r="M5" s="9">
        <f t="shared" ref="M5:N5" si="0">AVERAGE(J5:J7)</f>
        <v>208.35811930318042</v>
      </c>
      <c r="N5" s="9">
        <f t="shared" si="0"/>
        <v>28.148610166797738</v>
      </c>
      <c r="O5" s="11">
        <v>2.6451370784951225</v>
      </c>
      <c r="P5" s="12">
        <f>(1/((T5/100)-S5))*(1-EXP((S5-(T5/100))*U5))*R5</f>
        <v>71670.960422808916</v>
      </c>
      <c r="Q5" s="14">
        <f>P5*((1/(G5-0.5))-(1/(0.5+G5)))*O5</f>
        <v>761.10226614347357</v>
      </c>
      <c r="R5">
        <v>13522</v>
      </c>
      <c r="S5">
        <f>S7</f>
        <v>-4.82E-2</v>
      </c>
      <c r="T5" s="9">
        <v>11.362500000000001</v>
      </c>
      <c r="U5" s="12">
        <f>11.6+((A5-1970)/(A$10-1970))*(U$10-11.6)</f>
        <v>12.05</v>
      </c>
    </row>
    <row r="6" spans="1:21" x14ac:dyDescent="0.2">
      <c r="A6" s="2">
        <v>1976</v>
      </c>
      <c r="B6" s="3">
        <v>86.460316307710798</v>
      </c>
      <c r="C6" s="3">
        <v>4.9960183708860697</v>
      </c>
      <c r="D6" s="3">
        <v>50.408278034651701</v>
      </c>
      <c r="E6" s="3">
        <v>3.0074485277272398</v>
      </c>
      <c r="F6" s="9">
        <f>F5</f>
        <v>15.79036</v>
      </c>
      <c r="G6" s="9">
        <v>17.450700000000001</v>
      </c>
      <c r="H6" s="9">
        <f t="shared" ref="H6:H48" si="1">G6-F6</f>
        <v>1.6603400000000015</v>
      </c>
      <c r="I6" s="9">
        <f t="shared" ref="I6:I48" si="2">B6+2*C6*H6</f>
        <v>103.05049459154476</v>
      </c>
      <c r="J6" s="9">
        <f t="shared" ref="J6:J48" si="3">($B6+$J$4*$D6)+2*($C6+$J$4*$E6)*$H6</f>
        <v>223.84059901495476</v>
      </c>
      <c r="K6" s="9">
        <f t="shared" ref="K6:K48" si="4">($B6-$J$4*$D6)+2*($C6-$J$4*$E6)*$H6</f>
        <v>-17.739609831865234</v>
      </c>
      <c r="L6" s="9">
        <f>AVERAGE(I5:I8)</f>
        <v>113.41544310053435</v>
      </c>
      <c r="M6" s="9">
        <f t="shared" ref="M6:N6" si="5">AVERAGE(J5:J8)</f>
        <v>198.35141120144795</v>
      </c>
      <c r="N6" s="9">
        <f t="shared" si="5"/>
        <v>28.479474999620745</v>
      </c>
      <c r="O6" s="11">
        <v>2.7080141071428572</v>
      </c>
      <c r="P6" s="12">
        <f t="shared" ref="P6:P48" si="6">(1/((T6/100)-S6))*(1-EXP((S6-(T6/100))*U6))*R6</f>
        <v>72734.000985916398</v>
      </c>
      <c r="Q6" s="14">
        <f t="shared" ref="Q6:Q48" si="7">P6*((1/(G6-0.5))-(1/(0.5+G6)))*O6</f>
        <v>647.32051957280271</v>
      </c>
      <c r="R6">
        <v>13522</v>
      </c>
      <c r="S6">
        <f>S7</f>
        <v>-4.82E-2</v>
      </c>
      <c r="T6" s="9">
        <v>11.07</v>
      </c>
      <c r="U6" s="12">
        <f t="shared" ref="U6:U9" si="8">11.6+((A6-1970)/(A$10-1970))*(U$10-11.6)</f>
        <v>12.14</v>
      </c>
    </row>
    <row r="7" spans="1:21" x14ac:dyDescent="0.2">
      <c r="A7" s="2">
        <v>1977</v>
      </c>
      <c r="B7" s="3">
        <v>45.509152059820302</v>
      </c>
      <c r="C7" s="3">
        <v>7.5555098736583597</v>
      </c>
      <c r="D7" s="3">
        <v>36.731633473467902</v>
      </c>
      <c r="E7" s="3">
        <v>2.2384449835505702</v>
      </c>
      <c r="F7" s="9">
        <f t="shared" ref="F7:F10" si="9">F6</f>
        <v>15.79036</v>
      </c>
      <c r="G7" s="9">
        <v>18.303999999999998</v>
      </c>
      <c r="H7" s="9">
        <f t="shared" si="1"/>
        <v>2.5136399999999988</v>
      </c>
      <c r="I7" s="9">
        <f t="shared" si="2"/>
        <v>83.492815737465492</v>
      </c>
      <c r="J7" s="9">
        <f t="shared" si="3"/>
        <v>179.46266207820949</v>
      </c>
      <c r="K7" s="9">
        <f t="shared" si="4"/>
        <v>-12.477030603278532</v>
      </c>
      <c r="L7" s="9">
        <f>AVERAGE(I5:I9)</f>
        <v>110.84326060891753</v>
      </c>
      <c r="M7" s="9">
        <f t="shared" ref="M7:N22" si="10">AVERAGE(J5:J9)</f>
        <v>187.48217893359774</v>
      </c>
      <c r="N7" s="9">
        <f t="shared" si="10"/>
        <v>34.204342284237292</v>
      </c>
      <c r="O7" s="11">
        <v>2.7174461809183392</v>
      </c>
      <c r="P7" s="12">
        <f t="shared" si="6"/>
        <v>73384.392490508457</v>
      </c>
      <c r="Q7" s="14">
        <f t="shared" si="7"/>
        <v>595.65779130161877</v>
      </c>
      <c r="R7">
        <v>13522</v>
      </c>
      <c r="S7">
        <v>-4.82E-2</v>
      </c>
      <c r="T7" s="9">
        <v>10.9175</v>
      </c>
      <c r="U7" s="12">
        <f t="shared" si="8"/>
        <v>12.23</v>
      </c>
    </row>
    <row r="8" spans="1:21" x14ac:dyDescent="0.2">
      <c r="A8" s="2">
        <v>1978</v>
      </c>
      <c r="B8" s="3">
        <v>25.8123249441492</v>
      </c>
      <c r="C8" s="3">
        <v>8.93978444190018</v>
      </c>
      <c r="D8" s="3">
        <v>23.020247908823901</v>
      </c>
      <c r="E8" s="3">
        <v>1.4303973023501599</v>
      </c>
      <c r="F8" s="9">
        <f t="shared" si="9"/>
        <v>15.79036</v>
      </c>
      <c r="G8" s="9">
        <v>19.878229999999999</v>
      </c>
      <c r="H8" s="9">
        <f t="shared" si="1"/>
        <v>4.0878699999999988</v>
      </c>
      <c r="I8" s="9">
        <f t="shared" si="2"/>
        <v>98.901678197170156</v>
      </c>
      <c r="J8" s="9">
        <f t="shared" si="3"/>
        <v>168.33128689625056</v>
      </c>
      <c r="K8" s="9">
        <f t="shared" si="4"/>
        <v>29.472069498089763</v>
      </c>
      <c r="L8" s="9">
        <f t="shared" ref="L8:L46" si="11">AVERAGE(I6:I10)</f>
        <v>109.37807806512437</v>
      </c>
      <c r="M8" s="9">
        <f t="shared" si="10"/>
        <v>177.93656790374092</v>
      </c>
      <c r="N8" s="9">
        <f t="shared" si="10"/>
        <v>40.819588226507797</v>
      </c>
      <c r="O8" s="11">
        <v>2.5094105045344235</v>
      </c>
      <c r="P8" s="12">
        <f t="shared" si="6"/>
        <v>73057.892736879425</v>
      </c>
      <c r="Q8" s="14">
        <f t="shared" si="7"/>
        <v>464.25681449967686</v>
      </c>
      <c r="R8" s="13">
        <f>R$7+(R$13-R$7)*((A8-A$7)/(A$13-A$7))</f>
        <v>13566.5</v>
      </c>
      <c r="S8" s="8">
        <f>S$7+(S$13-S$7)*((A8-A$7)/(A$13-A$7))</f>
        <v>-4.9549999999999997E-2</v>
      </c>
      <c r="T8" s="9">
        <v>11.02</v>
      </c>
      <c r="U8" s="12">
        <f t="shared" si="8"/>
        <v>12.32</v>
      </c>
    </row>
    <row r="9" spans="1:21" x14ac:dyDescent="0.2">
      <c r="A9" s="2">
        <v>1979</v>
      </c>
      <c r="B9" s="3">
        <v>15.324089581570901</v>
      </c>
      <c r="C9" s="3">
        <v>9.5592045209295708</v>
      </c>
      <c r="D9" s="3">
        <v>13.5536776762444</v>
      </c>
      <c r="E9" s="3">
        <v>0.91651266743707105</v>
      </c>
      <c r="F9" s="9">
        <f t="shared" si="9"/>
        <v>15.79036</v>
      </c>
      <c r="G9" s="9">
        <v>20.248390000000001</v>
      </c>
      <c r="H9" s="9">
        <f t="shared" si="1"/>
        <v>4.4580300000000008</v>
      </c>
      <c r="I9" s="9">
        <f t="shared" si="2"/>
        <v>100.55453064245023</v>
      </c>
      <c r="J9" s="9">
        <f t="shared" si="3"/>
        <v>144.00524986219696</v>
      </c>
      <c r="K9" s="9">
        <f t="shared" si="4"/>
        <v>57.10381142270348</v>
      </c>
      <c r="L9" s="9">
        <f t="shared" si="11"/>
        <v>99.43590218922877</v>
      </c>
      <c r="M9" s="9">
        <f t="shared" si="10"/>
        <v>149.5983270157418</v>
      </c>
      <c r="N9" s="9">
        <f t="shared" si="10"/>
        <v>49.27347736271571</v>
      </c>
      <c r="O9" s="11">
        <v>3.0512714052812862</v>
      </c>
      <c r="P9" s="12">
        <f t="shared" si="6"/>
        <v>70047.964778009948</v>
      </c>
      <c r="Q9" s="14">
        <f t="shared" si="7"/>
        <v>521.62723996306704</v>
      </c>
      <c r="R9" s="13">
        <f t="shared" ref="R9:R12" si="12">R$7+(R$13-R$7)*((A9-A$7)/(A$13-A$7))</f>
        <v>13611</v>
      </c>
      <c r="S9" s="8">
        <f t="shared" ref="S9:S12" si="13">S$7+(S$13-S$7)*((A9-A$7)/(A$13-A$7))</f>
        <v>-5.0900000000000001E-2</v>
      </c>
      <c r="T9" s="9">
        <v>12.015000000000001</v>
      </c>
      <c r="U9" s="12">
        <f t="shared" si="8"/>
        <v>12.41</v>
      </c>
    </row>
    <row r="10" spans="1:21" x14ac:dyDescent="0.2">
      <c r="A10" s="2">
        <v>1980</v>
      </c>
      <c r="B10" s="3">
        <v>4.3540567293796597</v>
      </c>
      <c r="C10" s="3">
        <v>10.174876657992099</v>
      </c>
      <c r="D10" s="3">
        <v>3.2267545289523101</v>
      </c>
      <c r="E10" s="3">
        <v>0.217706148866567</v>
      </c>
      <c r="F10" s="9">
        <f t="shared" si="9"/>
        <v>15.79036</v>
      </c>
      <c r="G10" s="9">
        <v>23.482679999999998</v>
      </c>
      <c r="H10" s="9">
        <f t="shared" si="1"/>
        <v>7.6923199999999987</v>
      </c>
      <c r="I10" s="9">
        <f t="shared" si="2"/>
        <v>160.89087115699121</v>
      </c>
      <c r="J10" s="9">
        <f t="shared" si="3"/>
        <v>174.04304166709292</v>
      </c>
      <c r="K10" s="9">
        <f t="shared" si="4"/>
        <v>147.7387006468895</v>
      </c>
      <c r="L10" s="9">
        <f t="shared" si="11"/>
        <v>101.96390862533951</v>
      </c>
      <c r="M10" s="9">
        <f t="shared" si="10"/>
        <v>139.03021024310493</v>
      </c>
      <c r="N10" s="9">
        <f t="shared" si="10"/>
        <v>64.897607007574081</v>
      </c>
      <c r="O10" s="11">
        <v>3.7215637841391866</v>
      </c>
      <c r="P10" s="12">
        <f t="shared" si="6"/>
        <v>63846.446356327659</v>
      </c>
      <c r="Q10" s="14">
        <f t="shared" si="7"/>
        <v>431.08589556147842</v>
      </c>
      <c r="R10" s="13">
        <f t="shared" si="12"/>
        <v>13655.5</v>
      </c>
      <c r="S10" s="8">
        <f t="shared" si="13"/>
        <v>-5.2250000000000005E-2</v>
      </c>
      <c r="T10" s="9">
        <v>14.3</v>
      </c>
      <c r="U10" s="18">
        <v>12.5</v>
      </c>
    </row>
    <row r="11" spans="1:21" x14ac:dyDescent="0.2">
      <c r="A11" s="2">
        <v>1981</v>
      </c>
      <c r="B11" s="3">
        <v>-9.7502103759513001E-2</v>
      </c>
      <c r="C11" s="3">
        <v>16.250286559286401</v>
      </c>
      <c r="D11" s="3">
        <v>3.1820817105524899</v>
      </c>
      <c r="E11" s="3">
        <v>3.4128683336152501</v>
      </c>
      <c r="F11" s="9">
        <f>G10</f>
        <v>23.482679999999998</v>
      </c>
      <c r="G11" s="9">
        <v>25.12687</v>
      </c>
      <c r="H11" s="9">
        <f t="shared" si="1"/>
        <v>1.6441900000000018</v>
      </c>
      <c r="I11" s="9">
        <f t="shared" si="2"/>
        <v>53.339615212066768</v>
      </c>
      <c r="J11" s="9">
        <f t="shared" si="3"/>
        <v>82.149394574959203</v>
      </c>
      <c r="K11" s="9">
        <f t="shared" si="4"/>
        <v>24.529835849174322</v>
      </c>
      <c r="L11" s="9">
        <f t="shared" si="11"/>
        <v>101.55626616254881</v>
      </c>
      <c r="M11" s="9">
        <f t="shared" si="10"/>
        <v>128.70492408610397</v>
      </c>
      <c r="N11" s="9">
        <f t="shared" si="10"/>
        <v>74.407608238993589</v>
      </c>
      <c r="O11" s="11">
        <v>3.7361460786290319</v>
      </c>
      <c r="P11" s="12">
        <f t="shared" si="6"/>
        <v>58531.748593100514</v>
      </c>
      <c r="Q11" s="14">
        <f t="shared" si="7"/>
        <v>346.50584362606816</v>
      </c>
      <c r="R11" s="13">
        <f t="shared" si="12"/>
        <v>13700</v>
      </c>
      <c r="S11" s="8">
        <f t="shared" si="13"/>
        <v>-5.3600000000000002E-2</v>
      </c>
      <c r="T11" s="9">
        <v>16.54</v>
      </c>
      <c r="U11" s="12">
        <f>U$10+((A11-A$10)/(A$32-A$10))*(U$32-U$10)</f>
        <v>12.527272727272727</v>
      </c>
    </row>
    <row r="12" spans="1:21" x14ac:dyDescent="0.2">
      <c r="A12" s="2">
        <v>1982</v>
      </c>
      <c r="B12" s="3">
        <v>-2.4110709995596902</v>
      </c>
      <c r="C12" s="3">
        <v>19.306967182513301</v>
      </c>
      <c r="D12" s="3">
        <v>2.1911534524501</v>
      </c>
      <c r="E12" s="3">
        <v>2.5574663495438599</v>
      </c>
      <c r="F12" s="9">
        <v>23.482679999999998</v>
      </c>
      <c r="G12" s="9">
        <v>26.03471</v>
      </c>
      <c r="H12" s="9">
        <f t="shared" si="1"/>
        <v>2.552030000000002</v>
      </c>
      <c r="I12" s="9">
        <f t="shared" si="2"/>
        <v>96.132847918019237</v>
      </c>
      <c r="J12" s="9">
        <f t="shared" si="3"/>
        <v>126.62207821502511</v>
      </c>
      <c r="K12" s="9">
        <f t="shared" si="4"/>
        <v>65.643617621013334</v>
      </c>
      <c r="L12" s="9">
        <f t="shared" si="11"/>
        <v>104.82765469426813</v>
      </c>
      <c r="M12" s="9">
        <f t="shared" si="10"/>
        <v>126.07226867635843</v>
      </c>
      <c r="N12" s="9">
        <f t="shared" si="10"/>
        <v>83.583040712177791</v>
      </c>
      <c r="O12" s="11">
        <v>3.332122735669889</v>
      </c>
      <c r="P12" s="12">
        <f t="shared" si="6"/>
        <v>57842.793965735822</v>
      </c>
      <c r="Q12" s="14">
        <f t="shared" si="7"/>
        <v>284.46247007111538</v>
      </c>
      <c r="R12" s="13">
        <f t="shared" si="12"/>
        <v>13744.5</v>
      </c>
      <c r="S12" s="8">
        <f t="shared" si="13"/>
        <v>-5.4949999999999999E-2</v>
      </c>
      <c r="T12" s="9">
        <v>16.824999999999999</v>
      </c>
      <c r="U12" s="12">
        <f t="shared" ref="U12:U31" si="14">U$10+((A12-A$10)/(A$32-A$10))*(U$32-U$10)</f>
        <v>12.554545454545455</v>
      </c>
    </row>
    <row r="13" spans="1:21" x14ac:dyDescent="0.2">
      <c r="A13" s="2">
        <v>1983</v>
      </c>
      <c r="B13" s="3">
        <v>-3.5273359897606502</v>
      </c>
      <c r="C13" s="3">
        <v>20.8823826970232</v>
      </c>
      <c r="D13" s="3">
        <v>1.39857369767012</v>
      </c>
      <c r="E13" s="3">
        <v>1.7726942855957599</v>
      </c>
      <c r="F13" s="9">
        <v>23.482679999999998</v>
      </c>
      <c r="G13" s="9">
        <v>25.886399999999998</v>
      </c>
      <c r="H13" s="9">
        <f t="shared" si="1"/>
        <v>2.4037199999999999</v>
      </c>
      <c r="I13" s="9">
        <f t="shared" si="2"/>
        <v>96.863465883216563</v>
      </c>
      <c r="J13" s="9">
        <f t="shared" si="3"/>
        <v>116.70485611124575</v>
      </c>
      <c r="K13" s="9">
        <f t="shared" si="4"/>
        <v>77.022075655187351</v>
      </c>
      <c r="L13" s="9">
        <f t="shared" si="11"/>
        <v>102.16760396558126</v>
      </c>
      <c r="M13" s="9">
        <f t="shared" si="10"/>
        <v>123.01204441794656</v>
      </c>
      <c r="N13" s="9">
        <f t="shared" si="10"/>
        <v>81.323163513215945</v>
      </c>
      <c r="O13" s="11">
        <v>3.0888626150627618</v>
      </c>
      <c r="P13" s="12">
        <f t="shared" si="6"/>
        <v>64510.893186483678</v>
      </c>
      <c r="Q13" s="14">
        <f t="shared" si="7"/>
        <v>297.47494087541543</v>
      </c>
      <c r="R13">
        <v>13789</v>
      </c>
      <c r="S13">
        <v>-5.6300000000000003E-2</v>
      </c>
      <c r="T13" s="9">
        <v>13.9175</v>
      </c>
      <c r="U13" s="12">
        <f t="shared" si="14"/>
        <v>12.581818181818182</v>
      </c>
    </row>
    <row r="14" spans="1:21" x14ac:dyDescent="0.2">
      <c r="A14" s="2">
        <v>1984</v>
      </c>
      <c r="B14" s="3">
        <v>-4.0769281398349397</v>
      </c>
      <c r="C14" s="3">
        <v>21.6486008368401</v>
      </c>
      <c r="D14" s="3">
        <v>0.90050304300020301</v>
      </c>
      <c r="E14" s="3">
        <v>1.08517245626223</v>
      </c>
      <c r="F14" s="9">
        <v>23.482679999999998</v>
      </c>
      <c r="G14" s="9">
        <v>26.277049999999999</v>
      </c>
      <c r="H14" s="9">
        <f t="shared" si="1"/>
        <v>2.7943700000000007</v>
      </c>
      <c r="I14" s="9">
        <f t="shared" si="2"/>
        <v>116.91147330104684</v>
      </c>
      <c r="J14" s="9">
        <f t="shared" si="3"/>
        <v>130.8419728134692</v>
      </c>
      <c r="K14" s="9">
        <f t="shared" si="4"/>
        <v>102.98097378862447</v>
      </c>
      <c r="L14" s="9">
        <f t="shared" si="11"/>
        <v>129.42594076892686</v>
      </c>
      <c r="M14" s="9">
        <f t="shared" si="10"/>
        <v>146.40940126687426</v>
      </c>
      <c r="N14" s="9">
        <f t="shared" si="10"/>
        <v>112.44248027097947</v>
      </c>
      <c r="O14" s="11">
        <v>2.8943505179602305</v>
      </c>
      <c r="P14" s="12">
        <f t="shared" si="6"/>
        <v>65752.850017242832</v>
      </c>
      <c r="Q14" s="14">
        <f t="shared" si="7"/>
        <v>275.72094807755701</v>
      </c>
      <c r="R14" s="13">
        <f>R$13+(R$21-R$13)*((A14-A$13)/(A$21-A$13))</f>
        <v>13827.875</v>
      </c>
      <c r="S14" s="8">
        <f>S$13+(S$21-S$13)*((A14-A$13)/(A$21-A$13))</f>
        <v>-5.4400000000000004E-2</v>
      </c>
      <c r="T14" s="9">
        <v>13.71</v>
      </c>
      <c r="U14" s="12">
        <f t="shared" si="14"/>
        <v>12.609090909090909</v>
      </c>
    </row>
    <row r="15" spans="1:21" x14ac:dyDescent="0.2">
      <c r="A15" s="2">
        <v>1985</v>
      </c>
      <c r="B15" s="3">
        <v>-4.3686738425470102</v>
      </c>
      <c r="C15" s="3">
        <v>22.024426321037499</v>
      </c>
      <c r="D15" s="3">
        <v>0.61092059701125101</v>
      </c>
      <c r="E15" s="3">
        <v>0.71957000770004298</v>
      </c>
      <c r="F15" s="9">
        <v>23.482679999999998</v>
      </c>
      <c r="G15" s="9">
        <v>26.932469999999999</v>
      </c>
      <c r="H15" s="9">
        <f t="shared" si="1"/>
        <v>3.4497900000000001</v>
      </c>
      <c r="I15" s="9">
        <f t="shared" si="2"/>
        <v>147.59061751355691</v>
      </c>
      <c r="J15" s="9">
        <f t="shared" si="3"/>
        <v>158.74192037503352</v>
      </c>
      <c r="K15" s="9">
        <f t="shared" si="4"/>
        <v>136.43931465208027</v>
      </c>
      <c r="L15" s="9">
        <f t="shared" si="11"/>
        <v>149.84214983474703</v>
      </c>
      <c r="M15" s="9">
        <f t="shared" si="10"/>
        <v>161.80980799167824</v>
      </c>
      <c r="N15" s="9">
        <f t="shared" si="10"/>
        <v>137.87449167781583</v>
      </c>
      <c r="O15" s="11">
        <v>2.7910529213135065</v>
      </c>
      <c r="P15" s="12">
        <f t="shared" si="6"/>
        <v>68662.922113320252</v>
      </c>
      <c r="Q15" s="14">
        <f t="shared" si="7"/>
        <v>264.29423634607821</v>
      </c>
      <c r="R15" s="13">
        <f t="shared" ref="R15:R20" si="15">R$13+(R$21-R$13)*((A15-A$13)/(A$21-A$13))</f>
        <v>13866.75</v>
      </c>
      <c r="S15" s="8">
        <f t="shared" ref="S15:S20" si="16">S$13+(S$21-S$13)*((A15-A$13)/(A$21-A$13))</f>
        <v>-5.2500000000000005E-2</v>
      </c>
      <c r="T15" s="9">
        <v>12.91</v>
      </c>
      <c r="U15" s="12">
        <f t="shared" si="14"/>
        <v>12.636363636363637</v>
      </c>
    </row>
    <row r="16" spans="1:21" x14ac:dyDescent="0.2">
      <c r="A16" s="2">
        <v>1986</v>
      </c>
      <c r="B16" s="3">
        <v>-4.5102006829251096</v>
      </c>
      <c r="C16" s="3">
        <v>22.21481631344</v>
      </c>
      <c r="D16" s="3">
        <v>0.379000182255464</v>
      </c>
      <c r="E16" s="3">
        <v>0.50043477416285598</v>
      </c>
      <c r="F16" s="9">
        <v>23.482679999999998</v>
      </c>
      <c r="G16" s="9">
        <v>27.852319999999999</v>
      </c>
      <c r="H16" s="9">
        <f t="shared" si="1"/>
        <v>4.3696400000000004</v>
      </c>
      <c r="I16" s="9">
        <f t="shared" si="2"/>
        <v>189.63129922879483</v>
      </c>
      <c r="J16" s="9">
        <f t="shared" si="3"/>
        <v>199.13617881959772</v>
      </c>
      <c r="K16" s="9">
        <f t="shared" si="4"/>
        <v>180.12641963799197</v>
      </c>
      <c r="L16" s="9">
        <f t="shared" si="11"/>
        <v>174.52663737010155</v>
      </c>
      <c r="M16" s="9">
        <f t="shared" si="10"/>
        <v>183.23299956165388</v>
      </c>
      <c r="N16" s="9">
        <f t="shared" si="10"/>
        <v>165.82027517854925</v>
      </c>
      <c r="O16" s="11">
        <v>2.1312049130137507</v>
      </c>
      <c r="P16" s="12">
        <f t="shared" si="6"/>
        <v>74195.724865808821</v>
      </c>
      <c r="Q16" s="14">
        <f t="shared" si="7"/>
        <v>203.90192228785614</v>
      </c>
      <c r="R16" s="13">
        <f t="shared" si="15"/>
        <v>13905.625</v>
      </c>
      <c r="S16" s="8">
        <f t="shared" si="16"/>
        <v>-5.0599999999999999E-2</v>
      </c>
      <c r="T16" s="9">
        <v>11.33</v>
      </c>
      <c r="U16" s="12">
        <f t="shared" si="14"/>
        <v>12.663636363636364</v>
      </c>
    </row>
    <row r="17" spans="1:21" x14ac:dyDescent="0.2">
      <c r="A17" s="2">
        <v>1987</v>
      </c>
      <c r="B17" s="3">
        <v>-4.5803919378235696</v>
      </c>
      <c r="C17" s="3">
        <v>22.314806663924202</v>
      </c>
      <c r="D17" s="3">
        <v>0.232668482002059</v>
      </c>
      <c r="E17" s="3">
        <v>0.272059139640976</v>
      </c>
      <c r="F17" s="9">
        <v>23.482679999999998</v>
      </c>
      <c r="G17" s="9">
        <v>28.026620000000001</v>
      </c>
      <c r="H17" s="9">
        <f t="shared" si="1"/>
        <v>4.5439400000000028</v>
      </c>
      <c r="I17" s="9">
        <f t="shared" si="2"/>
        <v>198.21389324712001</v>
      </c>
      <c r="J17" s="9">
        <f t="shared" si="3"/>
        <v>203.62411183904504</v>
      </c>
      <c r="K17" s="9">
        <f t="shared" si="4"/>
        <v>192.80367465519504</v>
      </c>
      <c r="L17" s="9">
        <f t="shared" si="11"/>
        <v>191.3141839749953</v>
      </c>
      <c r="M17" s="9">
        <f t="shared" si="10"/>
        <v>197.6739064146206</v>
      </c>
      <c r="N17" s="9">
        <f t="shared" si="10"/>
        <v>184.95446153537003</v>
      </c>
      <c r="O17" s="11">
        <v>2.1150422979316414</v>
      </c>
      <c r="P17" s="12">
        <f t="shared" si="6"/>
        <v>77988.227956671486</v>
      </c>
      <c r="Q17" s="14">
        <f t="shared" si="7"/>
        <v>210.06074674136221</v>
      </c>
      <c r="R17" s="13">
        <f t="shared" si="15"/>
        <v>13944.5</v>
      </c>
      <c r="S17" s="8">
        <f t="shared" si="16"/>
        <v>-4.87E-2</v>
      </c>
      <c r="T17" s="9">
        <v>10.452500000000001</v>
      </c>
      <c r="U17" s="12">
        <f t="shared" si="14"/>
        <v>12.690909090909091</v>
      </c>
    </row>
    <row r="18" spans="1:21" x14ac:dyDescent="0.2">
      <c r="A18" s="2">
        <v>1988</v>
      </c>
      <c r="B18" s="3">
        <v>-4.6135683686840796</v>
      </c>
      <c r="C18" s="3">
        <v>22.357234647996801</v>
      </c>
      <c r="D18" s="3">
        <v>0.13917759303315799</v>
      </c>
      <c r="E18" s="3">
        <v>0.16186691872387801</v>
      </c>
      <c r="F18" s="9">
        <v>23.482679999999998</v>
      </c>
      <c r="G18" s="9">
        <v>28.512360000000001</v>
      </c>
      <c r="H18" s="9">
        <f t="shared" si="1"/>
        <v>5.0296800000000026</v>
      </c>
      <c r="I18" s="9">
        <f t="shared" si="2"/>
        <v>220.28590355998915</v>
      </c>
      <c r="J18" s="9">
        <f t="shared" si="3"/>
        <v>223.82081396112389</v>
      </c>
      <c r="K18" s="9">
        <f t="shared" si="4"/>
        <v>216.75099315885436</v>
      </c>
      <c r="L18" s="9">
        <f t="shared" si="11"/>
        <v>198.95729286970936</v>
      </c>
      <c r="M18" s="9">
        <f t="shared" si="10"/>
        <v>203.09421789166277</v>
      </c>
      <c r="N18" s="9">
        <f t="shared" si="10"/>
        <v>194.82036784775602</v>
      </c>
      <c r="O18" s="11">
        <v>2.0466012738673993</v>
      </c>
      <c r="P18" s="12">
        <f t="shared" si="6"/>
        <v>77531.484709839307</v>
      </c>
      <c r="Q18" s="14">
        <f t="shared" si="7"/>
        <v>195.24439896627993</v>
      </c>
      <c r="R18" s="13">
        <f t="shared" si="15"/>
        <v>13983.375</v>
      </c>
      <c r="S18" s="8">
        <f t="shared" si="16"/>
        <v>-4.6800000000000001E-2</v>
      </c>
      <c r="T18" s="9">
        <v>10.855</v>
      </c>
      <c r="U18" s="12">
        <f t="shared" si="14"/>
        <v>12.718181818181819</v>
      </c>
    </row>
    <row r="19" spans="1:21" x14ac:dyDescent="0.2">
      <c r="A19" s="2">
        <v>1989</v>
      </c>
      <c r="B19" s="3">
        <v>-4.6318364287082003</v>
      </c>
      <c r="C19" s="3">
        <v>22.3794602680799</v>
      </c>
      <c r="D19" s="3">
        <v>9.2829970892175706E-2</v>
      </c>
      <c r="E19" s="3">
        <v>0.109546445258536</v>
      </c>
      <c r="F19" s="9">
        <v>23.482679999999998</v>
      </c>
      <c r="G19" s="9">
        <v>28.073519999999998</v>
      </c>
      <c r="H19" s="9">
        <f t="shared" si="1"/>
        <v>4.59084</v>
      </c>
      <c r="I19" s="9">
        <f t="shared" si="2"/>
        <v>200.84920632551567</v>
      </c>
      <c r="J19" s="9">
        <f t="shared" si="3"/>
        <v>203.04650707830277</v>
      </c>
      <c r="K19" s="9">
        <f t="shared" si="4"/>
        <v>198.65190557272851</v>
      </c>
      <c r="L19" s="9">
        <f t="shared" si="11"/>
        <v>176.35628071811772</v>
      </c>
      <c r="M19" s="9">
        <f t="shared" si="10"/>
        <v>196.47441438166726</v>
      </c>
      <c r="N19" s="9">
        <f t="shared" si="10"/>
        <v>156.23814705456817</v>
      </c>
      <c r="O19" s="11">
        <v>2.1475223693942045</v>
      </c>
      <c r="P19" s="12">
        <f t="shared" si="6"/>
        <v>74424.155366206527</v>
      </c>
      <c r="Q19" s="14">
        <f t="shared" si="7"/>
        <v>202.85964208940288</v>
      </c>
      <c r="R19" s="13">
        <f t="shared" si="15"/>
        <v>14022.25</v>
      </c>
      <c r="S19" s="8">
        <f t="shared" si="16"/>
        <v>-4.4899999999999995E-2</v>
      </c>
      <c r="T19" s="9">
        <v>12.067500000000001</v>
      </c>
      <c r="U19" s="12">
        <f t="shared" si="14"/>
        <v>12.745454545454546</v>
      </c>
    </row>
    <row r="20" spans="1:21" x14ac:dyDescent="0.2">
      <c r="A20" s="2">
        <v>1990</v>
      </c>
      <c r="B20" s="3">
        <v>-4.6503948152028904</v>
      </c>
      <c r="C20" s="3">
        <v>22.403859848340101</v>
      </c>
      <c r="D20" s="3">
        <v>9.1524259343079197E-3</v>
      </c>
      <c r="E20" s="4">
        <v>1.1181500453221901E-3</v>
      </c>
      <c r="F20" s="9">
        <v>23.482679999999998</v>
      </c>
      <c r="G20" s="9">
        <v>27.73321</v>
      </c>
      <c r="H20" s="9">
        <f t="shared" si="1"/>
        <v>4.2505300000000013</v>
      </c>
      <c r="I20" s="9">
        <f t="shared" si="2"/>
        <v>185.80616198712727</v>
      </c>
      <c r="J20" s="9">
        <f t="shared" si="3"/>
        <v>185.84347776024447</v>
      </c>
      <c r="K20" s="9">
        <f t="shared" si="4"/>
        <v>185.76884621401007</v>
      </c>
      <c r="L20" s="9">
        <f t="shared" si="11"/>
        <v>156.45303867200658</v>
      </c>
      <c r="M20" s="9">
        <f t="shared" si="10"/>
        <v>188.66346339772008</v>
      </c>
      <c r="N20" s="9">
        <f t="shared" si="10"/>
        <v>124.24261394629309</v>
      </c>
      <c r="O20" s="11">
        <v>2.3388513865680212</v>
      </c>
      <c r="P20" s="12">
        <f t="shared" si="6"/>
        <v>76222.645944745236</v>
      </c>
      <c r="Q20" s="14">
        <f t="shared" si="7"/>
        <v>231.86091968097034</v>
      </c>
      <c r="R20" s="13">
        <f t="shared" si="15"/>
        <v>14061.125</v>
      </c>
      <c r="S20" s="8">
        <f t="shared" si="16"/>
        <v>-4.2999999999999997E-2</v>
      </c>
      <c r="T20" s="9">
        <v>11.782500000000001</v>
      </c>
      <c r="U20" s="12">
        <f t="shared" si="14"/>
        <v>12.772727272727273</v>
      </c>
    </row>
    <row r="21" spans="1:21" x14ac:dyDescent="0.2">
      <c r="A21" s="2">
        <v>1991</v>
      </c>
      <c r="B21" s="3">
        <v>74.373338904809103</v>
      </c>
      <c r="C21" s="3">
        <v>20.097230740654801</v>
      </c>
      <c r="D21" s="3">
        <v>44.555866500341601</v>
      </c>
      <c r="E21" s="3">
        <v>1.3344772439807</v>
      </c>
      <c r="F21" s="9">
        <f>G20</f>
        <v>27.73321</v>
      </c>
      <c r="G21" s="9">
        <v>27.789259999999999</v>
      </c>
      <c r="H21" s="9">
        <f t="shared" si="1"/>
        <v>5.6049999999999045E-2</v>
      </c>
      <c r="I21" s="9">
        <f t="shared" si="2"/>
        <v>76.626238470836469</v>
      </c>
      <c r="J21" s="9">
        <f t="shared" si="3"/>
        <v>166.03716126962013</v>
      </c>
      <c r="K21" s="9">
        <f t="shared" si="4"/>
        <v>-12.784684327947202</v>
      </c>
      <c r="L21" s="9">
        <f t="shared" si="11"/>
        <v>137.93952585795608</v>
      </c>
      <c r="M21" s="9">
        <f t="shared" si="10"/>
        <v>178.24393955823695</v>
      </c>
      <c r="N21" s="9">
        <f t="shared" si="10"/>
        <v>97.635112157675195</v>
      </c>
      <c r="O21" s="11">
        <v>2.2055125654834762</v>
      </c>
      <c r="P21" s="12">
        <f t="shared" si="6"/>
        <v>79339.583206850148</v>
      </c>
      <c r="Q21" s="14">
        <f t="shared" si="7"/>
        <v>226.6658560342519</v>
      </c>
      <c r="R21">
        <v>14100</v>
      </c>
      <c r="S21">
        <v>-4.1099999999999998E-2</v>
      </c>
      <c r="T21" s="9">
        <v>11.137499999999999</v>
      </c>
      <c r="U21" s="12">
        <f t="shared" si="14"/>
        <v>12.8</v>
      </c>
    </row>
    <row r="22" spans="1:21" x14ac:dyDescent="0.2">
      <c r="A22" s="2">
        <v>1992</v>
      </c>
      <c r="B22" s="3">
        <v>111.818528193763</v>
      </c>
      <c r="C22" s="3">
        <v>18.8756548181588</v>
      </c>
      <c r="D22" s="3">
        <v>33.651994585453501</v>
      </c>
      <c r="E22" s="3">
        <v>1.03026475152652</v>
      </c>
      <c r="F22" s="9">
        <v>27.73321</v>
      </c>
      <c r="G22" s="9">
        <v>27.385649999999998</v>
      </c>
      <c r="H22" s="9">
        <f t="shared" si="1"/>
        <v>-0.34756000000000142</v>
      </c>
      <c r="I22" s="9">
        <f t="shared" si="2"/>
        <v>98.697683016564397</v>
      </c>
      <c r="J22" s="9">
        <f t="shared" si="3"/>
        <v>164.56935691930914</v>
      </c>
      <c r="K22" s="9">
        <f t="shared" si="4"/>
        <v>32.826009113819637</v>
      </c>
      <c r="L22" s="9">
        <f t="shared" si="11"/>
        <v>126.11575222374429</v>
      </c>
      <c r="M22" s="9">
        <f t="shared" si="10"/>
        <v>171.84652046360276</v>
      </c>
      <c r="N22" s="9">
        <f t="shared" si="10"/>
        <v>80.384983983885846</v>
      </c>
      <c r="O22" s="11">
        <v>2.1296716932945299</v>
      </c>
      <c r="P22" s="12">
        <f t="shared" si="6"/>
        <v>87363.631146041778</v>
      </c>
      <c r="Q22" s="14">
        <f t="shared" si="7"/>
        <v>248.16585233397964</v>
      </c>
      <c r="R22" s="13">
        <f>R$21+(R$31-R$21)*((A22-A$21)/(A$31-A$21))</f>
        <v>14214</v>
      </c>
      <c r="S22" s="8">
        <f>S$21+(S$31-S$21)*((A22-A$21)/(A$31-A$21))</f>
        <v>-4.0349999999999997E-2</v>
      </c>
      <c r="T22" s="9">
        <v>9.2899999999999991</v>
      </c>
      <c r="U22" s="12">
        <f t="shared" si="14"/>
        <v>12.827272727272726</v>
      </c>
    </row>
    <row r="23" spans="1:21" x14ac:dyDescent="0.2">
      <c r="A23" s="2">
        <v>1993</v>
      </c>
      <c r="B23" s="3">
        <v>131.183821546595</v>
      </c>
      <c r="C23" s="3">
        <v>18.2740036746386</v>
      </c>
      <c r="D23" s="3">
        <v>22.1355792868295</v>
      </c>
      <c r="E23" s="3">
        <v>0.70212850581991704</v>
      </c>
      <c r="F23" s="9">
        <v>27.73321</v>
      </c>
      <c r="G23" s="9">
        <v>27.638390000000001</v>
      </c>
      <c r="H23" s="9">
        <f t="shared" si="1"/>
        <v>-9.4819999999998572E-2</v>
      </c>
      <c r="I23" s="9">
        <f t="shared" si="2"/>
        <v>127.71833948973659</v>
      </c>
      <c r="J23" s="9">
        <f t="shared" si="3"/>
        <v>171.72319476370819</v>
      </c>
      <c r="K23" s="9">
        <f t="shared" si="4"/>
        <v>83.713484215764964</v>
      </c>
      <c r="L23" s="9">
        <f t="shared" si="11"/>
        <v>120.9309997236752</v>
      </c>
      <c r="M23" s="9">
        <f t="shared" ref="M23:M46" si="17">AVERAGE(J21:J25)</f>
        <v>170.44833789372689</v>
      </c>
      <c r="N23" s="9">
        <f t="shared" ref="N23:N46" si="18">AVERAGE(K21:K25)</f>
        <v>71.413661553623498</v>
      </c>
      <c r="O23" s="11">
        <v>2.0387053936667243</v>
      </c>
      <c r="P23" s="12">
        <f t="shared" si="6"/>
        <v>93652.682639562816</v>
      </c>
      <c r="Q23" s="14">
        <f t="shared" si="7"/>
        <v>250.02956767389475</v>
      </c>
      <c r="R23" s="13">
        <f t="shared" ref="R23:R30" si="19">R$21+(R$31-R$21)*((A23-A$21)/(A$31-A$21))</f>
        <v>14328</v>
      </c>
      <c r="S23" s="8">
        <f t="shared" ref="S23:S30" si="20">S$21+(S$31-S$21)*((A23-A$21)/(A$31-A$21))</f>
        <v>-3.9599999999999996E-2</v>
      </c>
      <c r="T23" s="9">
        <v>8.0875000000000004</v>
      </c>
      <c r="U23" s="12">
        <f t="shared" si="14"/>
        <v>12.854545454545454</v>
      </c>
    </row>
    <row r="24" spans="1:21" x14ac:dyDescent="0.2">
      <c r="A24" s="2">
        <v>1994</v>
      </c>
      <c r="B24" s="3">
        <v>141.31954211577099</v>
      </c>
      <c r="C24" s="3">
        <v>17.9700804324454</v>
      </c>
      <c r="D24" s="3">
        <v>14.654629662047</v>
      </c>
      <c r="E24" s="3">
        <v>0.43337984647900601</v>
      </c>
      <c r="F24" s="9">
        <v>27.73321</v>
      </c>
      <c r="G24" s="9">
        <v>27.74464</v>
      </c>
      <c r="H24" s="9">
        <f t="shared" si="1"/>
        <v>1.1430000000000717E-2</v>
      </c>
      <c r="I24" s="9">
        <f t="shared" si="2"/>
        <v>141.73033815445672</v>
      </c>
      <c r="J24" s="9">
        <f t="shared" si="3"/>
        <v>171.05941160513174</v>
      </c>
      <c r="K24" s="9">
        <f t="shared" si="4"/>
        <v>112.40126470378169</v>
      </c>
      <c r="L24" s="9">
        <f t="shared" si="11"/>
        <v>137.36259589324135</v>
      </c>
      <c r="M24" s="9">
        <f t="shared" si="17"/>
        <v>171.18501040632219</v>
      </c>
      <c r="N24" s="9">
        <f t="shared" si="18"/>
        <v>103.54018138016049</v>
      </c>
      <c r="O24" s="11">
        <v>1.9888214752347215</v>
      </c>
      <c r="P24" s="12">
        <f t="shared" si="6"/>
        <v>94698.912140062472</v>
      </c>
      <c r="Q24" s="14">
        <f t="shared" si="7"/>
        <v>244.75054835698595</v>
      </c>
      <c r="R24" s="13">
        <f t="shared" si="19"/>
        <v>14442</v>
      </c>
      <c r="S24" s="8">
        <f t="shared" si="20"/>
        <v>-3.8849999999999996E-2</v>
      </c>
      <c r="T24" s="9">
        <v>8.1150000000000002</v>
      </c>
      <c r="U24" s="12">
        <f t="shared" si="14"/>
        <v>12.881818181818181</v>
      </c>
    </row>
    <row r="25" spans="1:21" x14ac:dyDescent="0.2">
      <c r="A25" s="2">
        <v>1995</v>
      </c>
      <c r="B25" s="3">
        <v>146.090041389232</v>
      </c>
      <c r="C25" s="3">
        <v>17.8218866746994</v>
      </c>
      <c r="D25" s="3">
        <v>9.27402559954783</v>
      </c>
      <c r="E25" s="3">
        <v>0.27271884286582199</v>
      </c>
      <c r="F25" s="9">
        <v>27.73321</v>
      </c>
      <c r="G25" s="9">
        <v>28.120159999999998</v>
      </c>
      <c r="H25" s="9">
        <f t="shared" si="1"/>
        <v>0.38694999999999879</v>
      </c>
      <c r="I25" s="9">
        <f t="shared" si="2"/>
        <v>159.88239948678182</v>
      </c>
      <c r="J25" s="9">
        <f t="shared" si="3"/>
        <v>178.8525649108652</v>
      </c>
      <c r="K25" s="9">
        <f t="shared" si="4"/>
        <v>140.91223406269845</v>
      </c>
      <c r="L25" s="9">
        <f t="shared" si="11"/>
        <v>150.77201848877502</v>
      </c>
      <c r="M25" s="9">
        <f t="shared" si="17"/>
        <v>172.81654099746768</v>
      </c>
      <c r="N25" s="9">
        <f t="shared" si="18"/>
        <v>128.72749598008238</v>
      </c>
      <c r="O25" s="11">
        <v>1.9856318959860004</v>
      </c>
      <c r="P25" s="12">
        <f t="shared" si="6"/>
        <v>89449.226888498655</v>
      </c>
      <c r="Q25" s="14">
        <f t="shared" si="7"/>
        <v>224.68655441631509</v>
      </c>
      <c r="R25" s="13">
        <f t="shared" si="19"/>
        <v>14556</v>
      </c>
      <c r="S25" s="8">
        <f t="shared" si="20"/>
        <v>-3.8099999999999995E-2</v>
      </c>
      <c r="T25" s="9">
        <v>9.57</v>
      </c>
      <c r="U25" s="12">
        <f t="shared" si="14"/>
        <v>12.909090909090908</v>
      </c>
    </row>
    <row r="26" spans="1:21" x14ac:dyDescent="0.2">
      <c r="A26" s="2">
        <v>1996</v>
      </c>
      <c r="B26" s="3">
        <v>148.393542373716</v>
      </c>
      <c r="C26" s="3">
        <v>17.750310815113501</v>
      </c>
      <c r="D26" s="3">
        <v>5.3647809738146002</v>
      </c>
      <c r="E26" s="3">
        <v>0.176588341163257</v>
      </c>
      <c r="F26" s="9">
        <v>27.73321</v>
      </c>
      <c r="G26" s="9">
        <v>28.0259</v>
      </c>
      <c r="H26" s="9">
        <f t="shared" si="1"/>
        <v>0.29269000000000034</v>
      </c>
      <c r="I26" s="9">
        <f t="shared" si="2"/>
        <v>158.78421931866717</v>
      </c>
      <c r="J26" s="9">
        <f t="shared" si="3"/>
        <v>169.72052383259665</v>
      </c>
      <c r="K26" s="9">
        <f t="shared" si="4"/>
        <v>147.84791480473766</v>
      </c>
      <c r="L26" s="9">
        <f t="shared" si="11"/>
        <v>157.87722460920656</v>
      </c>
      <c r="M26" s="9">
        <f t="shared" si="17"/>
        <v>172.03450732326999</v>
      </c>
      <c r="N26" s="9">
        <f t="shared" si="18"/>
        <v>143.71994189514314</v>
      </c>
      <c r="O26" s="11">
        <v>2.0618517218296764</v>
      </c>
      <c r="P26" s="12">
        <f t="shared" si="6"/>
        <v>92804.42782754873</v>
      </c>
      <c r="Q26" s="14">
        <f t="shared" si="7"/>
        <v>243.69422867986773</v>
      </c>
      <c r="R26" s="13">
        <f t="shared" si="19"/>
        <v>14670</v>
      </c>
      <c r="S26" s="8">
        <f t="shared" si="20"/>
        <v>-3.7349999999999994E-2</v>
      </c>
      <c r="T26" s="9">
        <v>9.0474999999999994</v>
      </c>
      <c r="U26" s="12">
        <f t="shared" si="14"/>
        <v>12.936363636363636</v>
      </c>
    </row>
    <row r="27" spans="1:21" x14ac:dyDescent="0.2">
      <c r="A27" s="2">
        <v>1997</v>
      </c>
      <c r="B27" s="3">
        <v>149.61877352058801</v>
      </c>
      <c r="C27" s="3">
        <v>17.7150636863066</v>
      </c>
      <c r="D27" s="3">
        <v>3.3743995631833399</v>
      </c>
      <c r="E27" s="3">
        <v>0.12820759883390501</v>
      </c>
      <c r="F27" s="9">
        <v>27.73321</v>
      </c>
      <c r="G27" s="9">
        <v>28.188359999999999</v>
      </c>
      <c r="H27" s="9">
        <f t="shared" si="1"/>
        <v>0.45514999999999972</v>
      </c>
      <c r="I27" s="9">
        <f t="shared" si="2"/>
        <v>165.7447959942329</v>
      </c>
      <c r="J27" s="9">
        <f t="shared" si="3"/>
        <v>172.7270098750366</v>
      </c>
      <c r="K27" s="9">
        <f t="shared" si="4"/>
        <v>158.7625821134292</v>
      </c>
      <c r="L27" s="9">
        <f t="shared" si="11"/>
        <v>160.18428727329245</v>
      </c>
      <c r="M27" s="9">
        <f t="shared" si="17"/>
        <v>168.65165255065531</v>
      </c>
      <c r="N27" s="9">
        <f t="shared" si="18"/>
        <v>151.71692199592962</v>
      </c>
      <c r="O27" s="11">
        <v>2.019448241187769</v>
      </c>
      <c r="P27" s="12">
        <f t="shared" si="6"/>
        <v>94073.112121332495</v>
      </c>
      <c r="Q27" s="14">
        <f t="shared" si="7"/>
        <v>239.16371077844971</v>
      </c>
      <c r="R27" s="13">
        <f t="shared" si="19"/>
        <v>14784</v>
      </c>
      <c r="S27" s="8">
        <f t="shared" si="20"/>
        <v>-3.6600000000000001E-2</v>
      </c>
      <c r="T27" s="9">
        <v>9.0175000000000001</v>
      </c>
      <c r="U27" s="12">
        <f t="shared" si="14"/>
        <v>12.963636363636363</v>
      </c>
    </row>
    <row r="28" spans="1:21" x14ac:dyDescent="0.2">
      <c r="A28" s="2">
        <v>1998</v>
      </c>
      <c r="B28" s="3">
        <v>150.27467098287499</v>
      </c>
      <c r="C28" s="3">
        <v>17.6973761823802</v>
      </c>
      <c r="D28" s="3">
        <v>2.21317969740638</v>
      </c>
      <c r="E28" s="3">
        <v>9.7083280580718301E-2</v>
      </c>
      <c r="F28" s="9">
        <v>27.73321</v>
      </c>
      <c r="G28" s="9">
        <v>28.099640000000001</v>
      </c>
      <c r="H28" s="9">
        <f t="shared" si="1"/>
        <v>0.36643000000000114</v>
      </c>
      <c r="I28" s="9">
        <f t="shared" si="2"/>
        <v>163.24437009189418</v>
      </c>
      <c r="J28" s="9">
        <f t="shared" si="3"/>
        <v>167.81302639271971</v>
      </c>
      <c r="K28" s="9">
        <f t="shared" si="4"/>
        <v>158.67571379106866</v>
      </c>
      <c r="L28" s="9">
        <f t="shared" si="11"/>
        <v>143.15054731694423</v>
      </c>
      <c r="M28" s="9">
        <f t="shared" si="17"/>
        <v>164.64466828707714</v>
      </c>
      <c r="N28" s="9">
        <f t="shared" si="18"/>
        <v>121.65642634681133</v>
      </c>
      <c r="O28" s="11">
        <v>1.7175691196769081</v>
      </c>
      <c r="P28" s="12">
        <f t="shared" si="6"/>
        <v>96569.301052046183</v>
      </c>
      <c r="Q28" s="14">
        <f t="shared" si="7"/>
        <v>210.13061306768597</v>
      </c>
      <c r="R28" s="13">
        <f t="shared" si="19"/>
        <v>14898</v>
      </c>
      <c r="S28" s="8">
        <f t="shared" si="20"/>
        <v>-3.585E-2</v>
      </c>
      <c r="T28" s="9">
        <v>8.7249999999999996</v>
      </c>
      <c r="U28" s="12">
        <f t="shared" si="14"/>
        <v>12.99090909090909</v>
      </c>
    </row>
    <row r="29" spans="1:21" x14ac:dyDescent="0.2">
      <c r="A29" s="2">
        <v>1999</v>
      </c>
      <c r="B29" s="3">
        <v>151.02319614912099</v>
      </c>
      <c r="C29" s="3">
        <v>17.6794018114573</v>
      </c>
      <c r="D29" s="3">
        <v>0.43007840820836102</v>
      </c>
      <c r="E29" s="3">
        <v>7.61961950304052E-2</v>
      </c>
      <c r="F29" s="9">
        <v>27.73321</v>
      </c>
      <c r="G29" s="9">
        <v>27.79663</v>
      </c>
      <c r="H29" s="9">
        <f t="shared" si="1"/>
        <v>6.3420000000000698E-2</v>
      </c>
      <c r="I29" s="9">
        <f t="shared" si="2"/>
        <v>153.26565147488625</v>
      </c>
      <c r="J29" s="9">
        <f t="shared" si="3"/>
        <v>154.1451377420583</v>
      </c>
      <c r="K29" s="9">
        <f t="shared" si="4"/>
        <v>152.38616520771421</v>
      </c>
      <c r="L29" s="9">
        <f t="shared" si="11"/>
        <v>120.35066797779447</v>
      </c>
      <c r="M29" s="9">
        <f t="shared" si="17"/>
        <v>152.25747125217671</v>
      </c>
      <c r="N29" s="9">
        <f t="shared" si="18"/>
        <v>88.443864703412231</v>
      </c>
      <c r="O29" s="11">
        <v>1.8404892231115557</v>
      </c>
      <c r="P29" s="12">
        <f t="shared" si="6"/>
        <v>99110.937809995521</v>
      </c>
      <c r="Q29" s="14">
        <f t="shared" si="7"/>
        <v>236.16259660072078</v>
      </c>
      <c r="R29" s="13">
        <f t="shared" si="19"/>
        <v>15012</v>
      </c>
      <c r="S29" s="8">
        <f t="shared" si="20"/>
        <v>-3.5099999999999999E-2</v>
      </c>
      <c r="T29" s="9">
        <v>8.44</v>
      </c>
      <c r="U29" s="12">
        <f t="shared" si="14"/>
        <v>13.018181818181818</v>
      </c>
    </row>
    <row r="30" spans="1:21" x14ac:dyDescent="0.2">
      <c r="A30" s="2">
        <v>2000</v>
      </c>
      <c r="B30" s="3">
        <v>78.387782215325402</v>
      </c>
      <c r="C30" s="3">
        <v>15.148357014450299</v>
      </c>
      <c r="D30" s="3">
        <v>42.4181473867215</v>
      </c>
      <c r="E30" s="3">
        <v>1.50975279440359</v>
      </c>
      <c r="F30" s="9">
        <f>G29</f>
        <v>27.79663</v>
      </c>
      <c r="G30" s="9">
        <v>27.675360000000001</v>
      </c>
      <c r="H30" s="9">
        <f t="shared" si="1"/>
        <v>-0.1212699999999991</v>
      </c>
      <c r="I30" s="9">
        <f t="shared" si="2"/>
        <v>74.713699705040653</v>
      </c>
      <c r="J30" s="9">
        <f t="shared" si="3"/>
        <v>158.81764359297435</v>
      </c>
      <c r="K30" s="9">
        <f t="shared" si="4"/>
        <v>-9.3902441828930598</v>
      </c>
      <c r="L30" s="9">
        <f t="shared" si="11"/>
        <v>93.82059731505889</v>
      </c>
      <c r="M30" s="9">
        <f t="shared" si="17"/>
        <v>133.30377738905008</v>
      </c>
      <c r="N30" s="9">
        <f t="shared" si="18"/>
        <v>54.337417241067655</v>
      </c>
      <c r="O30" s="11">
        <v>2.2792712437690557</v>
      </c>
      <c r="P30" s="12">
        <f t="shared" si="6"/>
        <v>96037.211620740141</v>
      </c>
      <c r="Q30" s="14">
        <f t="shared" si="7"/>
        <v>285.88460798569332</v>
      </c>
      <c r="R30" s="13">
        <f t="shared" si="19"/>
        <v>15126</v>
      </c>
      <c r="S30" s="8">
        <f t="shared" si="20"/>
        <v>-3.4349999999999999E-2</v>
      </c>
      <c r="T30" s="9">
        <v>9.34</v>
      </c>
      <c r="U30" s="12">
        <f t="shared" si="14"/>
        <v>13.045454545454545</v>
      </c>
    </row>
    <row r="31" spans="1:21" x14ac:dyDescent="0.2">
      <c r="A31" s="2">
        <v>2001</v>
      </c>
      <c r="B31" s="3">
        <v>40.589453416730599</v>
      </c>
      <c r="C31" s="3">
        <v>13.8625733749269</v>
      </c>
      <c r="D31" s="3">
        <v>31.150913726213201</v>
      </c>
      <c r="E31" s="3">
        <v>1.1530012271177701</v>
      </c>
      <c r="F31" s="9">
        <v>27.79663</v>
      </c>
      <c r="G31" s="9">
        <v>27.947949999999999</v>
      </c>
      <c r="H31" s="9">
        <f t="shared" si="1"/>
        <v>0.15131999999999834</v>
      </c>
      <c r="I31" s="9">
        <f t="shared" si="2"/>
        <v>44.784822622918426</v>
      </c>
      <c r="J31" s="9">
        <f t="shared" si="3"/>
        <v>107.78453865809468</v>
      </c>
      <c r="K31" s="9">
        <f t="shared" si="4"/>
        <v>-18.214893412257808</v>
      </c>
      <c r="L31" s="9">
        <f t="shared" si="11"/>
        <v>67.905512447564504</v>
      </c>
      <c r="M31" s="9">
        <f t="shared" si="17"/>
        <v>112.38504809430007</v>
      </c>
      <c r="N31" s="9">
        <f t="shared" si="18"/>
        <v>23.425976800828931</v>
      </c>
      <c r="O31" s="11">
        <v>2.1714451527418217</v>
      </c>
      <c r="P31" s="12">
        <f t="shared" si="6"/>
        <v>101237.07239960086</v>
      </c>
      <c r="Q31" s="14">
        <f t="shared" si="7"/>
        <v>281.531861541414</v>
      </c>
      <c r="R31">
        <v>15240</v>
      </c>
      <c r="S31">
        <v>-3.3599999999999998E-2</v>
      </c>
      <c r="T31" s="9">
        <v>8.5</v>
      </c>
      <c r="U31" s="12">
        <f t="shared" si="14"/>
        <v>13.072727272727272</v>
      </c>
    </row>
    <row r="32" spans="1:21" x14ac:dyDescent="0.2">
      <c r="A32" s="2">
        <v>2002</v>
      </c>
      <c r="B32" s="3">
        <v>20.664836418363102</v>
      </c>
      <c r="C32" s="3">
        <v>13.210898818306401</v>
      </c>
      <c r="D32" s="3">
        <v>21.690237654537398</v>
      </c>
      <c r="E32" s="3">
        <v>0.78843960300879901</v>
      </c>
      <c r="F32" s="9">
        <v>27.79663</v>
      </c>
      <c r="G32" s="9">
        <v>28.267060000000001</v>
      </c>
      <c r="H32" s="9">
        <f t="shared" si="1"/>
        <v>0.47043000000000035</v>
      </c>
      <c r="I32" s="9">
        <f t="shared" si="2"/>
        <v>33.09444268055487</v>
      </c>
      <c r="J32" s="9">
        <f t="shared" si="3"/>
        <v>77.958540559403389</v>
      </c>
      <c r="K32" s="9">
        <f t="shared" si="4"/>
        <v>-11.769655198293643</v>
      </c>
      <c r="L32" s="9">
        <f t="shared" si="11"/>
        <v>42.329053316099312</v>
      </c>
      <c r="M32" s="9">
        <f t="shared" si="17"/>
        <v>90.002218998705615</v>
      </c>
      <c r="N32" s="9">
        <f t="shared" si="18"/>
        <v>-5.3441123665069776</v>
      </c>
      <c r="O32" s="11">
        <v>2.0116964867494436</v>
      </c>
      <c r="P32" s="12">
        <f t="shared" si="6"/>
        <v>105509.50464796275</v>
      </c>
      <c r="Q32" s="14">
        <f t="shared" si="7"/>
        <v>265.7227043003715</v>
      </c>
      <c r="R32" s="13">
        <f>R$31+(R$46-R$31)*((A32-A$31)/(A$46-A$31))</f>
        <v>15192.933333333332</v>
      </c>
      <c r="S32" s="8">
        <f>S$31+(S$46-S$31)*((A32-A$31)/(A$46-A$31))</f>
        <v>-3.3693333333333332E-2</v>
      </c>
      <c r="T32" s="9">
        <v>7.6150000000000002</v>
      </c>
      <c r="U32" s="18">
        <v>13.1</v>
      </c>
    </row>
    <row r="33" spans="1:21" x14ac:dyDescent="0.2">
      <c r="A33" s="2">
        <v>2003</v>
      </c>
      <c r="B33" s="3">
        <v>11.502178775885501</v>
      </c>
      <c r="C33" s="3">
        <v>12.8944022910458</v>
      </c>
      <c r="D33" s="3">
        <v>13.958533729511</v>
      </c>
      <c r="E33" s="3">
        <v>0.47506448302173399</v>
      </c>
      <c r="F33" s="9">
        <v>27.79663</v>
      </c>
      <c r="G33" s="9">
        <v>28.656179999999999</v>
      </c>
      <c r="H33" s="9">
        <f t="shared" si="1"/>
        <v>0.8595499999999987</v>
      </c>
      <c r="I33" s="9">
        <f t="shared" si="2"/>
        <v>33.668945754422303</v>
      </c>
      <c r="J33" s="9">
        <f t="shared" si="3"/>
        <v>63.219379918969629</v>
      </c>
      <c r="K33" s="9">
        <f t="shared" si="4"/>
        <v>4.1185115898749771</v>
      </c>
      <c r="L33" s="9">
        <f t="shared" si="11"/>
        <v>34.757047178720015</v>
      </c>
      <c r="M33" s="9">
        <f t="shared" si="17"/>
        <v>67.653934739281581</v>
      </c>
      <c r="N33" s="9">
        <f t="shared" si="18"/>
        <v>1.8601596181584519</v>
      </c>
      <c r="O33" s="11">
        <v>2.2353484809782609</v>
      </c>
      <c r="P33" s="12">
        <f t="shared" si="6"/>
        <v>109380.02752335499</v>
      </c>
      <c r="Q33" s="14">
        <f t="shared" si="7"/>
        <v>297.83717914470748</v>
      </c>
      <c r="R33" s="13">
        <f t="shared" ref="R33:R45" si="21">R$31+(R$46-R$31)*((A33-A$31)/(A$46-A$31))</f>
        <v>15145.866666666667</v>
      </c>
      <c r="S33" s="8">
        <f t="shared" ref="S33:S45" si="22">S$31+(S$46-S$31)*((A33-A$31)/(A$46-A$31))</f>
        <v>-3.3786666666666666E-2</v>
      </c>
      <c r="T33" s="9">
        <v>6.9349999999999996</v>
      </c>
      <c r="U33" s="12">
        <f>U$32+((A33-A$32)/(A$46-A$32))*(U$46-U$32)</f>
        <v>13.242857142857142</v>
      </c>
    </row>
    <row r="34" spans="1:21" x14ac:dyDescent="0.2">
      <c r="A34" s="2">
        <v>2004</v>
      </c>
      <c r="B34" s="3">
        <v>6.7942372743567603</v>
      </c>
      <c r="C34" s="3">
        <v>12.7474651593019</v>
      </c>
      <c r="D34" s="3">
        <v>7.9542848010251799</v>
      </c>
      <c r="E34" s="3">
        <v>0.32198196634183401</v>
      </c>
      <c r="F34" s="9">
        <v>27.79663</v>
      </c>
      <c r="G34" s="9">
        <v>28.525759999999998</v>
      </c>
      <c r="H34" s="9">
        <f t="shared" si="1"/>
        <v>0.72912999999999784</v>
      </c>
      <c r="I34" s="9">
        <f t="shared" si="2"/>
        <v>25.383355817560293</v>
      </c>
      <c r="J34" s="9">
        <f t="shared" si="3"/>
        <v>42.230992264085941</v>
      </c>
      <c r="K34" s="9">
        <f t="shared" si="4"/>
        <v>8.5357193710346486</v>
      </c>
      <c r="L34" s="9">
        <f t="shared" si="11"/>
        <v>31.995425487950303</v>
      </c>
      <c r="M34" s="9">
        <f t="shared" si="17"/>
        <v>53.358467592149111</v>
      </c>
      <c r="N34" s="9">
        <f t="shared" si="18"/>
        <v>10.632383383751485</v>
      </c>
      <c r="O34" s="11">
        <v>2.5560970007499226</v>
      </c>
      <c r="P34" s="12">
        <f t="shared" si="6"/>
        <v>111451.42632042964</v>
      </c>
      <c r="Q34" s="14">
        <f t="shared" si="7"/>
        <v>350.20469409178776</v>
      </c>
      <c r="R34" s="13">
        <f t="shared" si="21"/>
        <v>15098.8</v>
      </c>
      <c r="S34" s="8">
        <f t="shared" si="22"/>
        <v>-3.388E-2</v>
      </c>
      <c r="T34" s="9">
        <v>6.6025</v>
      </c>
      <c r="U34" s="12">
        <f t="shared" ref="U34:U45" si="23">U$32+((A34-A$32)/(A$46-A$32))*(U$46-U$32)</f>
        <v>13.385714285714286</v>
      </c>
    </row>
    <row r="35" spans="1:21" x14ac:dyDescent="0.2">
      <c r="A35" s="2">
        <v>2005</v>
      </c>
      <c r="B35" s="3">
        <v>4.48004295280343</v>
      </c>
      <c r="C35" s="3">
        <v>12.6778403739645</v>
      </c>
      <c r="D35" s="3">
        <v>4.6269154762527496</v>
      </c>
      <c r="E35" s="3">
        <v>0.18968074476507399</v>
      </c>
      <c r="F35" s="9">
        <v>27.79663</v>
      </c>
      <c r="G35" s="9">
        <v>29.073409999999999</v>
      </c>
      <c r="H35" s="9">
        <f t="shared" si="1"/>
        <v>1.2767799999999987</v>
      </c>
      <c r="I35" s="9">
        <f t="shared" si="2"/>
        <v>36.853669018144188</v>
      </c>
      <c r="J35" s="9">
        <f t="shared" si="3"/>
        <v>47.076222295854294</v>
      </c>
      <c r="K35" s="9">
        <f t="shared" si="4"/>
        <v>26.631115740434083</v>
      </c>
      <c r="L35" s="9">
        <f t="shared" si="11"/>
        <v>36.128803049436598</v>
      </c>
      <c r="M35" s="9">
        <f t="shared" si="17"/>
        <v>49.1405876834487</v>
      </c>
      <c r="N35" s="9">
        <f t="shared" si="18"/>
        <v>23.117018415424496</v>
      </c>
      <c r="O35" s="11">
        <v>3.0065301066917036</v>
      </c>
      <c r="P35" s="12">
        <f t="shared" si="6"/>
        <v>108888.70727432148</v>
      </c>
      <c r="Q35" s="14">
        <f t="shared" si="7"/>
        <v>387.42257363340582</v>
      </c>
      <c r="R35" s="13">
        <f t="shared" si="21"/>
        <v>15051.733333333334</v>
      </c>
      <c r="S35" s="8">
        <f t="shared" si="22"/>
        <v>-3.3973333333333335E-2</v>
      </c>
      <c r="T35" s="9">
        <v>7.0724999999999998</v>
      </c>
      <c r="U35" s="12">
        <f t="shared" si="23"/>
        <v>13.528571428571428</v>
      </c>
    </row>
    <row r="36" spans="1:21" x14ac:dyDescent="0.2">
      <c r="A36" s="2">
        <v>2006</v>
      </c>
      <c r="B36" s="3">
        <v>3.3932958275542999</v>
      </c>
      <c r="C36" s="3">
        <v>12.6356715780793</v>
      </c>
      <c r="D36" s="3">
        <v>2.42549983330102</v>
      </c>
      <c r="E36" s="3">
        <v>0.109824434204725</v>
      </c>
      <c r="F36" s="9">
        <v>27.79663</v>
      </c>
      <c r="G36" s="9">
        <v>28.888120000000001</v>
      </c>
      <c r="H36" s="9">
        <f t="shared" si="1"/>
        <v>1.0914900000000003</v>
      </c>
      <c r="I36" s="9">
        <f t="shared" si="2"/>
        <v>30.976714169069858</v>
      </c>
      <c r="J36" s="9">
        <f t="shared" si="3"/>
        <v>36.30720292243236</v>
      </c>
      <c r="K36" s="9">
        <f t="shared" si="4"/>
        <v>25.646225415707356</v>
      </c>
      <c r="L36" s="9">
        <f t="shared" si="11"/>
        <v>31.052674690940268</v>
      </c>
      <c r="M36" s="9">
        <f t="shared" si="17"/>
        <v>38.47659404147818</v>
      </c>
      <c r="N36" s="9">
        <f t="shared" si="18"/>
        <v>23.628755340402357</v>
      </c>
      <c r="O36" s="11">
        <v>3.2826835882912304</v>
      </c>
      <c r="P36" s="12">
        <f t="shared" si="6"/>
        <v>105421.0491990337</v>
      </c>
      <c r="Q36" s="14">
        <f t="shared" si="7"/>
        <v>414.80876181607169</v>
      </c>
      <c r="R36" s="13">
        <f t="shared" si="21"/>
        <v>15004.666666666666</v>
      </c>
      <c r="S36" s="8">
        <f t="shared" si="22"/>
        <v>-3.4066666666666669E-2</v>
      </c>
      <c r="T36" s="9">
        <v>7.7149999999999999</v>
      </c>
      <c r="U36" s="12">
        <f t="shared" si="23"/>
        <v>13.671428571428571</v>
      </c>
    </row>
    <row r="37" spans="1:21" x14ac:dyDescent="0.2">
      <c r="A37" s="2">
        <v>2007</v>
      </c>
      <c r="B37" s="3">
        <v>2.7564223144358699</v>
      </c>
      <c r="C37" s="3">
        <v>12.6166702551168</v>
      </c>
      <c r="D37" s="3">
        <v>1.3041705352384101</v>
      </c>
      <c r="E37" s="3">
        <v>6.1774853368586499E-2</v>
      </c>
      <c r="F37" s="9">
        <v>27.79663</v>
      </c>
      <c r="G37" s="9">
        <v>29.817959999999999</v>
      </c>
      <c r="H37" s="9">
        <f t="shared" si="1"/>
        <v>2.021329999999999</v>
      </c>
      <c r="I37" s="9">
        <f t="shared" si="2"/>
        <v>53.761330487986328</v>
      </c>
      <c r="J37" s="9">
        <f t="shared" si="3"/>
        <v>56.869141015901242</v>
      </c>
      <c r="K37" s="9">
        <f t="shared" si="4"/>
        <v>50.653519960071407</v>
      </c>
      <c r="L37" s="9">
        <f t="shared" si="11"/>
        <v>35.423709842585382</v>
      </c>
      <c r="M37" s="9">
        <f t="shared" si="17"/>
        <v>39.562725805859657</v>
      </c>
      <c r="N37" s="9">
        <f t="shared" si="18"/>
        <v>31.284693879311117</v>
      </c>
      <c r="O37" s="11">
        <v>3.4502438510045699</v>
      </c>
      <c r="P37" s="12">
        <f t="shared" si="6"/>
        <v>105214.9429550614</v>
      </c>
      <c r="Q37" s="14">
        <f t="shared" si="7"/>
        <v>408.40729510896085</v>
      </c>
      <c r="R37" s="13">
        <f t="shared" si="21"/>
        <v>14957.6</v>
      </c>
      <c r="S37" s="8">
        <f t="shared" si="22"/>
        <v>-3.4160000000000003E-2</v>
      </c>
      <c r="T37" s="9">
        <v>7.7675000000000001</v>
      </c>
      <c r="U37" s="12">
        <f t="shared" si="23"/>
        <v>13.814285714285713</v>
      </c>
    </row>
    <row r="38" spans="1:21" x14ac:dyDescent="0.2">
      <c r="A38" s="2">
        <v>2008</v>
      </c>
      <c r="B38" s="3">
        <v>2.4134459883123398</v>
      </c>
      <c r="C38" s="3">
        <v>12.606450310347901</v>
      </c>
      <c r="D38" s="3">
        <v>0.78648929350218</v>
      </c>
      <c r="E38" s="3">
        <v>4.0909360297853303E-2</v>
      </c>
      <c r="F38" s="9">
        <f>G37</f>
        <v>29.817959999999999</v>
      </c>
      <c r="G38" s="9">
        <v>30.05097</v>
      </c>
      <c r="H38" s="9">
        <f t="shared" si="1"/>
        <v>0.23301000000000016</v>
      </c>
      <c r="I38" s="9">
        <f t="shared" si="2"/>
        <v>8.2883039619406738</v>
      </c>
      <c r="J38" s="9">
        <f t="shared" si="3"/>
        <v>9.899411709117043</v>
      </c>
      <c r="K38" s="9">
        <f t="shared" si="4"/>
        <v>6.6771962147643018</v>
      </c>
      <c r="L38" s="9">
        <f t="shared" si="11"/>
        <v>37.022469361256867</v>
      </c>
      <c r="M38" s="9">
        <f t="shared" si="17"/>
        <v>45.286782823828283</v>
      </c>
      <c r="N38" s="9">
        <f t="shared" si="18"/>
        <v>28.75815589868547</v>
      </c>
      <c r="O38" s="11">
        <v>3.8693935152654748</v>
      </c>
      <c r="P38" s="12">
        <f t="shared" si="6"/>
        <v>109511.64373184735</v>
      </c>
      <c r="Q38" s="14">
        <f t="shared" si="7"/>
        <v>469.36040759429693</v>
      </c>
      <c r="R38" s="13">
        <f t="shared" si="21"/>
        <v>14910.533333333333</v>
      </c>
      <c r="S38" s="8">
        <f t="shared" si="22"/>
        <v>-3.4253333333333337E-2</v>
      </c>
      <c r="T38" s="9">
        <v>7.0225</v>
      </c>
      <c r="U38" s="12">
        <f t="shared" si="23"/>
        <v>13.957142857142857</v>
      </c>
    </row>
    <row r="39" spans="1:21" x14ac:dyDescent="0.2">
      <c r="A39" s="2">
        <v>2009</v>
      </c>
      <c r="B39" s="3">
        <v>2.0750971988073799</v>
      </c>
      <c r="C39" s="3">
        <v>12.596484179443999</v>
      </c>
      <c r="D39" s="3">
        <v>0.17578902154601</v>
      </c>
      <c r="E39" s="3">
        <v>9.9767762474814101E-3</v>
      </c>
      <c r="F39" s="9">
        <v>29.817959999999999</v>
      </c>
      <c r="G39" s="9">
        <v>31.610659999999999</v>
      </c>
      <c r="H39" s="9">
        <f t="shared" si="1"/>
        <v>1.7927</v>
      </c>
      <c r="I39" s="9">
        <f t="shared" si="2"/>
        <v>47.238531575785892</v>
      </c>
      <c r="J39" s="9">
        <f t="shared" si="3"/>
        <v>47.661651085993356</v>
      </c>
      <c r="K39" s="9">
        <f t="shared" si="4"/>
        <v>46.815412065578435</v>
      </c>
      <c r="L39" s="9">
        <f t="shared" si="11"/>
        <v>36.250482432018316</v>
      </c>
      <c r="M39" s="9">
        <f t="shared" si="17"/>
        <v>47.955395305425156</v>
      </c>
      <c r="N39" s="9">
        <f t="shared" si="18"/>
        <v>24.54556955861149</v>
      </c>
      <c r="O39" s="11">
        <v>2.8098498731540138</v>
      </c>
      <c r="P39" s="12">
        <f t="shared" si="6"/>
        <v>111421.33732603387</v>
      </c>
      <c r="Q39" s="14">
        <f t="shared" si="7"/>
        <v>313.39569522360625</v>
      </c>
      <c r="R39" s="13">
        <f t="shared" si="21"/>
        <v>14863.466666666667</v>
      </c>
      <c r="S39" s="8">
        <f t="shared" si="22"/>
        <v>-3.4346666666666664E-2</v>
      </c>
      <c r="T39" s="9">
        <v>6.7175000000000002</v>
      </c>
      <c r="U39" s="12">
        <f t="shared" si="23"/>
        <v>14.1</v>
      </c>
    </row>
    <row r="40" spans="1:21" x14ac:dyDescent="0.2">
      <c r="A40" s="2">
        <v>2010</v>
      </c>
      <c r="B40" s="3">
        <v>-10.2283530883963</v>
      </c>
      <c r="C40" s="3">
        <v>9.9855354125234506</v>
      </c>
      <c r="D40" s="3">
        <v>7.3504194919512402</v>
      </c>
      <c r="E40" s="3">
        <v>1.4638769037317401</v>
      </c>
      <c r="F40" s="9">
        <v>29.817959999999999</v>
      </c>
      <c r="G40" s="9">
        <v>32.575740000000003</v>
      </c>
      <c r="H40" s="9">
        <f t="shared" si="1"/>
        <v>2.7577800000000039</v>
      </c>
      <c r="I40" s="9">
        <f t="shared" si="2"/>
        <v>44.847466611501616</v>
      </c>
      <c r="J40" s="9">
        <f t="shared" si="3"/>
        <v>75.696507385697402</v>
      </c>
      <c r="K40" s="9">
        <f t="shared" si="4"/>
        <v>13.998425837305845</v>
      </c>
      <c r="L40" s="9">
        <f t="shared" si="11"/>
        <v>36.343752616821391</v>
      </c>
      <c r="M40" s="9">
        <f t="shared" si="17"/>
        <v>51.539373886398451</v>
      </c>
      <c r="N40" s="9">
        <f t="shared" si="18"/>
        <v>21.148131347244341</v>
      </c>
      <c r="O40" s="11">
        <v>3.2654811782121991</v>
      </c>
      <c r="P40" s="12">
        <f t="shared" si="6"/>
        <v>114701.82405752117</v>
      </c>
      <c r="Q40" s="14">
        <f t="shared" si="7"/>
        <v>353.04596751776393</v>
      </c>
      <c r="R40" s="13">
        <f t="shared" si="21"/>
        <v>14816.4</v>
      </c>
      <c r="S40" s="8">
        <f t="shared" si="22"/>
        <v>-3.4439999999999998E-2</v>
      </c>
      <c r="T40" s="9">
        <v>6.2050000000000001</v>
      </c>
      <c r="U40" s="12">
        <f t="shared" si="23"/>
        <v>14.242857142857142</v>
      </c>
    </row>
    <row r="41" spans="1:21" x14ac:dyDescent="0.2">
      <c r="A41" s="2">
        <v>2011</v>
      </c>
      <c r="B41" s="3">
        <v>-16.639742128178</v>
      </c>
      <c r="C41" s="3">
        <v>8.7205730308502893</v>
      </c>
      <c r="D41" s="3">
        <v>5.7848149187655702</v>
      </c>
      <c r="E41" s="3">
        <v>1.0925355018921801</v>
      </c>
      <c r="F41" s="9">
        <v>29.817959999999999</v>
      </c>
      <c r="G41" s="9">
        <v>32.326770000000003</v>
      </c>
      <c r="H41" s="9">
        <f t="shared" si="1"/>
        <v>2.508810000000004</v>
      </c>
      <c r="I41" s="9">
        <f t="shared" si="2"/>
        <v>27.116779522877096</v>
      </c>
      <c r="J41" s="9">
        <f t="shared" si="3"/>
        <v>49.650265330416737</v>
      </c>
      <c r="K41" s="9">
        <f t="shared" si="4"/>
        <v>4.5832937153374615</v>
      </c>
      <c r="L41" s="9">
        <f t="shared" si="11"/>
        <v>47.999641461362891</v>
      </c>
      <c r="M41" s="9">
        <f t="shared" si="17"/>
        <v>65.826257485577145</v>
      </c>
      <c r="N41" s="9">
        <f t="shared" si="18"/>
        <v>30.173025437148635</v>
      </c>
      <c r="O41" s="11">
        <v>3.9933211250813243</v>
      </c>
      <c r="P41" s="12">
        <f t="shared" si="6"/>
        <v>117894.91936821892</v>
      </c>
      <c r="Q41" s="14">
        <f t="shared" si="7"/>
        <v>450.61807443918059</v>
      </c>
      <c r="R41" s="13">
        <f t="shared" si="21"/>
        <v>14769.333333333334</v>
      </c>
      <c r="S41" s="8">
        <f t="shared" si="22"/>
        <v>-3.4533333333333333E-2</v>
      </c>
      <c r="T41" s="9">
        <v>5.7324999999999999</v>
      </c>
      <c r="U41" s="12">
        <f t="shared" si="23"/>
        <v>14.385714285714286</v>
      </c>
    </row>
    <row r="42" spans="1:21" x14ac:dyDescent="0.2">
      <c r="A42" s="2">
        <v>2012</v>
      </c>
      <c r="B42" s="3">
        <v>-19.7696662238546</v>
      </c>
      <c r="C42" s="3">
        <v>8.0626806144262009</v>
      </c>
      <c r="D42" s="3">
        <v>3.7777905357511798</v>
      </c>
      <c r="E42" s="3">
        <v>0.70854824255938398</v>
      </c>
      <c r="F42" s="9">
        <v>29.817959999999999</v>
      </c>
      <c r="G42" s="9">
        <v>34.406840000000003</v>
      </c>
      <c r="H42" s="9">
        <f t="shared" si="1"/>
        <v>4.5888800000000032</v>
      </c>
      <c r="I42" s="9">
        <f t="shared" si="2"/>
        <v>54.227681412001658</v>
      </c>
      <c r="J42" s="9">
        <f t="shared" si="3"/>
        <v>74.78903392076765</v>
      </c>
      <c r="K42" s="9">
        <f t="shared" si="4"/>
        <v>33.666328903235666</v>
      </c>
      <c r="L42" s="9">
        <f t="shared" si="11"/>
        <v>51.590927927239534</v>
      </c>
      <c r="M42" s="9">
        <f t="shared" si="17"/>
        <v>71.13331753685155</v>
      </c>
      <c r="N42" s="9">
        <f t="shared" si="18"/>
        <v>32.048538317627525</v>
      </c>
      <c r="O42" s="11">
        <v>4.041271670793054</v>
      </c>
      <c r="P42" s="12">
        <f t="shared" si="6"/>
        <v>123721.04724575538</v>
      </c>
      <c r="Q42" s="14">
        <f t="shared" si="7"/>
        <v>422.43878188826295</v>
      </c>
      <c r="R42" s="13">
        <f t="shared" si="21"/>
        <v>14722.266666666666</v>
      </c>
      <c r="S42" s="8">
        <f t="shared" si="22"/>
        <v>-3.4626666666666667E-2</v>
      </c>
      <c r="T42" s="9">
        <v>4.9124999999999996</v>
      </c>
      <c r="U42" s="12">
        <f t="shared" si="23"/>
        <v>14.528571428571428</v>
      </c>
    </row>
    <row r="43" spans="1:21" x14ac:dyDescent="0.2">
      <c r="A43" s="2">
        <v>2013</v>
      </c>
      <c r="B43" s="3">
        <v>-21.304823659653501</v>
      </c>
      <c r="C43" s="3">
        <v>7.7286894985691497</v>
      </c>
      <c r="D43" s="3">
        <v>2.2550608569807502</v>
      </c>
      <c r="E43" s="3">
        <v>0.45102315312863001</v>
      </c>
      <c r="F43" s="9">
        <v>29.817959999999999</v>
      </c>
      <c r="G43" s="9">
        <v>35.502789999999997</v>
      </c>
      <c r="H43" s="9">
        <f t="shared" si="1"/>
        <v>5.6848299999999981</v>
      </c>
      <c r="I43" s="9">
        <f t="shared" si="2"/>
        <v>66.567748184648195</v>
      </c>
      <c r="J43" s="9">
        <f t="shared" si="3"/>
        <v>81.333829705010601</v>
      </c>
      <c r="K43" s="9">
        <f t="shared" si="4"/>
        <v>51.801666664285776</v>
      </c>
      <c r="L43" s="9">
        <f t="shared" si="11"/>
        <v>58.035547940884058</v>
      </c>
      <c r="M43" s="9">
        <f t="shared" si="17"/>
        <v>72.683326090248784</v>
      </c>
      <c r="N43" s="9">
        <f t="shared" si="18"/>
        <v>43.387769791519318</v>
      </c>
      <c r="O43" s="11">
        <v>3.863235529818227</v>
      </c>
      <c r="P43" s="12">
        <f t="shared" si="6"/>
        <v>127495.18717050999</v>
      </c>
      <c r="Q43" s="14">
        <f t="shared" si="7"/>
        <v>390.84643741647835</v>
      </c>
      <c r="R43" s="13">
        <f t="shared" si="21"/>
        <v>14675.2</v>
      </c>
      <c r="S43" s="8">
        <f t="shared" si="22"/>
        <v>-3.4720000000000001E-2</v>
      </c>
      <c r="T43" s="9">
        <v>4.4249999999999998</v>
      </c>
      <c r="U43" s="12">
        <f t="shared" si="23"/>
        <v>14.671428571428571</v>
      </c>
    </row>
    <row r="44" spans="1:21" x14ac:dyDescent="0.2">
      <c r="A44" s="2">
        <v>2014</v>
      </c>
      <c r="B44" s="3">
        <v>-22.107914608547901</v>
      </c>
      <c r="C44" s="3">
        <v>7.5694387280395503</v>
      </c>
      <c r="D44" s="3">
        <v>1.3502229010859701</v>
      </c>
      <c r="E44" s="3">
        <v>0.27318190482695298</v>
      </c>
      <c r="F44" s="9">
        <v>29.817959999999999</v>
      </c>
      <c r="G44" s="9">
        <v>35.584760000000003</v>
      </c>
      <c r="H44" s="9">
        <f t="shared" si="1"/>
        <v>5.7668000000000035</v>
      </c>
      <c r="I44" s="9">
        <f t="shared" si="2"/>
        <v>65.194963905169104</v>
      </c>
      <c r="J44" s="9">
        <f t="shared" si="3"/>
        <v>74.196951342365352</v>
      </c>
      <c r="K44" s="9">
        <f t="shared" si="4"/>
        <v>56.192976467972869</v>
      </c>
      <c r="L44" s="9">
        <f t="shared" si="11"/>
        <v>69.21215806626698</v>
      </c>
      <c r="M44" s="9">
        <f t="shared" si="17"/>
        <v>80.191518789720732</v>
      </c>
      <c r="N44" s="9">
        <f t="shared" si="18"/>
        <v>58.232797342813193</v>
      </c>
      <c r="O44" s="11">
        <v>3.6331552799076241</v>
      </c>
      <c r="P44" s="12">
        <f t="shared" si="6"/>
        <v>129113.77564411146</v>
      </c>
      <c r="Q44" s="14">
        <f t="shared" si="7"/>
        <v>370.52217945109351</v>
      </c>
      <c r="R44" s="13">
        <f t="shared" si="21"/>
        <v>14628.133333333333</v>
      </c>
      <c r="S44" s="8">
        <f t="shared" si="22"/>
        <v>-3.4813333333333335E-2</v>
      </c>
      <c r="T44" s="9">
        <v>4.2374999999999998</v>
      </c>
      <c r="U44" s="12">
        <f t="shared" si="23"/>
        <v>14.814285714285713</v>
      </c>
    </row>
    <row r="45" spans="1:21" x14ac:dyDescent="0.2">
      <c r="A45" s="2">
        <v>2015</v>
      </c>
      <c r="B45" s="3">
        <v>-22.559396798337701</v>
      </c>
      <c r="C45" s="3">
        <v>7.4926760420833798</v>
      </c>
      <c r="D45" s="3">
        <v>0.89839189147834397</v>
      </c>
      <c r="E45" s="3">
        <v>0.17218946294582199</v>
      </c>
      <c r="F45" s="9">
        <v>29.817959999999999</v>
      </c>
      <c r="G45" s="9">
        <v>36.466450000000002</v>
      </c>
      <c r="H45" s="9">
        <f t="shared" si="1"/>
        <v>6.6484900000000025</v>
      </c>
      <c r="I45" s="9">
        <f t="shared" si="2"/>
        <v>77.070566679724195</v>
      </c>
      <c r="J45" s="9">
        <f t="shared" si="3"/>
        <v>83.446550152683557</v>
      </c>
      <c r="K45" s="9">
        <f t="shared" si="4"/>
        <v>70.694583206764833</v>
      </c>
      <c r="L45" s="9">
        <f t="shared" si="11"/>
        <v>76.965948702632019</v>
      </c>
      <c r="M45" s="9">
        <f t="shared" si="17"/>
        <v>84.036905854025008</v>
      </c>
      <c r="N45" s="9">
        <f t="shared" si="18"/>
        <v>69.894991551239031</v>
      </c>
      <c r="O45" s="11">
        <v>2.6593244810780226</v>
      </c>
      <c r="P45" s="12">
        <f t="shared" si="6"/>
        <v>129639.09381039819</v>
      </c>
      <c r="Q45" s="14">
        <f t="shared" si="7"/>
        <v>259.2996905732353</v>
      </c>
      <c r="R45" s="13">
        <f t="shared" si="21"/>
        <v>14581.066666666666</v>
      </c>
      <c r="S45" s="8">
        <f t="shared" si="22"/>
        <v>-3.4906666666666669E-2</v>
      </c>
      <c r="T45" s="9">
        <v>4.1924999999999999</v>
      </c>
      <c r="U45" s="12">
        <f t="shared" si="23"/>
        <v>14.957142857142857</v>
      </c>
    </row>
    <row r="46" spans="1:21" x14ac:dyDescent="0.2">
      <c r="A46" s="2">
        <v>2016</v>
      </c>
      <c r="B46" s="3">
        <v>-22.749235539335999</v>
      </c>
      <c r="C46" s="3">
        <v>7.4492681470796303</v>
      </c>
      <c r="D46" s="3">
        <v>0.57720980040144698</v>
      </c>
      <c r="E46" s="3">
        <v>0.106966767770341</v>
      </c>
      <c r="F46" s="9">
        <v>29.817959999999999</v>
      </c>
      <c r="G46" s="9">
        <v>36.915909999999997</v>
      </c>
      <c r="H46" s="9">
        <f t="shared" si="1"/>
        <v>7.0979499999999973</v>
      </c>
      <c r="I46" s="9">
        <f t="shared" si="2"/>
        <v>82.999830149791691</v>
      </c>
      <c r="J46" s="9">
        <f t="shared" si="3"/>
        <v>87.191228827776541</v>
      </c>
      <c r="K46" s="9">
        <f t="shared" si="4"/>
        <v>78.808431471806827</v>
      </c>
      <c r="L46" s="9">
        <f t="shared" si="11"/>
        <v>85.93559119050083</v>
      </c>
      <c r="M46" s="9">
        <f t="shared" si="17"/>
        <v>90.852847275915266</v>
      </c>
      <c r="N46" s="9">
        <f t="shared" si="18"/>
        <v>81.018335105086408</v>
      </c>
      <c r="O46" s="11">
        <v>2.3060521023518423</v>
      </c>
      <c r="P46" s="12">
        <f t="shared" si="6"/>
        <v>128950.95924790131</v>
      </c>
      <c r="Q46" s="14">
        <f t="shared" si="7"/>
        <v>218.2459600618138</v>
      </c>
      <c r="R46">
        <v>14534</v>
      </c>
      <c r="S46" s="8">
        <v>-3.5000000000000003E-2</v>
      </c>
      <c r="T46" s="9">
        <v>4.3</v>
      </c>
      <c r="U46" s="18">
        <v>15.1</v>
      </c>
    </row>
    <row r="47" spans="1:21" x14ac:dyDescent="0.2">
      <c r="A47" s="2">
        <v>2017</v>
      </c>
      <c r="B47" s="3">
        <v>-22.9613456608643</v>
      </c>
      <c r="C47" s="3">
        <v>7.4077042651060898</v>
      </c>
      <c r="D47" s="3">
        <v>0.319926319996304</v>
      </c>
      <c r="E47" s="3">
        <v>1.2121160124107201E-2</v>
      </c>
      <c r="F47" s="9">
        <v>29.817959999999999</v>
      </c>
      <c r="G47" s="9">
        <v>37.64481</v>
      </c>
      <c r="H47" s="9">
        <f t="shared" si="1"/>
        <v>7.8268500000000003</v>
      </c>
      <c r="I47" s="9">
        <f t="shared" si="2"/>
        <v>92.996634593826911</v>
      </c>
      <c r="J47" s="9">
        <f t="shared" si="3"/>
        <v>94.015969242289003</v>
      </c>
      <c r="K47" s="9">
        <f t="shared" si="4"/>
        <v>91.97729994536482</v>
      </c>
      <c r="L47" s="9">
        <f>AVERAGE(I45:I48)</f>
        <v>91.120748011833768</v>
      </c>
      <c r="M47" s="9">
        <f t="shared" ref="M47:N47" si="24">AVERAGE(J45:J48)</f>
        <v>95.016821259302731</v>
      </c>
      <c r="N47" s="9">
        <f t="shared" si="24"/>
        <v>87.224674764364792</v>
      </c>
      <c r="O47" s="11">
        <v>2.5292347643479962</v>
      </c>
      <c r="P47" s="12">
        <f t="shared" si="6"/>
        <v>125654.64610470246</v>
      </c>
      <c r="Q47" s="14">
        <f t="shared" si="7"/>
        <v>224.30249099705517</v>
      </c>
      <c r="R47">
        <v>14576</v>
      </c>
      <c r="S47" s="8">
        <v>-3.6700000000000003E-2</v>
      </c>
      <c r="T47" s="9">
        <v>4.6050000000000004</v>
      </c>
      <c r="U47" s="12">
        <f>U46</f>
        <v>15.1</v>
      </c>
    </row>
    <row r="48" spans="1:21" x14ac:dyDescent="0.2">
      <c r="A48" s="2">
        <v>2018</v>
      </c>
      <c r="B48" s="3">
        <v>-23.171473927434601</v>
      </c>
      <c r="C48" s="3">
        <v>7.2481352647392603</v>
      </c>
      <c r="D48" s="3">
        <v>0.29912046611875498</v>
      </c>
      <c r="E48" s="3">
        <v>9.1534703235794795E-2</v>
      </c>
      <c r="F48" s="9">
        <v>29.817959999999999</v>
      </c>
      <c r="G48" s="9">
        <v>39.102240000000002</v>
      </c>
      <c r="H48" s="9">
        <f t="shared" si="1"/>
        <v>9.2842800000000025</v>
      </c>
      <c r="I48" s="9">
        <f t="shared" si="2"/>
        <v>111.41596062399226</v>
      </c>
      <c r="J48" s="9">
        <f t="shared" si="3"/>
        <v>115.41353681446188</v>
      </c>
      <c r="K48" s="9">
        <f t="shared" si="4"/>
        <v>107.41838443352266</v>
      </c>
      <c r="L48" s="9">
        <f>AVERAGE(I46:I48)</f>
        <v>95.804141789203626</v>
      </c>
      <c r="M48" s="9">
        <f t="shared" ref="M48:N48" si="25">AVERAGE(J46:J48)</f>
        <v>98.873578294842488</v>
      </c>
      <c r="N48" s="9">
        <f t="shared" si="25"/>
        <v>92.734705283564764</v>
      </c>
      <c r="O48" s="11">
        <v>2.794</v>
      </c>
      <c r="P48" s="12">
        <f t="shared" si="6"/>
        <v>122483.27028368984</v>
      </c>
      <c r="Q48" s="14">
        <f t="shared" si="7"/>
        <v>223.85712268078302</v>
      </c>
      <c r="R48">
        <f>R47</f>
        <v>14576</v>
      </c>
      <c r="S48" s="8">
        <f>S47</f>
        <v>-3.6700000000000003E-2</v>
      </c>
      <c r="T48" s="9">
        <v>5.0324999999999998</v>
      </c>
      <c r="U48" s="12">
        <f>U46</f>
        <v>15.1</v>
      </c>
    </row>
    <row r="49" spans="1:16" x14ac:dyDescent="0.2">
      <c r="A49" s="2">
        <v>2019</v>
      </c>
      <c r="B49" s="3">
        <v>-23.2826454312648</v>
      </c>
      <c r="C49" s="3">
        <v>7.1644131920061804</v>
      </c>
      <c r="D49" s="3">
        <v>0.29569388416232201</v>
      </c>
      <c r="E49" s="3">
        <v>7.2433091463095206E-2</v>
      </c>
      <c r="O49" s="11">
        <v>2.6499887920010665</v>
      </c>
      <c r="P49" s="12" t="e">
        <f t="shared" ref="P49" si="26">$S$24*((1/G49)-(1/(G49+1)))</f>
        <v>#DIV/0!</v>
      </c>
    </row>
    <row r="50" spans="1:16" x14ac:dyDescent="0.2">
      <c r="A50" s="2">
        <v>2020</v>
      </c>
      <c r="B50" s="3">
        <v>-23.403740164018998</v>
      </c>
      <c r="C50" s="3">
        <v>7.08395967078952</v>
      </c>
      <c r="D50" s="3">
        <v>0.31870497774290901</v>
      </c>
      <c r="E50" s="3">
        <v>1.15599376085136E-2</v>
      </c>
      <c r="O50" s="11"/>
      <c r="P50" s="12"/>
    </row>
    <row r="51" spans="1:16" x14ac:dyDescent="0.2">
      <c r="A51" s="2">
        <v>2021</v>
      </c>
      <c r="B51" s="3">
        <v>-23.778595125231401</v>
      </c>
      <c r="C51" s="3">
        <v>6.8629213503316704</v>
      </c>
      <c r="D51" s="3">
        <v>0.24599314782553999</v>
      </c>
      <c r="E51" s="3">
        <v>0.132736929893048</v>
      </c>
      <c r="O51" s="11"/>
      <c r="P51" s="12"/>
    </row>
    <row r="52" spans="1:16" x14ac:dyDescent="0.2">
      <c r="A52" s="2">
        <v>2022</v>
      </c>
      <c r="B52" s="3">
        <v>-23.978047508938499</v>
      </c>
      <c r="C52" s="3">
        <v>6.7611612957951897</v>
      </c>
      <c r="D52" s="3">
        <v>0.246397075984748</v>
      </c>
      <c r="E52" s="3">
        <v>0.103319999778183</v>
      </c>
      <c r="O52" s="11"/>
      <c r="P52" s="12"/>
    </row>
    <row r="53" spans="1:16" x14ac:dyDescent="0.2">
      <c r="A53" s="2">
        <v>2023</v>
      </c>
      <c r="B53" s="3">
        <v>-24.075263900666901</v>
      </c>
      <c r="C53" s="3">
        <v>6.7059226303460902</v>
      </c>
      <c r="D53" s="3">
        <v>0.25577962610474098</v>
      </c>
      <c r="E53" s="3">
        <v>6.6339281302051606E-2</v>
      </c>
      <c r="O53" s="11"/>
      <c r="P53" s="12"/>
    </row>
    <row r="54" spans="1:16" x14ac:dyDescent="0.2">
      <c r="A54" s="2">
        <v>2024</v>
      </c>
      <c r="B54" s="3">
        <v>-24.124782182977899</v>
      </c>
      <c r="C54" s="3">
        <v>6.6782301513634499</v>
      </c>
      <c r="D54" s="3">
        <v>0.26504641444378202</v>
      </c>
      <c r="E54" s="3">
        <v>4.0471495604681801E-2</v>
      </c>
      <c r="O54" s="11"/>
      <c r="P54" s="12"/>
    </row>
    <row r="55" spans="1:16" x14ac:dyDescent="0.2">
      <c r="A55" s="2">
        <v>2025</v>
      </c>
      <c r="B55" s="3">
        <v>-24.174384878598001</v>
      </c>
      <c r="C55" s="3">
        <v>6.65133252147095</v>
      </c>
      <c r="D55" s="3">
        <v>0.28030680489731102</v>
      </c>
      <c r="E55" s="3">
        <v>1.03362238288012E-2</v>
      </c>
      <c r="O55" s="11"/>
      <c r="P55" s="12"/>
    </row>
    <row r="56" spans="1:16" x14ac:dyDescent="0.2">
      <c r="A56" s="2">
        <v>2026</v>
      </c>
      <c r="B56" s="3">
        <v>-24.174384878598001</v>
      </c>
      <c r="C56" s="3">
        <v>6.65133252147095</v>
      </c>
      <c r="D56" s="3">
        <v>0.28030680489731102</v>
      </c>
      <c r="E56" s="3">
        <v>1.03362238288012E-2</v>
      </c>
      <c r="O56" s="11"/>
      <c r="P56" s="12"/>
    </row>
    <row r="57" spans="1:16" x14ac:dyDescent="0.2">
      <c r="A57" s="2">
        <v>2027</v>
      </c>
      <c r="B57" s="3">
        <v>-24.174384878598001</v>
      </c>
      <c r="C57" s="3">
        <v>6.65133252147095</v>
      </c>
      <c r="D57" s="3">
        <v>0.28030680489731102</v>
      </c>
      <c r="E57" s="3">
        <v>1.03362238288012E-2</v>
      </c>
      <c r="O57" s="11"/>
      <c r="P57" s="12"/>
    </row>
    <row r="58" spans="1:16" x14ac:dyDescent="0.2">
      <c r="A58" s="2">
        <v>2028</v>
      </c>
      <c r="B58" s="3">
        <v>-24.174384878598001</v>
      </c>
      <c r="C58" s="3">
        <v>6.65133252147095</v>
      </c>
      <c r="D58" s="3">
        <v>0.28030680489731102</v>
      </c>
      <c r="E58" s="3">
        <v>1.03362238288012E-2</v>
      </c>
      <c r="O58" s="11"/>
      <c r="P58" s="12"/>
    </row>
    <row r="59" spans="1:16" x14ac:dyDescent="0.2">
      <c r="A59" s="2">
        <v>2029</v>
      </c>
      <c r="B59" s="3">
        <v>-24.174384878598001</v>
      </c>
      <c r="C59" s="3">
        <v>6.65133252147095</v>
      </c>
      <c r="D59" s="3">
        <v>0.28030680489731102</v>
      </c>
      <c r="E59" s="3">
        <v>1.03362238288012E-2</v>
      </c>
      <c r="O59" s="11"/>
      <c r="P59" s="12"/>
    </row>
    <row r="60" spans="1:16" x14ac:dyDescent="0.2">
      <c r="A60" s="2">
        <v>2030</v>
      </c>
      <c r="B60" s="3">
        <v>-24.174384878598001</v>
      </c>
      <c r="C60" s="3">
        <v>6.65133252147095</v>
      </c>
      <c r="D60" s="3">
        <v>0.28030680489731102</v>
      </c>
      <c r="E60" s="3">
        <v>1.03362238288012E-2</v>
      </c>
    </row>
    <row r="61" spans="1:16" x14ac:dyDescent="0.2">
      <c r="A61" s="2">
        <v>2031</v>
      </c>
      <c r="B61" s="3">
        <v>-24.174384878598001</v>
      </c>
      <c r="C61" s="3">
        <v>6.65133252147095</v>
      </c>
      <c r="D61" s="3">
        <v>0.28030680489731102</v>
      </c>
      <c r="E61" s="3">
        <v>1.03362238288012E-2</v>
      </c>
    </row>
    <row r="62" spans="1:16" x14ac:dyDescent="0.2">
      <c r="A62" s="2">
        <v>2032</v>
      </c>
      <c r="B62" s="3">
        <v>-24.174384878598001</v>
      </c>
      <c r="C62" s="3">
        <v>6.65133252147095</v>
      </c>
      <c r="D62" s="3">
        <v>0.28030680489731102</v>
      </c>
      <c r="E62" s="3">
        <v>1.03362238288012E-2</v>
      </c>
    </row>
    <row r="63" spans="1:16" x14ac:dyDescent="0.2">
      <c r="A63" s="2">
        <v>2033</v>
      </c>
      <c r="B63" s="3">
        <v>-24.174384878598001</v>
      </c>
      <c r="C63" s="3">
        <v>6.65133252147095</v>
      </c>
      <c r="D63" s="3">
        <v>0.28030680489731102</v>
      </c>
      <c r="E63" s="3">
        <v>1.03362238288012E-2</v>
      </c>
    </row>
    <row r="64" spans="1:16" x14ac:dyDescent="0.2">
      <c r="A64" s="2">
        <v>2034</v>
      </c>
      <c r="B64" s="3">
        <v>-24.174384878598001</v>
      </c>
      <c r="C64" s="3">
        <v>6.65133252147095</v>
      </c>
      <c r="D64" s="3">
        <v>0.28030680489731102</v>
      </c>
      <c r="E64" s="3">
        <v>1.03362238288012E-2</v>
      </c>
    </row>
    <row r="65" spans="1:5" x14ac:dyDescent="0.2">
      <c r="A65" s="2">
        <v>2035</v>
      </c>
      <c r="B65" s="3">
        <v>-24.174384878598001</v>
      </c>
      <c r="C65" s="3">
        <v>6.65133252147095</v>
      </c>
      <c r="D65" s="3">
        <v>0.28030680489731102</v>
      </c>
      <c r="E65" s="3">
        <v>1.03362238288012E-2</v>
      </c>
    </row>
    <row r="66" spans="1:5" x14ac:dyDescent="0.2">
      <c r="A66" s="2">
        <v>2036</v>
      </c>
      <c r="B66" s="3">
        <v>-24.174384878598001</v>
      </c>
      <c r="C66" s="3">
        <v>6.65133252147095</v>
      </c>
      <c r="D66" s="3">
        <v>0.28030680489731102</v>
      </c>
      <c r="E66" s="3">
        <v>1.03362238288012E-2</v>
      </c>
    </row>
    <row r="67" spans="1:5" x14ac:dyDescent="0.2">
      <c r="A67" s="2">
        <v>2037</v>
      </c>
      <c r="B67" s="3">
        <v>-24.174384878598001</v>
      </c>
      <c r="C67" s="3">
        <v>6.65133252147095</v>
      </c>
      <c r="D67" s="3">
        <v>0.28030680489731102</v>
      </c>
      <c r="E67" s="3">
        <v>1.03362238288012E-2</v>
      </c>
    </row>
    <row r="68" spans="1:5" x14ac:dyDescent="0.2">
      <c r="A68" s="2">
        <v>2038</v>
      </c>
      <c r="B68" s="3">
        <v>-24.174384878598001</v>
      </c>
      <c r="C68" s="3">
        <v>6.65133252147095</v>
      </c>
      <c r="D68" s="3">
        <v>0.28030680489731102</v>
      </c>
      <c r="E68" s="3">
        <v>1.03362238288012E-2</v>
      </c>
    </row>
    <row r="69" spans="1:5" x14ac:dyDescent="0.2">
      <c r="A69" s="2">
        <v>2039</v>
      </c>
      <c r="B69" s="3">
        <v>-24.174384878598001</v>
      </c>
      <c r="C69" s="3">
        <v>6.65133252147095</v>
      </c>
      <c r="D69" s="3">
        <v>0.28030680489731102</v>
      </c>
      <c r="E69" s="3">
        <v>1.03362238288012E-2</v>
      </c>
    </row>
    <row r="70" spans="1:5" x14ac:dyDescent="0.2">
      <c r="A70" s="2">
        <v>2040</v>
      </c>
      <c r="B70" s="3">
        <v>-24.174384878598001</v>
      </c>
      <c r="C70" s="3">
        <v>6.65133252147095</v>
      </c>
      <c r="D70" s="3">
        <v>0.28030680489731102</v>
      </c>
      <c r="E70" s="3">
        <v>1.03362238288012E-2</v>
      </c>
    </row>
    <row r="71" spans="1:5" x14ac:dyDescent="0.2">
      <c r="A71" s="2">
        <v>2041</v>
      </c>
      <c r="B71" s="3">
        <v>-24.174384878598001</v>
      </c>
      <c r="C71" s="3">
        <v>6.65133252147095</v>
      </c>
      <c r="D71" s="3">
        <v>0.28030680489731102</v>
      </c>
      <c r="E71" s="3">
        <v>1.03362238288012E-2</v>
      </c>
    </row>
    <row r="72" spans="1:5" x14ac:dyDescent="0.2">
      <c r="A72" s="2">
        <v>2042</v>
      </c>
      <c r="B72" s="3">
        <v>-24.174384878598001</v>
      </c>
      <c r="C72" s="3">
        <v>6.65133252147095</v>
      </c>
      <c r="D72" s="3">
        <v>0.28030680489731102</v>
      </c>
      <c r="E72" s="3">
        <v>1.03362238288012E-2</v>
      </c>
    </row>
    <row r="73" spans="1:5" x14ac:dyDescent="0.2">
      <c r="A73" s="2">
        <v>2043</v>
      </c>
      <c r="B73" s="3">
        <v>-24.174384878598001</v>
      </c>
      <c r="C73" s="3">
        <v>6.65133252147095</v>
      </c>
      <c r="D73" s="3">
        <v>0.28030680489731102</v>
      </c>
      <c r="E73" s="3">
        <v>1.03362238288012E-2</v>
      </c>
    </row>
    <row r="74" spans="1:5" x14ac:dyDescent="0.2">
      <c r="A74" s="2">
        <v>2044</v>
      </c>
      <c r="B74" s="3">
        <v>-24.174384878598001</v>
      </c>
      <c r="C74" s="3">
        <v>6.65133252147095</v>
      </c>
      <c r="D74" s="3">
        <v>0.28030680489731102</v>
      </c>
      <c r="E74" s="3">
        <v>1.03362238288012E-2</v>
      </c>
    </row>
    <row r="75" spans="1:5" x14ac:dyDescent="0.2">
      <c r="A75" s="2">
        <v>2045</v>
      </c>
      <c r="B75" s="3">
        <v>-24.174384878598001</v>
      </c>
      <c r="C75" s="3">
        <v>6.65133252147095</v>
      </c>
      <c r="D75" s="3">
        <v>0.28030680489731102</v>
      </c>
      <c r="E75" s="3">
        <v>1.03362238288012E-2</v>
      </c>
    </row>
    <row r="76" spans="1:5" x14ac:dyDescent="0.2">
      <c r="A76" s="2">
        <v>2046</v>
      </c>
      <c r="B76" s="3">
        <v>-24.174384878598001</v>
      </c>
      <c r="C76" s="3">
        <v>6.65133252147095</v>
      </c>
      <c r="D76" s="3">
        <v>0.28030680489731102</v>
      </c>
      <c r="E76" s="3">
        <v>1.03362238288012E-2</v>
      </c>
    </row>
    <row r="77" spans="1:5" x14ac:dyDescent="0.2">
      <c r="A77" s="2">
        <v>2047</v>
      </c>
      <c r="B77" s="3">
        <v>-24.174384878598001</v>
      </c>
      <c r="C77" s="3">
        <v>6.65133252147095</v>
      </c>
      <c r="D77" s="3">
        <v>0.28030680489731102</v>
      </c>
      <c r="E77" s="3">
        <v>1.03362238288012E-2</v>
      </c>
    </row>
    <row r="78" spans="1:5" x14ac:dyDescent="0.2">
      <c r="A78" s="2">
        <v>2048</v>
      </c>
      <c r="B78" s="3">
        <v>-24.174384878598001</v>
      </c>
      <c r="C78" s="3">
        <v>6.65133252147095</v>
      </c>
      <c r="D78" s="3">
        <v>0.28030680489731102</v>
      </c>
      <c r="E78" s="3">
        <v>1.03362238288012E-2</v>
      </c>
    </row>
    <row r="79" spans="1:5" x14ac:dyDescent="0.2">
      <c r="A79" s="2">
        <v>2049</v>
      </c>
      <c r="B79" s="3">
        <v>-24.174384878598001</v>
      </c>
      <c r="C79" s="3">
        <v>6.65133252147095</v>
      </c>
      <c r="D79" s="3">
        <v>0.28030680489731102</v>
      </c>
      <c r="E79" s="3">
        <v>1.03362238288012E-2</v>
      </c>
    </row>
    <row r="80" spans="1:5" x14ac:dyDescent="0.2">
      <c r="A80" s="2">
        <v>2050</v>
      </c>
      <c r="B80" s="3">
        <v>-24.174384878598001</v>
      </c>
      <c r="C80" s="3">
        <v>6.65133252147095</v>
      </c>
      <c r="D80" s="3">
        <v>0.28030680489731102</v>
      </c>
      <c r="E80" s="3">
        <v>1.03362238288012E-2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0"/>
  <sheetViews>
    <sheetView tabSelected="1" topLeftCell="R20" workbookViewId="0">
      <selection activeCell="O5" sqref="O5:O49"/>
    </sheetView>
  </sheetViews>
  <sheetFormatPr baseColWidth="10" defaultColWidth="11" defaultRowHeight="16" x14ac:dyDescent="0.2"/>
  <sheetData>
    <row r="1" spans="1:36" x14ac:dyDescent="0.2">
      <c r="A1" t="s">
        <v>19</v>
      </c>
    </row>
    <row r="3" spans="1:36" ht="43" x14ac:dyDescent="0.2">
      <c r="A3" s="15"/>
      <c r="B3" s="16" t="s">
        <v>0</v>
      </c>
      <c r="C3" s="16" t="s">
        <v>1</v>
      </c>
      <c r="D3" s="16" t="s">
        <v>2</v>
      </c>
      <c r="E3" s="16" t="s">
        <v>3</v>
      </c>
      <c r="F3" s="7" t="s">
        <v>10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11</v>
      </c>
      <c r="M3" s="6" t="s">
        <v>21</v>
      </c>
      <c r="N3" s="6" t="s">
        <v>22</v>
      </c>
      <c r="O3" s="6" t="s">
        <v>12</v>
      </c>
      <c r="P3" s="6" t="s">
        <v>18</v>
      </c>
      <c r="Q3" s="6" t="s">
        <v>13</v>
      </c>
      <c r="R3" s="17" t="s">
        <v>20</v>
      </c>
      <c r="S3" s="17" t="s">
        <v>16</v>
      </c>
      <c r="T3" s="6" t="s">
        <v>15</v>
      </c>
      <c r="U3" s="17" t="s">
        <v>17</v>
      </c>
      <c r="AH3">
        <v>2001</v>
      </c>
      <c r="AI3">
        <v>2011</v>
      </c>
      <c r="AJ3">
        <v>2017</v>
      </c>
    </row>
    <row r="4" spans="1:36" x14ac:dyDescent="0.2">
      <c r="A4" s="15"/>
      <c r="B4" s="16"/>
      <c r="C4" s="16"/>
      <c r="D4" s="16"/>
      <c r="E4" s="16"/>
      <c r="F4" s="7"/>
      <c r="G4" s="6"/>
      <c r="J4">
        <v>2</v>
      </c>
    </row>
    <row r="5" spans="1:36" x14ac:dyDescent="0.2">
      <c r="A5" s="2">
        <v>1975</v>
      </c>
      <c r="B5" s="3">
        <v>170.165461382568</v>
      </c>
      <c r="C5" s="3">
        <v>0</v>
      </c>
      <c r="D5" s="3">
        <v>26.808200935983301</v>
      </c>
      <c r="E5" s="3">
        <v>0</v>
      </c>
      <c r="F5" s="9">
        <f>G5</f>
        <v>13.679959999999999</v>
      </c>
      <c r="G5" s="10">
        <v>13.679959999999999</v>
      </c>
      <c r="H5" s="9">
        <f>G5-F5</f>
        <v>0</v>
      </c>
      <c r="I5" s="9">
        <f>B5+2*C5*H5</f>
        <v>170.165461382568</v>
      </c>
      <c r="J5" s="9">
        <f>($B5+$J$4*$D5)+2*($C5+$J$4*$E5)*$H5</f>
        <v>223.78186325453458</v>
      </c>
      <c r="K5" s="9">
        <f>($B5-$J$4*$D5)+2*($C5-$J$4*$E5)*$H5</f>
        <v>116.5490595106014</v>
      </c>
      <c r="L5" s="9">
        <f>AVERAGE(I5:I7)</f>
        <v>113.84029738908663</v>
      </c>
      <c r="M5" s="9">
        <f t="shared" ref="M5:N5" si="0">AVERAGE(J5:J7)</f>
        <v>200.55604545363545</v>
      </c>
      <c r="N5" s="9">
        <f t="shared" si="0"/>
        <v>27.12454932453781</v>
      </c>
      <c r="O5" s="11">
        <v>2.6451370784951225</v>
      </c>
      <c r="P5" s="12">
        <f>(1/((T5/100)-S5))*(1-EXP((S5-(T5/100))*U5))*R5</f>
        <v>77026.74187930311</v>
      </c>
      <c r="Q5" s="14">
        <f>P5*((1/(G5-0.5))-(1/(0.5+G5)))*O5</f>
        <v>1090.1860325966563</v>
      </c>
      <c r="R5">
        <v>13522</v>
      </c>
      <c r="S5">
        <f>S7</f>
        <v>-4.82E-2</v>
      </c>
      <c r="T5" s="9">
        <v>11.362500000000001</v>
      </c>
      <c r="U5" s="12">
        <f>16.2+((A5-1970)/(A$10-1970))*(U$10-16.2)</f>
        <v>15.75</v>
      </c>
      <c r="AH5">
        <v>16345</v>
      </c>
      <c r="AI5">
        <v>16030</v>
      </c>
      <c r="AJ5">
        <v>13936</v>
      </c>
    </row>
    <row r="6" spans="1:36" x14ac:dyDescent="0.2">
      <c r="A6" s="2">
        <v>1976</v>
      </c>
      <c r="B6" s="3">
        <v>87.741646334796997</v>
      </c>
      <c r="C6" s="3">
        <v>4.9970278360762004</v>
      </c>
      <c r="D6" s="3">
        <v>50.318777099362897</v>
      </c>
      <c r="E6" s="3">
        <v>2.9217954913729098</v>
      </c>
      <c r="F6" s="9">
        <f>F5</f>
        <v>13.679959999999999</v>
      </c>
      <c r="G6" s="9">
        <v>14.40924</v>
      </c>
      <c r="H6" s="9">
        <f t="shared" ref="H6:H48" si="1">G6-F6</f>
        <v>0.72928000000000104</v>
      </c>
      <c r="I6" s="9">
        <f t="shared" ref="I6:I48" si="2">B6+2*C6*H6</f>
        <v>95.030111255384313</v>
      </c>
      <c r="J6" s="9">
        <f t="shared" ref="J6:J48" si="3">($B6+$J$4*$D6)+2*($C6+$J$4*$E6)*$H6</f>
        <v>204.19089351790387</v>
      </c>
      <c r="K6" s="9">
        <f t="shared" ref="K6:K48" si="4">($B6-$J$4*$D6)+2*($C6-$J$4*$E6)*$H6</f>
        <v>-14.130671007135239</v>
      </c>
      <c r="L6" s="9">
        <f>AVERAGE(I5:I8)</f>
        <v>98.818811216269012</v>
      </c>
      <c r="M6" s="9">
        <f t="shared" ref="M6:N6" si="5">AVERAGE(J5:J8)</f>
        <v>179.49573902487901</v>
      </c>
      <c r="N6" s="9">
        <f t="shared" si="5"/>
        <v>18.141883407659005</v>
      </c>
      <c r="O6" s="11">
        <v>2.7080141071428572</v>
      </c>
      <c r="P6" s="12">
        <f t="shared" ref="P6:P48" si="6">(1/((T6/100)-S6))*(1-EXP((S6-(T6/100))*U6))*R6</f>
        <v>78030.629494016932</v>
      </c>
      <c r="Q6" s="14">
        <f t="shared" ref="Q6:Q48" si="7">P6*((1/(G6-0.5))-(1/(0.5+G6)))*O6</f>
        <v>1018.9599777175754</v>
      </c>
      <c r="R6">
        <v>13522</v>
      </c>
      <c r="S6">
        <f>S7</f>
        <v>-4.82E-2</v>
      </c>
      <c r="T6" s="9">
        <v>11.07</v>
      </c>
      <c r="U6" s="12">
        <f t="shared" ref="U6:U9" si="8">16.2+((A6-1970)/(A$10-1970))*(U$10-16.2)</f>
        <v>15.66</v>
      </c>
      <c r="AH6">
        <v>-238.49</v>
      </c>
      <c r="AI6">
        <v>-317.12</v>
      </c>
      <c r="AJ6">
        <v>-54.78</v>
      </c>
    </row>
    <row r="7" spans="1:36" x14ac:dyDescent="0.2">
      <c r="A7" s="2">
        <v>1977</v>
      </c>
      <c r="B7" s="3">
        <v>46.5756640459633</v>
      </c>
      <c r="C7" s="3">
        <v>7.5830076170840801</v>
      </c>
      <c r="D7" s="3">
        <v>40.127758618821701</v>
      </c>
      <c r="E7" s="3">
        <v>2.1811968318613499</v>
      </c>
      <c r="F7" s="9">
        <f t="shared" ref="F7:F10" si="9">F6</f>
        <v>13.679959999999999</v>
      </c>
      <c r="G7" s="9">
        <v>15.64156</v>
      </c>
      <c r="H7" s="9">
        <f t="shared" si="1"/>
        <v>1.9616000000000007</v>
      </c>
      <c r="I7" s="9">
        <f t="shared" si="2"/>
        <v>76.325319529307578</v>
      </c>
      <c r="J7" s="9">
        <f t="shared" si="3"/>
        <v>173.69537958846786</v>
      </c>
      <c r="K7" s="9">
        <f t="shared" si="4"/>
        <v>-21.044740529852731</v>
      </c>
      <c r="L7" s="9">
        <f>AVERAGE(I5:I9)</f>
        <v>86.160192713937164</v>
      </c>
      <c r="M7" s="9">
        <f t="shared" ref="M7:N22" si="10">AVERAGE(J5:J9)</f>
        <v>157.89686202340357</v>
      </c>
      <c r="N7" s="9">
        <f t="shared" si="10"/>
        <v>14.423523404470757</v>
      </c>
      <c r="O7" s="11">
        <v>2.7174461809183392</v>
      </c>
      <c r="P7" s="12">
        <f t="shared" si="6"/>
        <v>78510.066186809578</v>
      </c>
      <c r="Q7" s="14">
        <f t="shared" si="7"/>
        <v>872.9114064491672</v>
      </c>
      <c r="R7">
        <v>13522</v>
      </c>
      <c r="S7">
        <v>-4.82E-2</v>
      </c>
      <c r="T7" s="9">
        <v>10.9175</v>
      </c>
      <c r="U7" s="12">
        <f t="shared" si="8"/>
        <v>15.57</v>
      </c>
      <c r="AH7">
        <v>-22.852</v>
      </c>
      <c r="AI7">
        <v>-18.867999999999999</v>
      </c>
      <c r="AJ7">
        <v>-29.065000000000001</v>
      </c>
    </row>
    <row r="8" spans="1:36" x14ac:dyDescent="0.2">
      <c r="A8" s="2">
        <v>1978</v>
      </c>
      <c r="B8" s="3">
        <v>25.834952488333901</v>
      </c>
      <c r="C8" s="3">
        <v>8.8678059361841708</v>
      </c>
      <c r="D8" s="3">
        <v>26.625440073787601</v>
      </c>
      <c r="E8" s="3">
        <v>1.47846317069279</v>
      </c>
      <c r="F8" s="9">
        <f t="shared" si="9"/>
        <v>13.679959999999999</v>
      </c>
      <c r="G8" s="9">
        <v>15.254160000000001</v>
      </c>
      <c r="H8" s="9">
        <f t="shared" si="1"/>
        <v>1.5742000000000012</v>
      </c>
      <c r="I8" s="9">
        <f t="shared" si="2"/>
        <v>53.754352697816159</v>
      </c>
      <c r="J8" s="9">
        <f t="shared" si="3"/>
        <v>116.31481973860973</v>
      </c>
      <c r="K8" s="9">
        <f t="shared" si="4"/>
        <v>-8.8061143429774056</v>
      </c>
      <c r="L8" s="9">
        <f t="shared" ref="L8:L46" si="11">AVERAGE(I6:I10)</f>
        <v>72.897649189642081</v>
      </c>
      <c r="M8" s="9">
        <f t="shared" si="10"/>
        <v>136.12082570995625</v>
      </c>
      <c r="N8" s="9">
        <f t="shared" si="10"/>
        <v>9.6744726693279315</v>
      </c>
      <c r="O8" s="11">
        <v>2.5094105045344235</v>
      </c>
      <c r="P8" s="12">
        <f t="shared" si="6"/>
        <v>77761.106882772001</v>
      </c>
      <c r="Q8" s="14">
        <f t="shared" si="7"/>
        <v>839.50716065271376</v>
      </c>
      <c r="R8" s="13">
        <f>R$7+(R$13-R$7)*((A8-A$7)/(A$13-A$7))</f>
        <v>13566.5</v>
      </c>
      <c r="S8" s="8">
        <f>S$7+(S$13-S$7)*((A9-A$8)/(A$14-A$8))</f>
        <v>-4.9549999999999997E-2</v>
      </c>
      <c r="T8" s="9">
        <v>11.02</v>
      </c>
      <c r="U8" s="12">
        <f t="shared" si="8"/>
        <v>15.48</v>
      </c>
      <c r="AH8">
        <v>0.68079999999999996</v>
      </c>
      <c r="AI8">
        <v>0.65129999999999999</v>
      </c>
      <c r="AJ8">
        <v>0.64939999999999998</v>
      </c>
    </row>
    <row r="9" spans="1:36" x14ac:dyDescent="0.2">
      <c r="A9" s="2">
        <v>1979</v>
      </c>
      <c r="B9" s="3">
        <v>15.615458717134301</v>
      </c>
      <c r="C9" s="3">
        <v>9.5383060206359591</v>
      </c>
      <c r="D9" s="3">
        <v>16.099297621683299</v>
      </c>
      <c r="E9" s="3">
        <v>0.90472359622627596</v>
      </c>
      <c r="F9" s="9">
        <f t="shared" si="9"/>
        <v>13.679959999999999</v>
      </c>
      <c r="G9" s="9">
        <v>14.723660000000001</v>
      </c>
      <c r="H9" s="9">
        <f t="shared" si="1"/>
        <v>1.0437000000000012</v>
      </c>
      <c r="I9" s="9">
        <f t="shared" si="2"/>
        <v>35.525718704609822</v>
      </c>
      <c r="J9" s="9">
        <f t="shared" si="3"/>
        <v>71.501354017501882</v>
      </c>
      <c r="K9" s="9">
        <f t="shared" si="4"/>
        <v>-0.44991660828223345</v>
      </c>
      <c r="L9" s="9">
        <f t="shared" si="11"/>
        <v>68.905258269066437</v>
      </c>
      <c r="M9" s="9">
        <f t="shared" si="10"/>
        <v>121.09804353046654</v>
      </c>
      <c r="N9" s="9">
        <f t="shared" si="10"/>
        <v>16.712473007666354</v>
      </c>
      <c r="O9" s="11">
        <v>3.0512714052812862</v>
      </c>
      <c r="P9" s="12">
        <f t="shared" si="6"/>
        <v>73851.797734934808</v>
      </c>
      <c r="Q9" s="14">
        <f t="shared" si="7"/>
        <v>1040.6662550368983</v>
      </c>
      <c r="R9" s="13">
        <f t="shared" ref="R9:R12" si="12">R$7+(R$13-R$7)*((A9-A$7)/(A$13-A$7))</f>
        <v>13611</v>
      </c>
      <c r="S9" s="8">
        <f>S$7+(S$13-S$7)*((A10-A$8)/(A$14-A$8))</f>
        <v>-5.0900000000000001E-2</v>
      </c>
      <c r="T9" s="9">
        <v>12.015000000000001</v>
      </c>
      <c r="U9" s="12">
        <f t="shared" si="8"/>
        <v>15.39</v>
      </c>
      <c r="AG9">
        <v>0</v>
      </c>
      <c r="AH9" s="13">
        <f>AH$5+AH$6*$AG9+AH$7*$AG9^2+AH$8*$AG9^3</f>
        <v>16345</v>
      </c>
      <c r="AI9" s="13">
        <f t="shared" ref="AI9:AJ24" si="13">AI$5+AI$6*$AG9+AI$7*$AG9^2+AI$8*$AG9^3</f>
        <v>16030</v>
      </c>
      <c r="AJ9" s="13">
        <f t="shared" si="13"/>
        <v>13936</v>
      </c>
    </row>
    <row r="10" spans="1:36" x14ac:dyDescent="0.2">
      <c r="A10" s="2">
        <v>1980</v>
      </c>
      <c r="B10" s="3">
        <v>4.5398993731744204</v>
      </c>
      <c r="C10" s="3">
        <v>10.1751210393795</v>
      </c>
      <c r="D10" s="3">
        <v>3.35925388558233</v>
      </c>
      <c r="E10" s="3">
        <v>0.221837624587648</v>
      </c>
      <c r="F10" s="9">
        <f t="shared" si="9"/>
        <v>13.679959999999999</v>
      </c>
      <c r="G10" s="9">
        <v>18.560140000000001</v>
      </c>
      <c r="H10" s="9">
        <f t="shared" si="1"/>
        <v>4.8801800000000011</v>
      </c>
      <c r="I10" s="9">
        <f t="shared" si="2"/>
        <v>103.85274376109254</v>
      </c>
      <c r="J10" s="9">
        <f t="shared" si="3"/>
        <v>114.90168168729778</v>
      </c>
      <c r="K10" s="9">
        <f t="shared" si="4"/>
        <v>92.803805834887271</v>
      </c>
      <c r="L10" s="9">
        <f t="shared" si="11"/>
        <v>76.890250286720757</v>
      </c>
      <c r="M10" s="9">
        <f t="shared" si="10"/>
        <v>119.23158203172406</v>
      </c>
      <c r="N10" s="9">
        <f t="shared" si="10"/>
        <v>34.548918541717413</v>
      </c>
      <c r="O10" s="11">
        <v>3.7215637841391866</v>
      </c>
      <c r="P10" s="12">
        <f t="shared" si="6"/>
        <v>66412.089761833791</v>
      </c>
      <c r="Q10" s="14">
        <f t="shared" si="7"/>
        <v>718.00160349794737</v>
      </c>
      <c r="R10" s="13">
        <f t="shared" si="12"/>
        <v>13655.5</v>
      </c>
      <c r="S10" s="8">
        <f>S$7+(S$13-S$7)*((A11-A$8)/(A$14-A$8))</f>
        <v>-5.2250000000000005E-2</v>
      </c>
      <c r="T10" s="9">
        <v>14.3</v>
      </c>
      <c r="U10" s="18">
        <v>15.3</v>
      </c>
      <c r="AG10">
        <f t="shared" ref="AG10:AG29" si="14">AG9+1</f>
        <v>1</v>
      </c>
      <c r="AH10" s="13">
        <f t="shared" ref="AH10:AJ29" si="15">AH$5+AH$6*$AG10+AH$7*$AG10^2+AH$8*$AG10^3</f>
        <v>16084.3388</v>
      </c>
      <c r="AI10" s="13">
        <f t="shared" si="13"/>
        <v>15694.663299999998</v>
      </c>
      <c r="AJ10" s="13">
        <f t="shared" si="13"/>
        <v>13852.804399999999</v>
      </c>
    </row>
    <row r="11" spans="1:36" x14ac:dyDescent="0.2">
      <c r="A11" s="2">
        <v>1981</v>
      </c>
      <c r="B11" s="3">
        <v>1.23705421648362</v>
      </c>
      <c r="C11" s="3">
        <v>24.029650914897498</v>
      </c>
      <c r="D11" s="3">
        <v>2.6771527386378899</v>
      </c>
      <c r="E11" s="3">
        <v>7.9177413329004898</v>
      </c>
      <c r="F11" s="9">
        <f>G10</f>
        <v>18.560140000000001</v>
      </c>
      <c r="G11" s="9">
        <v>20.09639</v>
      </c>
      <c r="H11" s="9">
        <f t="shared" si="1"/>
        <v>1.536249999999999</v>
      </c>
      <c r="I11" s="9">
        <f t="shared" si="2"/>
        <v>75.068156652506133</v>
      </c>
      <c r="J11" s="9">
        <f t="shared" si="3"/>
        <v>129.07698262045537</v>
      </c>
      <c r="K11" s="9">
        <f t="shared" si="4"/>
        <v>21.05933068455688</v>
      </c>
      <c r="L11" s="9">
        <f t="shared" si="11"/>
        <v>96.809050687854409</v>
      </c>
      <c r="M11" s="9">
        <f t="shared" si="10"/>
        <v>134.30870001754607</v>
      </c>
      <c r="N11" s="9">
        <f t="shared" si="10"/>
        <v>59.309401358162731</v>
      </c>
      <c r="O11" s="11">
        <v>3.7361460786290319</v>
      </c>
      <c r="P11" s="12">
        <f t="shared" si="6"/>
        <v>60373.424146206176</v>
      </c>
      <c r="Q11" s="14">
        <f t="shared" si="7"/>
        <v>558.85929109418328</v>
      </c>
      <c r="R11" s="13">
        <f t="shared" si="12"/>
        <v>13700</v>
      </c>
      <c r="S11" s="8">
        <f>S$7+(S$13-S$7)*((A12-A$8)/(A$14-A$8))</f>
        <v>-5.3600000000000002E-2</v>
      </c>
      <c r="T11" s="9">
        <v>16.54</v>
      </c>
      <c r="U11" s="12">
        <f>U$10+((A11-A$10)/(A$20-A$10))*(U$20-U$10)</f>
        <v>15.32</v>
      </c>
      <c r="AG11">
        <f t="shared" si="14"/>
        <v>2</v>
      </c>
      <c r="AH11" s="13">
        <f t="shared" si="15"/>
        <v>15782.058400000002</v>
      </c>
      <c r="AI11" s="13">
        <f t="shared" si="13"/>
        <v>15325.4984</v>
      </c>
      <c r="AJ11" s="13">
        <f t="shared" si="13"/>
        <v>13715.3752</v>
      </c>
    </row>
    <row r="12" spans="1:36" x14ac:dyDescent="0.2">
      <c r="A12" s="2">
        <v>1982</v>
      </c>
      <c r="B12" s="3">
        <v>-0.37417382136925298</v>
      </c>
      <c r="C12" s="3">
        <v>30.647738807498001</v>
      </c>
      <c r="D12" s="3">
        <v>1.78905155733455</v>
      </c>
      <c r="E12" s="3">
        <v>5.8516352583366702</v>
      </c>
      <c r="F12" s="9">
        <f t="shared" ref="F12:F20" si="16">F11</f>
        <v>18.560140000000001</v>
      </c>
      <c r="G12" s="9">
        <v>20.462800000000001</v>
      </c>
      <c r="H12" s="9">
        <f t="shared" si="1"/>
        <v>1.9026600000000009</v>
      </c>
      <c r="I12" s="9">
        <f t="shared" si="2"/>
        <v>116.2502796175791</v>
      </c>
      <c r="J12" s="9">
        <f t="shared" si="3"/>
        <v>164.36307209475561</v>
      </c>
      <c r="K12" s="9">
        <f t="shared" si="4"/>
        <v>68.13748714040257</v>
      </c>
      <c r="L12" s="9">
        <f t="shared" si="11"/>
        <v>116.35530568169273</v>
      </c>
      <c r="M12" s="9">
        <f t="shared" si="10"/>
        <v>150.64913775099834</v>
      </c>
      <c r="N12" s="9">
        <f t="shared" si="10"/>
        <v>82.061473612387118</v>
      </c>
      <c r="O12" s="11">
        <v>3.332122735669889</v>
      </c>
      <c r="P12" s="12">
        <f t="shared" si="6"/>
        <v>59572.70901124207</v>
      </c>
      <c r="Q12" s="14">
        <f t="shared" si="7"/>
        <v>474.34856698488227</v>
      </c>
      <c r="R12" s="13">
        <f t="shared" si="12"/>
        <v>13744.5</v>
      </c>
      <c r="S12" s="8">
        <f>S$7+(S$13-S$7)*((A13-A$8)/(A$14-A$8))</f>
        <v>-5.4949999999999999E-2</v>
      </c>
      <c r="T12" s="9">
        <v>16.824999999999999</v>
      </c>
      <c r="U12" s="12">
        <f t="shared" ref="U12:U19" si="17">U$10+((A12-A$10)/(A$20-A$10))*(U$20-U$10)</f>
        <v>15.34</v>
      </c>
      <c r="AG12">
        <f t="shared" si="14"/>
        <v>3</v>
      </c>
      <c r="AH12" s="13">
        <f t="shared" si="15"/>
        <v>15442.243600000002</v>
      </c>
      <c r="AI12" s="13">
        <f t="shared" si="13"/>
        <v>14926.4131</v>
      </c>
      <c r="AJ12" s="13">
        <f t="shared" si="13"/>
        <v>13527.6088</v>
      </c>
    </row>
    <row r="13" spans="1:36" x14ac:dyDescent="0.2">
      <c r="A13" s="2">
        <v>1983</v>
      </c>
      <c r="B13" s="3">
        <v>-1.20185021128915</v>
      </c>
      <c r="C13" s="3">
        <v>34.038896333973597</v>
      </c>
      <c r="D13" s="3">
        <v>1.1348018930072901</v>
      </c>
      <c r="E13" s="3">
        <v>3.9734881484253299</v>
      </c>
      <c r="F13" s="9">
        <f t="shared" si="16"/>
        <v>18.560140000000001</v>
      </c>
      <c r="G13" s="9">
        <v>20.83034</v>
      </c>
      <c r="H13" s="9">
        <f t="shared" si="1"/>
        <v>2.2701999999999991</v>
      </c>
      <c r="I13" s="9">
        <f t="shared" si="2"/>
        <v>153.34835470348449</v>
      </c>
      <c r="J13" s="9">
        <f t="shared" si="3"/>
        <v>191.70040966771981</v>
      </c>
      <c r="K13" s="9">
        <f t="shared" si="4"/>
        <v>114.99629973924921</v>
      </c>
      <c r="L13" s="9">
        <f t="shared" si="11"/>
        <v>124.02479471470713</v>
      </c>
      <c r="M13" s="9">
        <f t="shared" si="10"/>
        <v>158.80661714445836</v>
      </c>
      <c r="N13" s="9">
        <f t="shared" si="10"/>
        <v>89.242972284955883</v>
      </c>
      <c r="O13" s="11">
        <v>3.0888626150627618</v>
      </c>
      <c r="P13" s="12">
        <f t="shared" si="6"/>
        <v>67037.715903395147</v>
      </c>
      <c r="Q13" s="14">
        <f t="shared" si="7"/>
        <v>477.50220486622908</v>
      </c>
      <c r="R13" s="13">
        <v>13789</v>
      </c>
      <c r="S13">
        <v>-5.6300000000000003E-2</v>
      </c>
      <c r="T13" s="9">
        <v>13.9175</v>
      </c>
      <c r="U13" s="12">
        <f t="shared" si="17"/>
        <v>15.360000000000001</v>
      </c>
      <c r="AG13">
        <f t="shared" si="14"/>
        <v>4</v>
      </c>
      <c r="AH13" s="13">
        <f t="shared" si="15"/>
        <v>15068.979200000002</v>
      </c>
      <c r="AI13" s="13">
        <f t="shared" si="13"/>
        <v>14501.315199999999</v>
      </c>
      <c r="AJ13" s="13">
        <f t="shared" si="13"/>
        <v>13293.401599999997</v>
      </c>
    </row>
    <row r="14" spans="1:36" x14ac:dyDescent="0.2">
      <c r="A14" s="2">
        <v>1984</v>
      </c>
      <c r="B14" s="3">
        <v>-1.6144236176211999</v>
      </c>
      <c r="C14" s="3">
        <v>35.8771187125718</v>
      </c>
      <c r="D14" s="3">
        <v>0.69803781740666604</v>
      </c>
      <c r="E14" s="3">
        <v>2.4673038545017398</v>
      </c>
      <c r="F14" s="9">
        <f t="shared" si="16"/>
        <v>18.560140000000001</v>
      </c>
      <c r="G14" s="9">
        <v>20.439769999999999</v>
      </c>
      <c r="H14" s="9">
        <f t="shared" si="1"/>
        <v>1.8796299999999988</v>
      </c>
      <c r="I14" s="9">
        <f t="shared" si="2"/>
        <v>133.25699367380136</v>
      </c>
      <c r="J14" s="9">
        <f t="shared" si="3"/>
        <v>153.20354268476311</v>
      </c>
      <c r="K14" s="9">
        <f t="shared" si="4"/>
        <v>113.31044466283964</v>
      </c>
      <c r="L14" s="9">
        <f t="shared" si="11"/>
        <v>151.38582288644005</v>
      </c>
      <c r="M14" s="9">
        <f t="shared" si="10"/>
        <v>177.69522219001772</v>
      </c>
      <c r="N14" s="9">
        <f t="shared" si="10"/>
        <v>125.07642358286253</v>
      </c>
      <c r="O14" s="11">
        <v>2.8943505179602305</v>
      </c>
      <c r="P14" s="12">
        <f t="shared" si="6"/>
        <v>68233.904554320441</v>
      </c>
      <c r="Q14" s="14">
        <f t="shared" si="7"/>
        <v>472.99799177988302</v>
      </c>
      <c r="R14" s="13">
        <f>R$13+(R$21-R$13)*((A14-A$13)/(A$21-A$13))</f>
        <v>13729.625</v>
      </c>
      <c r="S14" s="8">
        <f>S$13+(S$21-S$13)*((A14-A$13)/(A$21-A$13))</f>
        <v>-5.33625E-2</v>
      </c>
      <c r="T14" s="9">
        <v>13.71</v>
      </c>
      <c r="U14" s="12">
        <f t="shared" si="17"/>
        <v>15.38</v>
      </c>
      <c r="AG14">
        <f t="shared" si="14"/>
        <v>5</v>
      </c>
      <c r="AH14" s="13">
        <f t="shared" si="15"/>
        <v>14666.35</v>
      </c>
      <c r="AI14" s="13">
        <f t="shared" si="13"/>
        <v>14054.112499999999</v>
      </c>
      <c r="AJ14" s="13">
        <f t="shared" si="13"/>
        <v>13016.65</v>
      </c>
    </row>
    <row r="15" spans="1:36" x14ac:dyDescent="0.2">
      <c r="A15" s="2">
        <v>1985</v>
      </c>
      <c r="B15" s="3">
        <v>-1.8155977588827601</v>
      </c>
      <c r="C15" s="3">
        <v>36.740783075848</v>
      </c>
      <c r="D15" s="3">
        <v>0.42178282522127603</v>
      </c>
      <c r="E15" s="3">
        <v>1.6130145158645199</v>
      </c>
      <c r="F15" s="9">
        <f t="shared" si="16"/>
        <v>18.560140000000001</v>
      </c>
      <c r="G15" s="9">
        <v>20.520029999999998</v>
      </c>
      <c r="H15" s="9">
        <f t="shared" si="1"/>
        <v>1.9598899999999979</v>
      </c>
      <c r="I15" s="9">
        <f t="shared" si="2"/>
        <v>142.20018892616454</v>
      </c>
      <c r="J15" s="9">
        <f t="shared" si="3"/>
        <v>155.68907865459798</v>
      </c>
      <c r="K15" s="9">
        <f t="shared" si="4"/>
        <v>128.71129919773117</v>
      </c>
      <c r="L15" s="9">
        <f t="shared" si="11"/>
        <v>173.3510068393316</v>
      </c>
      <c r="M15" s="9">
        <f t="shared" si="10"/>
        <v>191.5889281173333</v>
      </c>
      <c r="N15" s="9">
        <f t="shared" si="10"/>
        <v>155.11308556132994</v>
      </c>
      <c r="O15" s="11">
        <v>2.7910529213135065</v>
      </c>
      <c r="P15" s="12">
        <f t="shared" si="6"/>
        <v>71349.838473638738</v>
      </c>
      <c r="Q15" s="14">
        <f t="shared" si="7"/>
        <v>473.21991157822902</v>
      </c>
      <c r="R15" s="13">
        <f t="shared" ref="R15:R20" si="18">R$13+(R$21-R$13)*((A15-A$13)/(A$21-A$13))</f>
        <v>13670.25</v>
      </c>
      <c r="S15" s="8">
        <f t="shared" ref="S15:S20" si="19">S$13+(S$21-S$13)*((A15-A$13)/(A$21-A$13))</f>
        <v>-5.0425000000000005E-2</v>
      </c>
      <c r="T15" s="9">
        <v>12.91</v>
      </c>
      <c r="U15" s="12">
        <f t="shared" si="17"/>
        <v>15.4</v>
      </c>
      <c r="AG15">
        <f t="shared" si="14"/>
        <v>6</v>
      </c>
      <c r="AH15" s="13">
        <f t="shared" si="15"/>
        <v>14238.440799999998</v>
      </c>
      <c r="AI15" s="13">
        <f t="shared" si="13"/>
        <v>13588.712800000001</v>
      </c>
      <c r="AJ15" s="13">
        <f t="shared" si="13"/>
        <v>12701.250399999999</v>
      </c>
    </row>
    <row r="16" spans="1:36" x14ac:dyDescent="0.2">
      <c r="A16" s="2">
        <v>1986</v>
      </c>
      <c r="B16" s="3">
        <v>-1.91994834420472</v>
      </c>
      <c r="C16" s="3">
        <v>37.180140839514401</v>
      </c>
      <c r="D16" s="3">
        <v>0.23666707864835701</v>
      </c>
      <c r="E16" s="3">
        <v>0.97156413514175999</v>
      </c>
      <c r="F16" s="9">
        <f t="shared" si="16"/>
        <v>18.560140000000001</v>
      </c>
      <c r="G16" s="9">
        <v>21.43524</v>
      </c>
      <c r="H16" s="9">
        <f t="shared" si="1"/>
        <v>2.8750999999999998</v>
      </c>
      <c r="I16" s="9">
        <f t="shared" si="2"/>
        <v>211.87329751117096</v>
      </c>
      <c r="J16" s="9">
        <f t="shared" si="3"/>
        <v>223.52000784825202</v>
      </c>
      <c r="K16" s="9">
        <f t="shared" si="4"/>
        <v>200.22658717408996</v>
      </c>
      <c r="L16" s="9">
        <f t="shared" si="11"/>
        <v>181.10520742690244</v>
      </c>
      <c r="M16" s="9">
        <f t="shared" si="10"/>
        <v>192.51937474347557</v>
      </c>
      <c r="N16" s="9">
        <f t="shared" si="10"/>
        <v>169.69104011032934</v>
      </c>
      <c r="O16" s="11">
        <v>2.1312049130137507</v>
      </c>
      <c r="P16" s="12">
        <f t="shared" si="6"/>
        <v>77557.693245126997</v>
      </c>
      <c r="Q16" s="14">
        <f t="shared" si="7"/>
        <v>359.93970617129185</v>
      </c>
      <c r="R16" s="13">
        <f t="shared" si="18"/>
        <v>13610.875</v>
      </c>
      <c r="S16" s="8">
        <f t="shared" si="19"/>
        <v>-4.7487500000000002E-2</v>
      </c>
      <c r="T16" s="9">
        <v>11.33</v>
      </c>
      <c r="U16" s="12">
        <f t="shared" si="17"/>
        <v>15.42</v>
      </c>
      <c r="AG16">
        <f t="shared" si="14"/>
        <v>7</v>
      </c>
      <c r="AH16" s="13">
        <f t="shared" si="15"/>
        <v>13789.3364</v>
      </c>
      <c r="AI16" s="13">
        <f t="shared" si="13"/>
        <v>13109.0239</v>
      </c>
      <c r="AJ16" s="13">
        <f t="shared" si="13"/>
        <v>12351.099200000001</v>
      </c>
    </row>
    <row r="17" spans="1:36" x14ac:dyDescent="0.2">
      <c r="A17" s="2">
        <v>1987</v>
      </c>
      <c r="B17" s="3">
        <v>-1.9728398909561999</v>
      </c>
      <c r="C17" s="3">
        <v>37.369038097242303</v>
      </c>
      <c r="D17" s="3">
        <v>0.13095234821471899</v>
      </c>
      <c r="E17" s="3">
        <v>0.61395741934344705</v>
      </c>
      <c r="F17" s="9">
        <f t="shared" si="16"/>
        <v>18.560140000000001</v>
      </c>
      <c r="G17" s="9">
        <v>21.611450000000001</v>
      </c>
      <c r="H17" s="9">
        <f t="shared" si="1"/>
        <v>3.0513100000000009</v>
      </c>
      <c r="I17" s="9">
        <f t="shared" si="2"/>
        <v>226.07619938203669</v>
      </c>
      <c r="J17" s="9">
        <f t="shared" si="3"/>
        <v>233.83160173133354</v>
      </c>
      <c r="K17" s="9">
        <f t="shared" si="4"/>
        <v>218.32079703273982</v>
      </c>
      <c r="L17" s="9">
        <f t="shared" si="11"/>
        <v>188.60919552277349</v>
      </c>
      <c r="M17" s="9">
        <f t="shared" si="10"/>
        <v>196.38120416759423</v>
      </c>
      <c r="N17" s="9">
        <f t="shared" si="10"/>
        <v>180.83718687795275</v>
      </c>
      <c r="O17" s="11">
        <v>2.1150422979316414</v>
      </c>
      <c r="P17" s="12">
        <f t="shared" si="6"/>
        <v>81805.631053811187</v>
      </c>
      <c r="Q17" s="14">
        <f t="shared" si="7"/>
        <v>370.65253099096759</v>
      </c>
      <c r="R17" s="13">
        <f t="shared" si="18"/>
        <v>13551.5</v>
      </c>
      <c r="S17" s="8">
        <f t="shared" si="19"/>
        <v>-4.4550000000000006E-2</v>
      </c>
      <c r="T17" s="9">
        <v>10.452500000000001</v>
      </c>
      <c r="U17" s="12">
        <f t="shared" si="17"/>
        <v>15.44</v>
      </c>
      <c r="AG17">
        <f t="shared" si="14"/>
        <v>8</v>
      </c>
      <c r="AH17" s="13">
        <f t="shared" si="15"/>
        <v>13323.1216</v>
      </c>
      <c r="AI17" s="13">
        <f t="shared" si="13"/>
        <v>12618.953600000001</v>
      </c>
      <c r="AJ17" s="13">
        <f t="shared" si="13"/>
        <v>11970.0928</v>
      </c>
    </row>
    <row r="18" spans="1:36" x14ac:dyDescent="0.2">
      <c r="A18" s="2">
        <v>1988</v>
      </c>
      <c r="B18" s="3">
        <v>-1.99914779271875</v>
      </c>
      <c r="C18" s="3">
        <v>37.478666696410698</v>
      </c>
      <c r="D18" s="3">
        <v>6.8555487517463806E-2</v>
      </c>
      <c r="E18" s="3">
        <v>0.39542635710208202</v>
      </c>
      <c r="F18" s="9">
        <f t="shared" si="16"/>
        <v>18.560140000000001</v>
      </c>
      <c r="G18" s="9">
        <v>21.14986</v>
      </c>
      <c r="H18" s="9">
        <f t="shared" si="1"/>
        <v>2.5897199999999998</v>
      </c>
      <c r="I18" s="9">
        <f t="shared" si="2"/>
        <v>192.11935764133867</v>
      </c>
      <c r="J18" s="9">
        <f t="shared" si="3"/>
        <v>196.35264279843122</v>
      </c>
      <c r="K18" s="9">
        <f t="shared" si="4"/>
        <v>187.88607248424611</v>
      </c>
      <c r="L18" s="9">
        <f t="shared" si="11"/>
        <v>191.96618410866571</v>
      </c>
      <c r="M18" s="9">
        <f t="shared" si="10"/>
        <v>197.04657197856159</v>
      </c>
      <c r="N18" s="9">
        <f t="shared" si="10"/>
        <v>186.88579623876984</v>
      </c>
      <c r="O18" s="11">
        <v>2.0466012738673993</v>
      </c>
      <c r="P18" s="12">
        <f t="shared" si="6"/>
        <v>81033.607626635596</v>
      </c>
      <c r="Q18" s="14">
        <f t="shared" si="7"/>
        <v>370.9592547253061</v>
      </c>
      <c r="R18" s="13">
        <f t="shared" si="18"/>
        <v>13492.125</v>
      </c>
      <c r="S18" s="8">
        <f t="shared" si="19"/>
        <v>-4.1612500000000004E-2</v>
      </c>
      <c r="T18" s="9">
        <v>10.855</v>
      </c>
      <c r="U18" s="12">
        <f t="shared" si="17"/>
        <v>15.46</v>
      </c>
      <c r="AG18">
        <f t="shared" si="14"/>
        <v>9</v>
      </c>
      <c r="AH18" s="13">
        <f t="shared" si="15"/>
        <v>12843.8812</v>
      </c>
      <c r="AI18" s="13">
        <f t="shared" si="13"/>
        <v>12122.4097</v>
      </c>
      <c r="AJ18" s="13">
        <f t="shared" si="13"/>
        <v>11562.1276</v>
      </c>
    </row>
    <row r="19" spans="1:36" x14ac:dyDescent="0.2">
      <c r="A19" s="2">
        <v>1989</v>
      </c>
      <c r="B19" s="3">
        <v>-2.0132150417216201</v>
      </c>
      <c r="C19" s="3">
        <v>37.5389204326951</v>
      </c>
      <c r="D19" s="3">
        <v>4.0695086113022701E-2</v>
      </c>
      <c r="E19" s="3">
        <v>0.179706697426637</v>
      </c>
      <c r="F19" s="9">
        <f t="shared" si="16"/>
        <v>18.560140000000001</v>
      </c>
      <c r="G19" s="9">
        <v>20.861619999999998</v>
      </c>
      <c r="H19" s="9">
        <f t="shared" si="1"/>
        <v>2.301479999999998</v>
      </c>
      <c r="I19" s="9">
        <f t="shared" si="2"/>
        <v>170.77693415315647</v>
      </c>
      <c r="J19" s="9">
        <f t="shared" si="3"/>
        <v>172.51268980535633</v>
      </c>
      <c r="K19" s="9">
        <f t="shared" si="4"/>
        <v>169.04117850095659</v>
      </c>
      <c r="L19" s="9">
        <f t="shared" si="11"/>
        <v>180.9287319398766</v>
      </c>
      <c r="M19" s="9">
        <f t="shared" si="10"/>
        <v>215.61585386013803</v>
      </c>
      <c r="N19" s="9">
        <f t="shared" si="10"/>
        <v>146.24161001961511</v>
      </c>
      <c r="O19" s="11">
        <v>2.1475223693942045</v>
      </c>
      <c r="P19" s="12">
        <f t="shared" si="6"/>
        <v>77143.585664150101</v>
      </c>
      <c r="Q19" s="14">
        <f t="shared" si="7"/>
        <v>380.88248694228838</v>
      </c>
      <c r="R19" s="13">
        <f t="shared" si="18"/>
        <v>13432.75</v>
      </c>
      <c r="S19" s="8">
        <f t="shared" si="19"/>
        <v>-3.8675000000000001E-2</v>
      </c>
      <c r="T19" s="9">
        <v>12.067500000000001</v>
      </c>
      <c r="U19" s="12">
        <f t="shared" si="17"/>
        <v>15.48</v>
      </c>
      <c r="AG19">
        <f t="shared" si="14"/>
        <v>10</v>
      </c>
      <c r="AH19" s="13">
        <f t="shared" si="15"/>
        <v>12355.7</v>
      </c>
      <c r="AI19" s="13">
        <f t="shared" si="13"/>
        <v>11623.3</v>
      </c>
      <c r="AJ19" s="13">
        <f t="shared" si="13"/>
        <v>11131.1</v>
      </c>
    </row>
    <row r="20" spans="1:36" x14ac:dyDescent="0.2">
      <c r="A20" s="2">
        <v>1990</v>
      </c>
      <c r="B20" s="3">
        <v>-2.0300481652714701</v>
      </c>
      <c r="C20" s="3">
        <v>37.6129871756238</v>
      </c>
      <c r="D20" s="3">
        <v>8.3902873327953605E-3</v>
      </c>
      <c r="E20" s="4">
        <v>1.63580969429619E-3</v>
      </c>
      <c r="F20" s="9">
        <f t="shared" si="16"/>
        <v>18.560140000000001</v>
      </c>
      <c r="G20" s="9">
        <v>20.700559999999999</v>
      </c>
      <c r="H20" s="9">
        <f t="shared" si="1"/>
        <v>2.1404199999999989</v>
      </c>
      <c r="I20" s="9">
        <f t="shared" si="2"/>
        <v>158.98513185562584</v>
      </c>
      <c r="J20" s="9">
        <f t="shared" si="3"/>
        <v>159.01591770943486</v>
      </c>
      <c r="K20" s="9">
        <f t="shared" si="4"/>
        <v>158.95434600181679</v>
      </c>
      <c r="L20" s="9">
        <f t="shared" si="11"/>
        <v>174.37442962191898</v>
      </c>
      <c r="M20" s="9">
        <f t="shared" si="10"/>
        <v>230.22541418445076</v>
      </c>
      <c r="N20" s="9">
        <f t="shared" si="10"/>
        <v>118.5234450593872</v>
      </c>
      <c r="O20" s="11">
        <v>2.3388513865680212</v>
      </c>
      <c r="P20" s="12">
        <f t="shared" si="6"/>
        <v>79029.269129650958</v>
      </c>
      <c r="Q20" s="14">
        <f t="shared" si="7"/>
        <v>431.59842464532784</v>
      </c>
      <c r="R20" s="13">
        <f t="shared" si="18"/>
        <v>13373.375</v>
      </c>
      <c r="S20" s="8">
        <f t="shared" si="19"/>
        <v>-3.5737500000000005E-2</v>
      </c>
      <c r="T20" s="9">
        <v>11.782500000000001</v>
      </c>
      <c r="U20" s="18">
        <v>15.5</v>
      </c>
      <c r="AG20">
        <f t="shared" si="14"/>
        <v>11</v>
      </c>
      <c r="AH20" s="13">
        <f t="shared" si="15"/>
        <v>11862.6628</v>
      </c>
      <c r="AI20" s="13">
        <f t="shared" si="13"/>
        <v>11125.532300000001</v>
      </c>
      <c r="AJ20" s="13">
        <f t="shared" si="13"/>
        <v>10680.9064</v>
      </c>
    </row>
    <row r="21" spans="1:36" x14ac:dyDescent="0.2">
      <c r="A21" s="2">
        <v>1991</v>
      </c>
      <c r="B21" s="3">
        <v>128.97327382664599</v>
      </c>
      <c r="C21" s="3">
        <v>26.312416057973799</v>
      </c>
      <c r="D21" s="3">
        <v>72.8908562939652</v>
      </c>
      <c r="E21" s="3">
        <v>6.5981789184494204</v>
      </c>
      <c r="F21" s="9">
        <f>G20</f>
        <v>20.700559999999999</v>
      </c>
      <c r="G21" s="9">
        <v>21.227170000000001</v>
      </c>
      <c r="H21" s="9">
        <f t="shared" si="1"/>
        <v>0.52661000000000158</v>
      </c>
      <c r="I21" s="9">
        <f t="shared" si="2"/>
        <v>156.68603666722524</v>
      </c>
      <c r="J21" s="9">
        <f t="shared" si="3"/>
        <v>316.36641725613424</v>
      </c>
      <c r="K21" s="9">
        <f t="shared" si="4"/>
        <v>-2.9943439216837984</v>
      </c>
      <c r="L21" s="9">
        <f t="shared" si="11"/>
        <v>182.64010586849992</v>
      </c>
      <c r="M21" s="9">
        <f t="shared" si="10"/>
        <v>252.95018737236327</v>
      </c>
      <c r="N21" s="9">
        <f t="shared" si="10"/>
        <v>112.33002436463649</v>
      </c>
      <c r="O21" s="11">
        <v>2.2055125654834762</v>
      </c>
      <c r="P21" s="12">
        <f t="shared" si="6"/>
        <v>82283.231974989336</v>
      </c>
      <c r="Q21" s="14">
        <f t="shared" si="7"/>
        <v>402.97463116070526</v>
      </c>
      <c r="R21" s="13">
        <v>13314</v>
      </c>
      <c r="S21">
        <v>-3.2800000000000003E-2</v>
      </c>
      <c r="T21" s="9">
        <v>11.137499999999999</v>
      </c>
      <c r="U21" s="12">
        <f>U$20+((A21-A$20)/(A$32-A$20))*(U$32-U$20)</f>
        <v>15.375</v>
      </c>
      <c r="AG21">
        <f t="shared" si="14"/>
        <v>12</v>
      </c>
      <c r="AH21" s="13">
        <f t="shared" si="15"/>
        <v>11368.854399999998</v>
      </c>
      <c r="AI21" s="13">
        <f t="shared" si="13"/>
        <v>10633.0144</v>
      </c>
      <c r="AJ21" s="13">
        <f t="shared" si="13"/>
        <v>10215.443199999998</v>
      </c>
    </row>
    <row r="22" spans="1:36" x14ac:dyDescent="0.2">
      <c r="A22" s="2">
        <v>1992</v>
      </c>
      <c r="B22" s="3">
        <v>190.21159500113001</v>
      </c>
      <c r="C22" s="3">
        <v>20.664703307847901</v>
      </c>
      <c r="D22" s="3">
        <v>56.012117029587301</v>
      </c>
      <c r="E22" s="3">
        <v>5.1793208894768199</v>
      </c>
      <c r="F22" s="9">
        <f t="shared" ref="F22:F29" si="20">F21</f>
        <v>20.700559999999999</v>
      </c>
      <c r="G22" s="9">
        <v>20.775400000000001</v>
      </c>
      <c r="H22" s="9">
        <f t="shared" si="1"/>
        <v>7.4840000000001794E-2</v>
      </c>
      <c r="I22" s="9">
        <f t="shared" si="2"/>
        <v>193.30468779224876</v>
      </c>
      <c r="J22" s="9">
        <f t="shared" si="3"/>
        <v>306.87940335289716</v>
      </c>
      <c r="K22" s="9">
        <f t="shared" si="4"/>
        <v>79.729972231600328</v>
      </c>
      <c r="L22" s="9">
        <f t="shared" si="11"/>
        <v>195.80528140739844</v>
      </c>
      <c r="M22" s="9">
        <f t="shared" si="10"/>
        <v>274.51247281743406</v>
      </c>
      <c r="N22" s="9">
        <f t="shared" si="10"/>
        <v>117.09808999736273</v>
      </c>
      <c r="O22" s="11">
        <v>2.1296716932945299</v>
      </c>
      <c r="P22" s="12">
        <f t="shared" si="6"/>
        <v>92887.330416399112</v>
      </c>
      <c r="Q22" s="14">
        <f t="shared" si="7"/>
        <v>458.58724896955721</v>
      </c>
      <c r="R22" s="13">
        <f>R$21+(R$31-R$21)*((A22-A$21)/(A$31-A$21))</f>
        <v>13725.5</v>
      </c>
      <c r="S22" s="8">
        <f>S$21+(S$31-S$21)*((A22-A$21)/(A$31-A$21))</f>
        <v>-3.3300000000000003E-2</v>
      </c>
      <c r="T22" s="9">
        <v>9.2899999999999991</v>
      </c>
      <c r="U22" s="12">
        <f t="shared" ref="U22:U31" si="21">U$20+((A22-A$20)/(A$32-A$20))*(U$32-U$20)</f>
        <v>15.25</v>
      </c>
      <c r="AG22">
        <f t="shared" si="14"/>
        <v>13</v>
      </c>
      <c r="AH22" s="13">
        <f t="shared" si="15"/>
        <v>10878.359600000002</v>
      </c>
      <c r="AI22" s="13">
        <f t="shared" si="13"/>
        <v>10149.6541</v>
      </c>
      <c r="AJ22" s="13">
        <f t="shared" si="13"/>
        <v>9738.6067999999996</v>
      </c>
    </row>
    <row r="23" spans="1:36" x14ac:dyDescent="0.2">
      <c r="A23" s="2">
        <v>1993</v>
      </c>
      <c r="B23" s="3">
        <v>221.48793273284801</v>
      </c>
      <c r="C23" s="3">
        <v>17.789388876089799</v>
      </c>
      <c r="D23" s="3">
        <v>35.870582854406003</v>
      </c>
      <c r="E23" s="3">
        <v>3.5606159117496698</v>
      </c>
      <c r="F23" s="9">
        <f t="shared" si="20"/>
        <v>20.700559999999999</v>
      </c>
      <c r="G23" s="9">
        <v>21.036709999999999</v>
      </c>
      <c r="H23" s="9">
        <f t="shared" si="1"/>
        <v>0.33614999999999995</v>
      </c>
      <c r="I23" s="9">
        <f t="shared" si="2"/>
        <v>233.44773887424319</v>
      </c>
      <c r="J23" s="9">
        <f t="shared" si="3"/>
        <v>309.97650873799381</v>
      </c>
      <c r="K23" s="9">
        <f t="shared" si="4"/>
        <v>156.91896901049256</v>
      </c>
      <c r="L23" s="9">
        <f t="shared" si="11"/>
        <v>211.5554267823114</v>
      </c>
      <c r="M23" s="9">
        <f t="shared" ref="M23:M46" si="22">AVERAGE(J21:J25)</f>
        <v>295.18662705691679</v>
      </c>
      <c r="N23" s="9">
        <f t="shared" ref="N23:N46" si="23">AVERAGE(K21:K25)</f>
        <v>127.924226507706</v>
      </c>
      <c r="O23" s="11">
        <v>2.0387053936667243</v>
      </c>
      <c r="P23" s="12">
        <f t="shared" si="6"/>
        <v>101520.66108433034</v>
      </c>
      <c r="Q23" s="14">
        <f t="shared" si="7"/>
        <v>467.94916691351131</v>
      </c>
      <c r="R23" s="13">
        <f t="shared" ref="R23:R30" si="24">R$21+(R$31-R$21)*((A23-A$21)/(A$31-A$21))</f>
        <v>14137</v>
      </c>
      <c r="S23" s="8">
        <f t="shared" ref="S23:S30" si="25">S$21+(S$31-S$21)*((A23-A$21)/(A$31-A$21))</f>
        <v>-3.3800000000000004E-2</v>
      </c>
      <c r="T23" s="9">
        <v>8.0875000000000004</v>
      </c>
      <c r="U23" s="12">
        <f t="shared" si="21"/>
        <v>15.125</v>
      </c>
      <c r="AG23">
        <f t="shared" si="14"/>
        <v>14</v>
      </c>
      <c r="AH23" s="13">
        <f t="shared" si="15"/>
        <v>10395.263199999999</v>
      </c>
      <c r="AI23" s="13">
        <f t="shared" si="13"/>
        <v>9679.359199999999</v>
      </c>
      <c r="AJ23" s="13">
        <f t="shared" si="13"/>
        <v>9254.2935999999991</v>
      </c>
    </row>
    <row r="24" spans="1:36" x14ac:dyDescent="0.2">
      <c r="A24" s="2">
        <v>1994</v>
      </c>
      <c r="B24" s="3">
        <v>236.664588482857</v>
      </c>
      <c r="C24" s="3">
        <v>16.3430251872837</v>
      </c>
      <c r="D24" s="3">
        <v>21.868974249192402</v>
      </c>
      <c r="E24" s="3">
        <v>2.2014967359277202</v>
      </c>
      <c r="F24" s="9">
        <f t="shared" si="20"/>
        <v>20.700559999999999</v>
      </c>
      <c r="G24" s="9">
        <v>20.69867</v>
      </c>
      <c r="H24" s="9">
        <f t="shared" si="1"/>
        <v>-1.8899999999995032E-3</v>
      </c>
      <c r="I24" s="9">
        <f t="shared" si="2"/>
        <v>236.60281184764909</v>
      </c>
      <c r="J24" s="9">
        <f t="shared" si="3"/>
        <v>280.32411703071028</v>
      </c>
      <c r="K24" s="9">
        <f t="shared" si="4"/>
        <v>192.88150666458787</v>
      </c>
      <c r="L24" s="9">
        <f t="shared" si="11"/>
        <v>230.33668034463562</v>
      </c>
      <c r="M24" s="9">
        <f t="shared" si="22"/>
        <v>285.37820739537676</v>
      </c>
      <c r="N24" s="9">
        <f t="shared" si="23"/>
        <v>175.29515329389446</v>
      </c>
      <c r="O24" s="11">
        <v>1.9888214752347215</v>
      </c>
      <c r="P24" s="12">
        <f t="shared" si="6"/>
        <v>103714.05329873791</v>
      </c>
      <c r="Q24" s="14">
        <f t="shared" si="7"/>
        <v>481.72814437494083</v>
      </c>
      <c r="R24" s="13">
        <f t="shared" si="24"/>
        <v>14548.5</v>
      </c>
      <c r="S24" s="8">
        <f t="shared" si="25"/>
        <v>-3.4300000000000004E-2</v>
      </c>
      <c r="T24" s="9">
        <v>8.1150000000000002</v>
      </c>
      <c r="U24" s="12">
        <f t="shared" si="21"/>
        <v>15</v>
      </c>
      <c r="AG24">
        <f t="shared" si="14"/>
        <v>15</v>
      </c>
      <c r="AH24" s="13">
        <f t="shared" si="15"/>
        <v>9923.65</v>
      </c>
      <c r="AI24" s="13">
        <f t="shared" si="13"/>
        <v>9226.0375000000022</v>
      </c>
      <c r="AJ24" s="13">
        <f t="shared" si="13"/>
        <v>8766.4</v>
      </c>
    </row>
    <row r="25" spans="1:36" x14ac:dyDescent="0.2">
      <c r="A25" s="2">
        <v>1995</v>
      </c>
      <c r="B25" s="3">
        <v>244.62947988201699</v>
      </c>
      <c r="C25" s="3">
        <v>15.60066341954</v>
      </c>
      <c r="D25" s="3">
        <v>12.929397159927101</v>
      </c>
      <c r="E25" s="3">
        <v>1.3668463646199001</v>
      </c>
      <c r="F25" s="9">
        <f t="shared" si="20"/>
        <v>20.700559999999999</v>
      </c>
      <c r="G25" s="9">
        <v>20.479620000000001</v>
      </c>
      <c r="H25" s="9">
        <f t="shared" si="1"/>
        <v>-0.2209399999999988</v>
      </c>
      <c r="I25" s="9">
        <f t="shared" si="2"/>
        <v>237.7358587301907</v>
      </c>
      <c r="J25" s="9">
        <f t="shared" si="3"/>
        <v>262.38668890684841</v>
      </c>
      <c r="K25" s="9">
        <f t="shared" si="4"/>
        <v>213.08502855353296</v>
      </c>
      <c r="L25" s="9">
        <f t="shared" si="11"/>
        <v>240.27014040368181</v>
      </c>
      <c r="M25" s="9">
        <f t="shared" si="22"/>
        <v>274.5032513325848</v>
      </c>
      <c r="N25" s="9">
        <f t="shared" si="23"/>
        <v>206.03702947477888</v>
      </c>
      <c r="O25" s="11">
        <v>1.9856318959860004</v>
      </c>
      <c r="P25" s="12">
        <f t="shared" si="6"/>
        <v>98181.917983206236</v>
      </c>
      <c r="Q25" s="14">
        <f t="shared" si="7"/>
        <v>465.09900525495192</v>
      </c>
      <c r="R25" s="13">
        <f t="shared" si="24"/>
        <v>14960</v>
      </c>
      <c r="S25" s="8">
        <f t="shared" si="25"/>
        <v>-3.4800000000000005E-2</v>
      </c>
      <c r="T25" s="9">
        <v>9.57</v>
      </c>
      <c r="U25" s="12">
        <f t="shared" si="21"/>
        <v>14.875</v>
      </c>
      <c r="AG25">
        <f t="shared" si="14"/>
        <v>16</v>
      </c>
      <c r="AH25" s="13">
        <f t="shared" si="15"/>
        <v>9467.6047999999992</v>
      </c>
      <c r="AI25" s="13">
        <f t="shared" si="15"/>
        <v>8793.5967999999993</v>
      </c>
      <c r="AJ25" s="13">
        <f t="shared" si="15"/>
        <v>8278.8224000000009</v>
      </c>
    </row>
    <row r="26" spans="1:36" x14ac:dyDescent="0.2">
      <c r="A26" s="2">
        <v>1996</v>
      </c>
      <c r="B26" s="3">
        <v>248.578186514404</v>
      </c>
      <c r="C26" s="3">
        <v>15.228473948604</v>
      </c>
      <c r="D26" s="3">
        <v>8.2615190434197192</v>
      </c>
      <c r="E26" s="3">
        <v>0.79002110520306801</v>
      </c>
      <c r="F26" s="9">
        <f t="shared" si="20"/>
        <v>20.700559999999999</v>
      </c>
      <c r="G26" s="9">
        <v>20.766690000000001</v>
      </c>
      <c r="H26" s="9">
        <f t="shared" si="1"/>
        <v>6.6130000000001132E-2</v>
      </c>
      <c r="I26" s="9">
        <f t="shared" si="2"/>
        <v>250.59230447884639</v>
      </c>
      <c r="J26" s="9">
        <f t="shared" si="3"/>
        <v>267.32431894843415</v>
      </c>
      <c r="K26" s="9">
        <f t="shared" si="4"/>
        <v>233.86029000925862</v>
      </c>
      <c r="L26" s="9">
        <f t="shared" si="11"/>
        <v>244.2979348325859</v>
      </c>
      <c r="M26" s="9">
        <f t="shared" si="22"/>
        <v>264.26844670146954</v>
      </c>
      <c r="N26" s="9">
        <f t="shared" si="23"/>
        <v>224.32742296370225</v>
      </c>
      <c r="O26" s="11">
        <v>2.0618517218296764</v>
      </c>
      <c r="P26" s="12">
        <f t="shared" si="6"/>
        <v>103096.9544287076</v>
      </c>
      <c r="Q26" s="14">
        <f t="shared" si="7"/>
        <v>493.1971300554394</v>
      </c>
      <c r="R26" s="13">
        <f t="shared" si="24"/>
        <v>15371.5</v>
      </c>
      <c r="S26" s="8">
        <f t="shared" si="25"/>
        <v>-3.5299999999999998E-2</v>
      </c>
      <c r="T26" s="9">
        <v>9.0474999999999994</v>
      </c>
      <c r="U26" s="12">
        <f t="shared" si="21"/>
        <v>14.75</v>
      </c>
      <c r="AG26">
        <f t="shared" si="14"/>
        <v>17</v>
      </c>
      <c r="AH26" s="13">
        <f t="shared" si="15"/>
        <v>9031.2124000000003</v>
      </c>
      <c r="AI26" s="13">
        <f t="shared" si="15"/>
        <v>8385.9448999999986</v>
      </c>
      <c r="AJ26" s="13">
        <f t="shared" si="15"/>
        <v>7795.4571999999998</v>
      </c>
    </row>
    <row r="27" spans="1:36" x14ac:dyDescent="0.2">
      <c r="A27" s="2">
        <v>1997</v>
      </c>
      <c r="B27" s="3">
        <v>250.24844880488399</v>
      </c>
      <c r="C27" s="3">
        <v>15.040224715593601</v>
      </c>
      <c r="D27" s="3">
        <v>4.9975828550564296</v>
      </c>
      <c r="E27" s="3">
        <v>0.478018559999277</v>
      </c>
      <c r="F27" s="9">
        <f t="shared" si="20"/>
        <v>20.700559999999999</v>
      </c>
      <c r="G27" s="9">
        <v>20.458659999999998</v>
      </c>
      <c r="H27" s="9">
        <f t="shared" si="1"/>
        <v>-0.24190000000000111</v>
      </c>
      <c r="I27" s="9">
        <f t="shared" si="2"/>
        <v>242.97198808747979</v>
      </c>
      <c r="J27" s="9">
        <f t="shared" si="3"/>
        <v>252.50462303893735</v>
      </c>
      <c r="K27" s="9">
        <f t="shared" si="4"/>
        <v>233.43935313602219</v>
      </c>
      <c r="L27" s="9">
        <f t="shared" si="11"/>
        <v>245.05481275468119</v>
      </c>
      <c r="M27" s="9">
        <f t="shared" si="22"/>
        <v>256.37876001573466</v>
      </c>
      <c r="N27" s="9">
        <f t="shared" si="23"/>
        <v>233.73086549362762</v>
      </c>
      <c r="O27" s="11">
        <v>2.019448241187769</v>
      </c>
      <c r="P27" s="12">
        <f t="shared" si="6"/>
        <v>105436.42909493716</v>
      </c>
      <c r="Q27" s="14">
        <f t="shared" si="7"/>
        <v>509.01258854630055</v>
      </c>
      <c r="R27" s="13">
        <f t="shared" si="24"/>
        <v>15783</v>
      </c>
      <c r="S27" s="8">
        <f t="shared" si="25"/>
        <v>-3.5799999999999998E-2</v>
      </c>
      <c r="T27" s="9">
        <v>9.0175000000000001</v>
      </c>
      <c r="U27" s="12">
        <f t="shared" si="21"/>
        <v>14.625</v>
      </c>
      <c r="AG27">
        <f t="shared" si="14"/>
        <v>18</v>
      </c>
      <c r="AH27" s="13">
        <f t="shared" si="15"/>
        <v>8618.5576000000001</v>
      </c>
      <c r="AI27" s="13">
        <f t="shared" si="15"/>
        <v>8006.9896000000008</v>
      </c>
      <c r="AJ27" s="13">
        <f t="shared" si="15"/>
        <v>7320.2007999999978</v>
      </c>
    </row>
    <row r="28" spans="1:36" x14ac:dyDescent="0.2">
      <c r="A28" s="2">
        <v>1998</v>
      </c>
      <c r="B28" s="3">
        <v>251.10536822792201</v>
      </c>
      <c r="C28" s="3">
        <v>14.9496493001662</v>
      </c>
      <c r="D28" s="3">
        <v>2.5524826250976602</v>
      </c>
      <c r="E28" s="3">
        <v>0.33380320959974602</v>
      </c>
      <c r="F28" s="9">
        <f t="shared" si="20"/>
        <v>20.700559999999999</v>
      </c>
      <c r="G28" s="9">
        <v>20.783550000000002</v>
      </c>
      <c r="H28" s="9">
        <f t="shared" si="1"/>
        <v>8.299000000000234E-2</v>
      </c>
      <c r="I28" s="9">
        <f t="shared" si="2"/>
        <v>253.58671101876368</v>
      </c>
      <c r="J28" s="9">
        <f t="shared" si="3"/>
        <v>258.80248558241772</v>
      </c>
      <c r="K28" s="9">
        <f t="shared" si="4"/>
        <v>248.37093645510964</v>
      </c>
      <c r="L28" s="9">
        <f t="shared" si="11"/>
        <v>226.35638543858067</v>
      </c>
      <c r="M28" s="9">
        <f t="shared" si="22"/>
        <v>261.68265608216109</v>
      </c>
      <c r="N28" s="9">
        <f t="shared" si="23"/>
        <v>191.03011479500029</v>
      </c>
      <c r="O28" s="11">
        <v>1.7175691196769081</v>
      </c>
      <c r="P28" s="12">
        <f t="shared" si="6"/>
        <v>109224.19062157354</v>
      </c>
      <c r="Q28" s="14">
        <f t="shared" si="7"/>
        <v>434.55527233641135</v>
      </c>
      <c r="R28" s="13">
        <f t="shared" si="24"/>
        <v>16194.5</v>
      </c>
      <c r="S28" s="8">
        <f t="shared" si="25"/>
        <v>-3.6299999999999999E-2</v>
      </c>
      <c r="T28" s="9">
        <v>8.7249999999999996</v>
      </c>
      <c r="U28" s="12">
        <f t="shared" si="21"/>
        <v>14.5</v>
      </c>
      <c r="AG28">
        <f t="shared" si="14"/>
        <v>19</v>
      </c>
      <c r="AH28" s="13">
        <f t="shared" si="15"/>
        <v>8233.7251999999971</v>
      </c>
      <c r="AI28" s="13">
        <f t="shared" si="15"/>
        <v>7660.6387000000022</v>
      </c>
      <c r="AJ28" s="13">
        <f t="shared" si="15"/>
        <v>6856.9495999999999</v>
      </c>
    </row>
    <row r="29" spans="1:36" x14ac:dyDescent="0.2">
      <c r="A29" s="2">
        <v>1999</v>
      </c>
      <c r="B29" s="3">
        <v>252.066831196154</v>
      </c>
      <c r="C29" s="3">
        <v>14.859201722639099</v>
      </c>
      <c r="D29" s="3">
        <v>0.27779484748579902</v>
      </c>
      <c r="E29" s="3">
        <v>4.2688195631784602E-2</v>
      </c>
      <c r="F29" s="9">
        <f t="shared" si="20"/>
        <v>20.700559999999999</v>
      </c>
      <c r="G29" s="9">
        <v>20.307549999999999</v>
      </c>
      <c r="H29" s="9">
        <f t="shared" si="1"/>
        <v>-0.3930100000000003</v>
      </c>
      <c r="I29" s="9">
        <f t="shared" si="2"/>
        <v>240.38720145812522</v>
      </c>
      <c r="J29" s="9">
        <f t="shared" si="3"/>
        <v>240.87568360203579</v>
      </c>
      <c r="K29" s="9">
        <f t="shared" si="4"/>
        <v>239.89871931421462</v>
      </c>
      <c r="L29" s="9">
        <f t="shared" si="11"/>
        <v>190.48657568802889</v>
      </c>
      <c r="M29" s="9">
        <f t="shared" si="22"/>
        <v>244.73222349080962</v>
      </c>
      <c r="N29" s="9">
        <f t="shared" si="23"/>
        <v>136.24092788524814</v>
      </c>
      <c r="O29" s="11">
        <v>1.8404892231115557</v>
      </c>
      <c r="P29" s="12">
        <f t="shared" si="6"/>
        <v>113018.63788415266</v>
      </c>
      <c r="Q29" s="14">
        <f t="shared" si="7"/>
        <v>504.69806519414044</v>
      </c>
      <c r="R29" s="13">
        <f t="shared" si="24"/>
        <v>16606</v>
      </c>
      <c r="S29" s="8">
        <f t="shared" si="25"/>
        <v>-3.6799999999999999E-2</v>
      </c>
      <c r="T29" s="9">
        <v>8.44</v>
      </c>
      <c r="U29" s="12">
        <f t="shared" si="21"/>
        <v>14.375</v>
      </c>
      <c r="AG29">
        <f t="shared" si="14"/>
        <v>20</v>
      </c>
      <c r="AH29" s="13">
        <f t="shared" si="15"/>
        <v>7880.8000000000011</v>
      </c>
      <c r="AI29" s="13">
        <f t="shared" si="15"/>
        <v>7350.8</v>
      </c>
      <c r="AJ29" s="13">
        <f t="shared" si="15"/>
        <v>6409.5999999999995</v>
      </c>
    </row>
    <row r="30" spans="1:36" x14ac:dyDescent="0.2">
      <c r="A30" s="2">
        <v>2000</v>
      </c>
      <c r="B30" s="3">
        <v>132.40732147000699</v>
      </c>
      <c r="C30" s="3">
        <v>16.688850994982499</v>
      </c>
      <c r="D30" s="3">
        <v>71.583593274711106</v>
      </c>
      <c r="E30" s="3">
        <v>1.0541287433519899</v>
      </c>
      <c r="F30" s="9">
        <f>G29</f>
        <v>20.307549999999999</v>
      </c>
      <c r="G30" s="9">
        <v>20.66217</v>
      </c>
      <c r="H30" s="9">
        <f t="shared" si="1"/>
        <v>0.3546200000000006</v>
      </c>
      <c r="I30" s="9">
        <f t="shared" si="2"/>
        <v>144.24372214968841</v>
      </c>
      <c r="J30" s="9">
        <f t="shared" si="3"/>
        <v>288.90616923898057</v>
      </c>
      <c r="K30" s="9">
        <f t="shared" si="4"/>
        <v>-0.4187249396037469</v>
      </c>
      <c r="L30" s="9">
        <f t="shared" si="11"/>
        <v>149.74638807801847</v>
      </c>
      <c r="M30" s="9">
        <f t="shared" si="22"/>
        <v>217.13636599375187</v>
      </c>
      <c r="N30" s="9">
        <f t="shared" si="23"/>
        <v>82.356410162285073</v>
      </c>
      <c r="O30" s="11">
        <v>2.2792712437690557</v>
      </c>
      <c r="P30" s="12">
        <f t="shared" si="6"/>
        <v>109983.85289991347</v>
      </c>
      <c r="Q30" s="14">
        <f t="shared" si="7"/>
        <v>587.52651335345479</v>
      </c>
      <c r="R30" s="13">
        <f t="shared" si="24"/>
        <v>17017.5</v>
      </c>
      <c r="S30" s="8">
        <f t="shared" si="25"/>
        <v>-3.73E-2</v>
      </c>
      <c r="T30" s="9">
        <v>9.34</v>
      </c>
      <c r="U30" s="12">
        <f t="shared" si="21"/>
        <v>14.25</v>
      </c>
    </row>
    <row r="31" spans="1:36" x14ac:dyDescent="0.2">
      <c r="A31" s="2">
        <v>2001</v>
      </c>
      <c r="B31" s="3">
        <v>70.558176135479798</v>
      </c>
      <c r="C31" s="3">
        <v>17.593209825564799</v>
      </c>
      <c r="D31" s="3">
        <v>55.633238039894401</v>
      </c>
      <c r="E31" s="3">
        <v>0.80154321777757598</v>
      </c>
      <c r="F31" s="9">
        <f t="shared" ref="F31:F37" si="26">F30</f>
        <v>20.307549999999999</v>
      </c>
      <c r="G31" s="9">
        <v>20.327020000000001</v>
      </c>
      <c r="H31" s="9">
        <f t="shared" si="1"/>
        <v>1.9470000000001875E-2</v>
      </c>
      <c r="I31" s="9">
        <f t="shared" si="2"/>
        <v>71.243255726087355</v>
      </c>
      <c r="J31" s="9">
        <f t="shared" si="3"/>
        <v>182.57215599167668</v>
      </c>
      <c r="K31" s="9">
        <f t="shared" si="4"/>
        <v>-40.08564453950197</v>
      </c>
      <c r="L31" s="9">
        <f t="shared" si="11"/>
        <v>106.09438891322993</v>
      </c>
      <c r="M31" s="9">
        <f t="shared" si="22"/>
        <v>181.63681979331938</v>
      </c>
      <c r="N31" s="9">
        <f t="shared" si="23"/>
        <v>30.551958033140476</v>
      </c>
      <c r="O31" s="11">
        <v>2.1714451527418217</v>
      </c>
      <c r="P31" s="12">
        <f t="shared" si="6"/>
        <v>116882.22379707507</v>
      </c>
      <c r="Q31" s="14">
        <f t="shared" si="7"/>
        <v>614.6285806358369</v>
      </c>
      <c r="R31" s="13">
        <v>17429</v>
      </c>
      <c r="S31">
        <v>-3.78E-2</v>
      </c>
      <c r="T31" s="9">
        <v>8.5</v>
      </c>
      <c r="U31" s="12">
        <f t="shared" si="21"/>
        <v>14.125</v>
      </c>
    </row>
    <row r="32" spans="1:36" x14ac:dyDescent="0.2">
      <c r="A32" s="2">
        <v>2002</v>
      </c>
      <c r="B32" s="3">
        <v>38.205517220571302</v>
      </c>
      <c r="C32" s="3">
        <v>18.053758333723099</v>
      </c>
      <c r="D32" s="3">
        <v>37.595905824555203</v>
      </c>
      <c r="E32" s="3">
        <v>0.529260141565988</v>
      </c>
      <c r="F32" s="9">
        <f t="shared" si="26"/>
        <v>20.307549999999999</v>
      </c>
      <c r="G32" s="9">
        <v>20.337060000000001</v>
      </c>
      <c r="H32" s="9">
        <f t="shared" si="1"/>
        <v>2.9510000000001924E-2</v>
      </c>
      <c r="I32" s="9">
        <f t="shared" si="2"/>
        <v>39.271050037427706</v>
      </c>
      <c r="J32" s="9">
        <f t="shared" si="3"/>
        <v>114.52533555364856</v>
      </c>
      <c r="K32" s="9">
        <f t="shared" si="4"/>
        <v>-35.983235478793148</v>
      </c>
      <c r="L32" s="9">
        <f t="shared" si="11"/>
        <v>62.318674825673462</v>
      </c>
      <c r="M32" s="9">
        <f t="shared" si="22"/>
        <v>143.01648975416973</v>
      </c>
      <c r="N32" s="9">
        <f t="shared" si="23"/>
        <v>-18.379140102822795</v>
      </c>
      <c r="O32" s="11">
        <v>2.0116964867494436</v>
      </c>
      <c r="P32" s="12">
        <f t="shared" si="6"/>
        <v>121423.65624432915</v>
      </c>
      <c r="Q32" s="14">
        <f t="shared" si="7"/>
        <v>590.95173799740917</v>
      </c>
      <c r="R32" s="13">
        <f>R$31+(R$41-R$31)*((A32-A$31)/(A$41-A$31))</f>
        <v>17380.599999999999</v>
      </c>
      <c r="S32" s="8">
        <f>S$31+(S$41-S$31)*((A32-A$31)/(A$41-A$31))</f>
        <v>-3.8059999999999997E-2</v>
      </c>
      <c r="T32" s="9">
        <v>7.6150000000000002</v>
      </c>
      <c r="U32" s="18">
        <v>14</v>
      </c>
    </row>
    <row r="33" spans="1:21" x14ac:dyDescent="0.2">
      <c r="A33" s="2">
        <v>2003</v>
      </c>
      <c r="B33" s="3">
        <v>22.748734152633499</v>
      </c>
      <c r="C33" s="3">
        <v>18.273980883607901</v>
      </c>
      <c r="D33" s="3">
        <v>22.748158693968399</v>
      </c>
      <c r="E33" s="3">
        <v>0.34993607256825898</v>
      </c>
      <c r="F33" s="9">
        <f t="shared" si="26"/>
        <v>20.307549999999999</v>
      </c>
      <c r="G33" s="9">
        <v>20.651700000000002</v>
      </c>
      <c r="H33" s="9">
        <f t="shared" si="1"/>
        <v>0.34415000000000262</v>
      </c>
      <c r="I33" s="9">
        <f t="shared" si="2"/>
        <v>35.326715194820913</v>
      </c>
      <c r="J33" s="9">
        <f t="shared" si="3"/>
        <v>81.304754580255178</v>
      </c>
      <c r="K33" s="9">
        <f t="shared" si="4"/>
        <v>-10.651324190613353</v>
      </c>
      <c r="L33" s="9">
        <f t="shared" si="11"/>
        <v>41.092112049288623</v>
      </c>
      <c r="M33" s="9">
        <f t="shared" si="22"/>
        <v>95.895657359729583</v>
      </c>
      <c r="N33" s="9">
        <f t="shared" si="23"/>
        <v>-13.711433261152347</v>
      </c>
      <c r="O33" s="11">
        <v>2.2353484809782609</v>
      </c>
      <c r="P33" s="12">
        <f t="shared" si="6"/>
        <v>125865.09985122403</v>
      </c>
      <c r="Q33" s="14">
        <f t="shared" si="7"/>
        <v>660.07547167901703</v>
      </c>
      <c r="R33" s="13">
        <f t="shared" ref="R33:R40" si="27">R$31+(R$41-R$31)*((A33-A$31)/(A$41-A$31))</f>
        <v>17332.2</v>
      </c>
      <c r="S33" s="8">
        <f t="shared" ref="S33:S40" si="28">S$31+(S$41-S$31)*((A33-A$31)/(A$41-A$31))</f>
        <v>-3.832E-2</v>
      </c>
      <c r="T33" s="9">
        <v>6.9349999999999996</v>
      </c>
      <c r="U33" s="12">
        <f>U$32+((A33-A$32)/(A$46-A$32))*(U$46-U$32)</f>
        <v>14.142857142857142</v>
      </c>
    </row>
    <row r="34" spans="1:21" x14ac:dyDescent="0.2">
      <c r="A34" s="2">
        <v>2004</v>
      </c>
      <c r="B34" s="3">
        <v>15.2631072931917</v>
      </c>
      <c r="C34" s="3">
        <v>18.387575007805498</v>
      </c>
      <c r="D34" s="3">
        <v>13.0573352496371</v>
      </c>
      <c r="E34" s="3">
        <v>0.22188642564696801</v>
      </c>
      <c r="F34" s="9">
        <f t="shared" si="26"/>
        <v>20.307549999999999</v>
      </c>
      <c r="G34" s="9">
        <v>20.47738</v>
      </c>
      <c r="H34" s="9">
        <f t="shared" si="1"/>
        <v>0.16983000000000104</v>
      </c>
      <c r="I34" s="9">
        <f t="shared" si="2"/>
        <v>21.508631020342953</v>
      </c>
      <c r="J34" s="9">
        <f t="shared" si="3"/>
        <v>47.77403340628765</v>
      </c>
      <c r="K34" s="9">
        <f t="shared" si="4"/>
        <v>-4.7567713656017467</v>
      </c>
      <c r="L34" s="9">
        <f t="shared" si="11"/>
        <v>36.803449947377317</v>
      </c>
      <c r="M34" s="9">
        <f t="shared" si="22"/>
        <v>71.181530834226891</v>
      </c>
      <c r="N34" s="9">
        <f t="shared" si="23"/>
        <v>2.4253690605277569</v>
      </c>
      <c r="O34" s="11">
        <v>2.5560970007499226</v>
      </c>
      <c r="P34" s="12">
        <f t="shared" si="6"/>
        <v>128152.9519148714</v>
      </c>
      <c r="Q34" s="14">
        <f t="shared" si="7"/>
        <v>781.65690554328353</v>
      </c>
      <c r="R34" s="13">
        <f t="shared" si="27"/>
        <v>17283.8</v>
      </c>
      <c r="S34" s="8">
        <f t="shared" si="28"/>
        <v>-3.8580000000000003E-2</v>
      </c>
      <c r="T34" s="9">
        <v>6.6025</v>
      </c>
      <c r="U34" s="12">
        <f t="shared" ref="U34:U45" si="29">U$32+((A34-A$32)/(A$46-A$32))*(U$46-U$32)</f>
        <v>14.285714285714286</v>
      </c>
    </row>
    <row r="35" spans="1:21" x14ac:dyDescent="0.2">
      <c r="A35" s="2">
        <v>2005</v>
      </c>
      <c r="B35" s="3">
        <v>11.7474047869947</v>
      </c>
      <c r="C35" s="3">
        <v>18.4478849894824</v>
      </c>
      <c r="D35" s="3">
        <v>7.3983883382203404</v>
      </c>
      <c r="E35" s="3">
        <v>0.137963697824833</v>
      </c>
      <c r="F35" s="9">
        <f t="shared" si="26"/>
        <v>20.307549999999999</v>
      </c>
      <c r="G35" s="9">
        <v>21.022089999999999</v>
      </c>
      <c r="H35" s="9">
        <f t="shared" si="1"/>
        <v>0.71453999999999951</v>
      </c>
      <c r="I35" s="9">
        <f t="shared" si="2"/>
        <v>38.110908267764188</v>
      </c>
      <c r="J35" s="9">
        <f t="shared" si="3"/>
        <v>53.302007266779896</v>
      </c>
      <c r="K35" s="9">
        <f t="shared" si="4"/>
        <v>22.91980926874848</v>
      </c>
      <c r="L35" s="9">
        <f t="shared" si="11"/>
        <v>40.338862045097315</v>
      </c>
      <c r="M35" s="9">
        <f t="shared" si="22"/>
        <v>60.71643913082427</v>
      </c>
      <c r="N35" s="9">
        <f t="shared" si="23"/>
        <v>19.961284959370367</v>
      </c>
      <c r="O35" s="11">
        <v>3.0065301066917036</v>
      </c>
      <c r="P35" s="12">
        <f t="shared" si="6"/>
        <v>124934.16087677858</v>
      </c>
      <c r="Q35" s="14">
        <f t="shared" si="7"/>
        <v>850.43422615809902</v>
      </c>
      <c r="R35" s="13">
        <f t="shared" si="27"/>
        <v>17235.400000000001</v>
      </c>
      <c r="S35" s="8">
        <f t="shared" si="28"/>
        <v>-3.884E-2</v>
      </c>
      <c r="T35" s="9">
        <v>7.0724999999999998</v>
      </c>
      <c r="U35" s="12">
        <f t="shared" si="29"/>
        <v>14.428571428571429</v>
      </c>
    </row>
    <row r="36" spans="1:21" x14ac:dyDescent="0.2">
      <c r="A36" s="2">
        <v>2006</v>
      </c>
      <c r="B36" s="3">
        <v>10.020592754514899</v>
      </c>
      <c r="C36" s="3">
        <v>18.477616758335898</v>
      </c>
      <c r="D36" s="3">
        <v>4.41997772217728</v>
      </c>
      <c r="E36" s="3">
        <v>8.3987361642696406E-2</v>
      </c>
      <c r="F36" s="9">
        <f t="shared" si="26"/>
        <v>20.307549999999999</v>
      </c>
      <c r="G36" s="9">
        <v>21.383970000000001</v>
      </c>
      <c r="H36" s="9">
        <f t="shared" si="1"/>
        <v>1.0764200000000024</v>
      </c>
      <c r="I36" s="9">
        <f t="shared" si="2"/>
        <v>49.799945216530844</v>
      </c>
      <c r="J36" s="9">
        <f t="shared" si="3"/>
        <v>59.001523364163127</v>
      </c>
      <c r="K36" s="9">
        <f t="shared" si="4"/>
        <v>40.598367068898554</v>
      </c>
      <c r="L36" s="9">
        <f t="shared" si="11"/>
        <v>39.343897301417542</v>
      </c>
      <c r="M36" s="9">
        <f t="shared" si="22"/>
        <v>51.104646274856762</v>
      </c>
      <c r="N36" s="9">
        <f t="shared" si="23"/>
        <v>27.583148327978318</v>
      </c>
      <c r="O36" s="11">
        <v>3.2826835882912304</v>
      </c>
      <c r="P36" s="12">
        <f t="shared" si="6"/>
        <v>120671.80494295173</v>
      </c>
      <c r="Q36" s="14">
        <f t="shared" si="7"/>
        <v>866.75361412359757</v>
      </c>
      <c r="R36" s="13">
        <f t="shared" si="27"/>
        <v>17187</v>
      </c>
      <c r="S36" s="8">
        <f t="shared" si="28"/>
        <v>-3.9099999999999996E-2</v>
      </c>
      <c r="T36" s="9">
        <v>7.7149999999999999</v>
      </c>
      <c r="U36" s="12">
        <f t="shared" si="29"/>
        <v>14.571428571428571</v>
      </c>
    </row>
    <row r="37" spans="1:21" x14ac:dyDescent="0.2">
      <c r="A37" s="2">
        <v>2007</v>
      </c>
      <c r="B37" s="3">
        <v>9.1265277853909108</v>
      </c>
      <c r="C37" s="3">
        <v>18.489059548357901</v>
      </c>
      <c r="D37" s="3">
        <v>2.5275871820494702</v>
      </c>
      <c r="E37" s="3">
        <v>3.8003801790240099E-2</v>
      </c>
      <c r="F37" s="9">
        <f t="shared" si="26"/>
        <v>20.307549999999999</v>
      </c>
      <c r="G37" s="9">
        <v>21.60079</v>
      </c>
      <c r="H37" s="9">
        <f t="shared" si="1"/>
        <v>1.2932400000000008</v>
      </c>
      <c r="I37" s="9">
        <f t="shared" si="2"/>
        <v>56.948110526027683</v>
      </c>
      <c r="J37" s="9">
        <f t="shared" si="3"/>
        <v>62.199877036635463</v>
      </c>
      <c r="K37" s="9">
        <f t="shared" si="4"/>
        <v>51.696344015419911</v>
      </c>
      <c r="L37" s="9">
        <f t="shared" si="11"/>
        <v>47.940625469245937</v>
      </c>
      <c r="M37" s="9">
        <f t="shared" si="22"/>
        <v>54.533345612178167</v>
      </c>
      <c r="N37" s="9">
        <f t="shared" si="23"/>
        <v>41.347905326313693</v>
      </c>
      <c r="O37" s="11">
        <v>3.4502438510045699</v>
      </c>
      <c r="P37" s="12">
        <f t="shared" si="6"/>
        <v>120272.16963080873</v>
      </c>
      <c r="Q37" s="14">
        <f t="shared" si="7"/>
        <v>889.83282568603897</v>
      </c>
      <c r="R37" s="13">
        <f t="shared" si="27"/>
        <v>17138.599999999999</v>
      </c>
      <c r="S37" s="8">
        <f t="shared" si="28"/>
        <v>-3.9359999999999999E-2</v>
      </c>
      <c r="T37" s="9">
        <v>7.7675000000000001</v>
      </c>
      <c r="U37" s="12">
        <f t="shared" si="29"/>
        <v>14.714285714285714</v>
      </c>
    </row>
    <row r="38" spans="1:21" x14ac:dyDescent="0.2">
      <c r="A38" s="2">
        <v>2008</v>
      </c>
      <c r="B38" s="3">
        <v>8.75767555742007</v>
      </c>
      <c r="C38" s="3">
        <v>18.495799574313001</v>
      </c>
      <c r="D38" s="3">
        <v>1.4198491300094001</v>
      </c>
      <c r="E38" s="3">
        <v>2.3211835333374502E-2</v>
      </c>
      <c r="F38" s="9">
        <f>G37</f>
        <v>21.60079</v>
      </c>
      <c r="G38" s="9">
        <v>22.184550000000002</v>
      </c>
      <c r="H38" s="9">
        <f t="shared" si="1"/>
        <v>0.58376000000000161</v>
      </c>
      <c r="I38" s="9">
        <f t="shared" si="2"/>
        <v>30.351891476422047</v>
      </c>
      <c r="J38" s="9">
        <f t="shared" si="3"/>
        <v>33.245790300417688</v>
      </c>
      <c r="K38" s="9">
        <f t="shared" si="4"/>
        <v>27.457992652426405</v>
      </c>
      <c r="L38" s="9">
        <f t="shared" si="11"/>
        <v>47.691139641664769</v>
      </c>
      <c r="M38" s="9">
        <f t="shared" si="22"/>
        <v>60.334106176502473</v>
      </c>
      <c r="N38" s="9">
        <f t="shared" si="23"/>
        <v>35.048173106827065</v>
      </c>
      <c r="O38" s="11">
        <v>3.8693935152654748</v>
      </c>
      <c r="P38" s="12">
        <f t="shared" si="6"/>
        <v>125161.43076829248</v>
      </c>
      <c r="Q38" s="14">
        <f t="shared" si="7"/>
        <v>984.53879999660774</v>
      </c>
      <c r="R38" s="13">
        <f t="shared" si="27"/>
        <v>17090.2</v>
      </c>
      <c r="S38" s="8">
        <f t="shared" si="28"/>
        <v>-3.9619999999999995E-2</v>
      </c>
      <c r="T38" s="9">
        <v>7.0225</v>
      </c>
      <c r="U38" s="12">
        <f t="shared" si="29"/>
        <v>14.857142857142858</v>
      </c>
    </row>
    <row r="39" spans="1:21" x14ac:dyDescent="0.2">
      <c r="A39" s="2">
        <v>2009</v>
      </c>
      <c r="B39" s="3">
        <v>8.40565945466453</v>
      </c>
      <c r="C39" s="3">
        <v>18.503715616383602</v>
      </c>
      <c r="D39" s="3">
        <v>0.17882226246871899</v>
      </c>
      <c r="E39" s="3">
        <v>1.11533285725205E-2</v>
      </c>
      <c r="F39" s="9">
        <f t="shared" ref="F39:F49" si="30">F38</f>
        <v>21.60079</v>
      </c>
      <c r="G39" s="9">
        <v>23.116340000000001</v>
      </c>
      <c r="H39" s="9">
        <f t="shared" si="1"/>
        <v>1.5155500000000011</v>
      </c>
      <c r="I39" s="9">
        <f t="shared" si="2"/>
        <v>64.492271859484902</v>
      </c>
      <c r="J39" s="9">
        <f t="shared" si="3"/>
        <v>64.91753009289468</v>
      </c>
      <c r="K39" s="9">
        <f t="shared" si="4"/>
        <v>64.067013626075138</v>
      </c>
      <c r="L39" s="9">
        <f t="shared" si="11"/>
        <v>43.942604162551937</v>
      </c>
      <c r="M39" s="9">
        <f t="shared" si="22"/>
        <v>61.710891569384522</v>
      </c>
      <c r="N39" s="9">
        <f t="shared" si="23"/>
        <v>26.174316755719349</v>
      </c>
      <c r="O39" s="11">
        <v>2.8098498731540138</v>
      </c>
      <c r="P39" s="12">
        <f t="shared" si="6"/>
        <v>127234.63287159432</v>
      </c>
      <c r="Q39" s="14">
        <f t="shared" si="7"/>
        <v>669.35042060542889</v>
      </c>
      <c r="R39" s="13">
        <f t="shared" si="27"/>
        <v>17041.8</v>
      </c>
      <c r="S39" s="8">
        <f t="shared" si="28"/>
        <v>-3.9879999999999999E-2</v>
      </c>
      <c r="T39" s="9">
        <v>6.7175000000000002</v>
      </c>
      <c r="U39" s="12">
        <f t="shared" si="29"/>
        <v>15</v>
      </c>
    </row>
    <row r="40" spans="1:21" x14ac:dyDescent="0.2">
      <c r="A40" s="2">
        <v>2010</v>
      </c>
      <c r="B40" s="3">
        <v>-28.197034654901</v>
      </c>
      <c r="C40" s="3">
        <v>17.753783164536198</v>
      </c>
      <c r="D40" s="3">
        <v>21.193552302997901</v>
      </c>
      <c r="E40" s="3">
        <v>0.416856730959347</v>
      </c>
      <c r="F40" s="9">
        <f t="shared" si="30"/>
        <v>21.60079</v>
      </c>
      <c r="G40" s="9">
        <v>23.43309</v>
      </c>
      <c r="H40" s="9">
        <f t="shared" si="1"/>
        <v>1.8323</v>
      </c>
      <c r="I40" s="9">
        <f t="shared" si="2"/>
        <v>36.863479129858348</v>
      </c>
      <c r="J40" s="9">
        <f t="shared" si="3"/>
        <v>82.305810088401401</v>
      </c>
      <c r="K40" s="9">
        <f t="shared" si="4"/>
        <v>-8.578851828684698</v>
      </c>
      <c r="L40" s="9">
        <f t="shared" si="11"/>
        <v>38.500305757818566</v>
      </c>
      <c r="M40" s="9">
        <f t="shared" si="22"/>
        <v>59.960056386234612</v>
      </c>
      <c r="N40" s="9">
        <f t="shared" si="23"/>
        <v>17.040555129402513</v>
      </c>
      <c r="O40" s="11">
        <v>3.2654811782121991</v>
      </c>
      <c r="P40" s="12">
        <f t="shared" si="6"/>
        <v>130906.85000154852</v>
      </c>
      <c r="Q40" s="14">
        <f t="shared" si="7"/>
        <v>778.83992825060204</v>
      </c>
      <c r="R40" s="13">
        <f t="shared" si="27"/>
        <v>16993.400000000001</v>
      </c>
      <c r="S40" s="8">
        <f t="shared" si="28"/>
        <v>-4.0139999999999995E-2</v>
      </c>
      <c r="T40" s="9">
        <v>6.2050000000000001</v>
      </c>
      <c r="U40" s="12">
        <f t="shared" si="29"/>
        <v>15.142857142857142</v>
      </c>
    </row>
    <row r="41" spans="1:21" x14ac:dyDescent="0.2">
      <c r="A41" s="2">
        <v>2011</v>
      </c>
      <c r="B41" s="3">
        <v>-47.3413834018274</v>
      </c>
      <c r="C41" s="3">
        <v>17.395635755479301</v>
      </c>
      <c r="D41" s="3">
        <v>15.9545596102293</v>
      </c>
      <c r="E41" s="3">
        <v>0.323850990408726</v>
      </c>
      <c r="F41" s="9">
        <f t="shared" si="30"/>
        <v>21.60079</v>
      </c>
      <c r="G41" s="9">
        <v>23.854189999999999</v>
      </c>
      <c r="H41" s="9">
        <f t="shared" si="1"/>
        <v>2.2533999999999992</v>
      </c>
      <c r="I41" s="9">
        <f t="shared" si="2"/>
        <v>31.057267820966686</v>
      </c>
      <c r="J41" s="9">
        <f t="shared" si="3"/>
        <v>65.88545032857337</v>
      </c>
      <c r="K41" s="9">
        <f t="shared" si="4"/>
        <v>-3.7709146866400118</v>
      </c>
      <c r="L41" s="9">
        <f t="shared" si="11"/>
        <v>41.961357784009728</v>
      </c>
      <c r="M41" s="9">
        <f t="shared" si="22"/>
        <v>66.01341075704282</v>
      </c>
      <c r="N41" s="9">
        <f t="shared" si="23"/>
        <v>17.909304810976607</v>
      </c>
      <c r="O41" s="11">
        <v>3.9933211250813243</v>
      </c>
      <c r="P41" s="12">
        <f t="shared" si="6"/>
        <v>134464.37653958346</v>
      </c>
      <c r="Q41" s="14">
        <f t="shared" si="7"/>
        <v>944.06735235879864</v>
      </c>
      <c r="R41" s="13">
        <v>16945</v>
      </c>
      <c r="S41" s="8">
        <v>-4.0399999999999998E-2</v>
      </c>
      <c r="T41" s="9">
        <v>5.7324999999999999</v>
      </c>
      <c r="U41" s="12">
        <f t="shared" si="29"/>
        <v>15.285714285714286</v>
      </c>
    </row>
    <row r="42" spans="1:21" x14ac:dyDescent="0.2">
      <c r="A42" s="2">
        <v>2012</v>
      </c>
      <c r="B42" s="3">
        <v>-56.219899666846302</v>
      </c>
      <c r="C42" s="3">
        <v>17.2058942321503</v>
      </c>
      <c r="D42" s="3">
        <v>10.7631760372918</v>
      </c>
      <c r="E42" s="3">
        <v>0.21845830703851701</v>
      </c>
      <c r="F42" s="9">
        <f t="shared" si="30"/>
        <v>21.60079</v>
      </c>
      <c r="G42" s="9">
        <v>24.098669999999998</v>
      </c>
      <c r="H42" s="9">
        <f t="shared" si="1"/>
        <v>2.4978799999999985</v>
      </c>
      <c r="I42" s="9">
        <f t="shared" si="2"/>
        <v>29.736618502360827</v>
      </c>
      <c r="J42" s="9">
        <f t="shared" si="3"/>
        <v>53.445701120885914</v>
      </c>
      <c r="K42" s="9">
        <f t="shared" si="4"/>
        <v>6.0275358838357391</v>
      </c>
      <c r="L42" s="9">
        <f t="shared" si="11"/>
        <v>43.369115381047493</v>
      </c>
      <c r="M42" s="9">
        <f t="shared" si="22"/>
        <v>69.359813858519232</v>
      </c>
      <c r="N42" s="9">
        <f t="shared" si="23"/>
        <v>17.378416903575754</v>
      </c>
      <c r="O42" s="11">
        <v>4.041271670793054</v>
      </c>
      <c r="P42" s="12">
        <f t="shared" si="6"/>
        <v>139882.47726120841</v>
      </c>
      <c r="Q42" s="14">
        <f t="shared" si="7"/>
        <v>973.82788873519496</v>
      </c>
      <c r="R42" s="13">
        <f>R$41+(R$47-R$41)*((A42-A$41)/(A$47-A$41))</f>
        <v>16705.5</v>
      </c>
      <c r="S42" s="8">
        <f>S$41+(S$47-S$41)*((A42-A$41)/(A$47-A$41))</f>
        <v>-4.02E-2</v>
      </c>
      <c r="T42" s="9">
        <v>4.9124999999999996</v>
      </c>
      <c r="U42" s="12">
        <f t="shared" si="29"/>
        <v>15.428571428571429</v>
      </c>
    </row>
    <row r="43" spans="1:21" x14ac:dyDescent="0.2">
      <c r="A43" s="2">
        <v>2013</v>
      </c>
      <c r="B43" s="3">
        <v>-60.228647995074098</v>
      </c>
      <c r="C43" s="3">
        <v>17.114298523194101</v>
      </c>
      <c r="D43" s="3">
        <v>7.0789784602538397</v>
      </c>
      <c r="E43" s="3">
        <v>0.13463647765277001</v>
      </c>
      <c r="F43" s="9">
        <f t="shared" si="30"/>
        <v>21.60079</v>
      </c>
      <c r="G43" s="9">
        <v>24.75271</v>
      </c>
      <c r="H43" s="9">
        <f t="shared" si="1"/>
        <v>3.1519200000000005</v>
      </c>
      <c r="I43" s="9">
        <f t="shared" si="2"/>
        <v>47.657151607377827</v>
      </c>
      <c r="J43" s="9">
        <f t="shared" si="3"/>
        <v>63.51256215445877</v>
      </c>
      <c r="K43" s="9">
        <f t="shared" si="4"/>
        <v>31.801741060296862</v>
      </c>
      <c r="L43" s="9">
        <f t="shared" si="11"/>
        <v>56.915293545447184</v>
      </c>
      <c r="M43" s="9">
        <f t="shared" si="22"/>
        <v>75.076704638661965</v>
      </c>
      <c r="N43" s="9">
        <f t="shared" si="23"/>
        <v>38.753882452232403</v>
      </c>
      <c r="O43" s="11">
        <v>3.863235529818227</v>
      </c>
      <c r="P43" s="12">
        <f t="shared" si="6"/>
        <v>142807.65212004335</v>
      </c>
      <c r="Q43" s="14">
        <f t="shared" si="7"/>
        <v>900.81249279178576</v>
      </c>
      <c r="R43" s="13">
        <f t="shared" ref="R43:R46" si="31">R$41+(R$47-R$41)*((A43-A$41)/(A$47-A$41))</f>
        <v>16466</v>
      </c>
      <c r="S43" s="8">
        <f t="shared" ref="S43:S46" si="32">S$41+(S$47-S$41)*((A43-A$41)/(A$47-A$41))</f>
        <v>-0.04</v>
      </c>
      <c r="T43" s="9">
        <v>4.4249999999999998</v>
      </c>
      <c r="U43" s="12">
        <f t="shared" si="29"/>
        <v>15.571428571428571</v>
      </c>
    </row>
    <row r="44" spans="1:21" x14ac:dyDescent="0.2">
      <c r="A44" s="2">
        <v>2014</v>
      </c>
      <c r="B44" s="3">
        <v>-62.371979685163097</v>
      </c>
      <c r="C44" s="3">
        <v>17.065799274284998</v>
      </c>
      <c r="D44" s="3">
        <v>4.3618123663395698</v>
      </c>
      <c r="E44" s="3">
        <v>8.8886773281338399E-2</v>
      </c>
      <c r="F44" s="9">
        <f t="shared" si="30"/>
        <v>21.60079</v>
      </c>
      <c r="G44" s="9">
        <v>25.52393</v>
      </c>
      <c r="H44" s="9">
        <f t="shared" si="1"/>
        <v>3.9231400000000001</v>
      </c>
      <c r="I44" s="9">
        <f t="shared" si="2"/>
        <v>71.531059844673791</v>
      </c>
      <c r="J44" s="9">
        <f t="shared" si="3"/>
        <v>81.649545600276738</v>
      </c>
      <c r="K44" s="9">
        <f t="shared" si="4"/>
        <v>61.412574089070873</v>
      </c>
      <c r="L44" s="9">
        <f t="shared" si="11"/>
        <v>73.108693186462034</v>
      </c>
      <c r="M44" s="9">
        <f t="shared" si="22"/>
        <v>85.101117365957421</v>
      </c>
      <c r="N44" s="9">
        <f t="shared" si="23"/>
        <v>61.116269006966618</v>
      </c>
      <c r="O44" s="11">
        <v>3.6331552799076241</v>
      </c>
      <c r="P44" s="12">
        <f t="shared" si="6"/>
        <v>143178.79087900271</v>
      </c>
      <c r="Q44" s="14">
        <f t="shared" si="7"/>
        <v>798.79300259068521</v>
      </c>
      <c r="R44" s="13">
        <f t="shared" si="31"/>
        <v>16226.5</v>
      </c>
      <c r="S44" s="8">
        <f t="shared" si="32"/>
        <v>-3.9800000000000002E-2</v>
      </c>
      <c r="T44" s="9">
        <v>4.2374999999999998</v>
      </c>
      <c r="U44" s="12">
        <f t="shared" si="29"/>
        <v>15.714285714285714</v>
      </c>
    </row>
    <row r="45" spans="1:21" x14ac:dyDescent="0.2">
      <c r="A45" s="2">
        <v>2015</v>
      </c>
      <c r="B45" s="3">
        <v>-63.402500643047098</v>
      </c>
      <c r="C45" s="3">
        <v>17.039259041615502</v>
      </c>
      <c r="D45" s="3">
        <v>2.57929115669896</v>
      </c>
      <c r="E45" s="3">
        <v>5.7676518036610801E-2</v>
      </c>
      <c r="F45" s="9">
        <f t="shared" si="30"/>
        <v>21.60079</v>
      </c>
      <c r="G45" s="9">
        <v>26.53049</v>
      </c>
      <c r="H45" s="9">
        <f t="shared" si="1"/>
        <v>4.9297000000000004</v>
      </c>
      <c r="I45" s="9">
        <f t="shared" si="2"/>
        <v>104.59436995185681</v>
      </c>
      <c r="J45" s="9">
        <f t="shared" si="3"/>
        <v>110.89026398911506</v>
      </c>
      <c r="K45" s="9">
        <f t="shared" si="4"/>
        <v>98.298475914598541</v>
      </c>
      <c r="L45" s="9">
        <f t="shared" si="11"/>
        <v>90.551164295758483</v>
      </c>
      <c r="M45" s="9">
        <f t="shared" si="22"/>
        <v>98.16326636340662</v>
      </c>
      <c r="N45" s="9">
        <f t="shared" si="23"/>
        <v>82.93906222811033</v>
      </c>
      <c r="O45" s="11">
        <v>2.6593244810780226</v>
      </c>
      <c r="P45" s="12">
        <f t="shared" si="6"/>
        <v>142267.36722416387</v>
      </c>
      <c r="Q45" s="14">
        <f t="shared" si="7"/>
        <v>537.70040587605718</v>
      </c>
      <c r="R45" s="13">
        <f t="shared" si="31"/>
        <v>15987</v>
      </c>
      <c r="S45" s="8">
        <f t="shared" si="32"/>
        <v>-3.9599999999999996E-2</v>
      </c>
      <c r="T45" s="9">
        <v>4.1924999999999999</v>
      </c>
      <c r="U45" s="12">
        <f t="shared" si="29"/>
        <v>15.857142857142858</v>
      </c>
    </row>
    <row r="46" spans="1:21" x14ac:dyDescent="0.2">
      <c r="A46" s="2">
        <v>2016</v>
      </c>
      <c r="B46" s="3">
        <v>-63.939922937355597</v>
      </c>
      <c r="C46" s="3">
        <v>17.027496193521699</v>
      </c>
      <c r="D46" s="3">
        <v>1.5304941147440201</v>
      </c>
      <c r="E46" s="3">
        <v>4.4622072780350297E-2</v>
      </c>
      <c r="F46" s="9">
        <f t="shared" si="30"/>
        <v>21.60079</v>
      </c>
      <c r="G46" s="9">
        <v>26.767849999999999</v>
      </c>
      <c r="H46" s="9">
        <f t="shared" si="1"/>
        <v>5.1670599999999993</v>
      </c>
      <c r="I46" s="9">
        <f t="shared" si="2"/>
        <v>112.02426602604086</v>
      </c>
      <c r="J46" s="9">
        <f t="shared" si="3"/>
        <v>116.00751396505063</v>
      </c>
      <c r="K46" s="9">
        <f t="shared" si="4"/>
        <v>108.04101808703105</v>
      </c>
      <c r="L46" s="9">
        <f t="shared" si="11"/>
        <v>108.82586979415377</v>
      </c>
      <c r="M46" s="9">
        <f t="shared" si="22"/>
        <v>114.86579298948149</v>
      </c>
      <c r="N46" s="9">
        <f t="shared" si="23"/>
        <v>102.78594659882606</v>
      </c>
      <c r="O46" s="11">
        <v>2.3060521023518423</v>
      </c>
      <c r="P46" s="12">
        <f t="shared" si="6"/>
        <v>139976.34349221666</v>
      </c>
      <c r="Q46" s="14">
        <f t="shared" si="7"/>
        <v>450.65929818963025</v>
      </c>
      <c r="R46" s="13">
        <f t="shared" si="31"/>
        <v>15747.5</v>
      </c>
      <c r="S46" s="8">
        <f t="shared" si="32"/>
        <v>-3.9399999999999998E-2</v>
      </c>
      <c r="T46" s="9">
        <v>4.3</v>
      </c>
      <c r="U46" s="18">
        <v>16</v>
      </c>
    </row>
    <row r="47" spans="1:21" x14ac:dyDescent="0.2">
      <c r="A47" s="2">
        <v>2017</v>
      </c>
      <c r="B47" s="3">
        <v>-64.421461393719994</v>
      </c>
      <c r="C47" s="3">
        <v>17.0157402905872</v>
      </c>
      <c r="D47" s="3">
        <v>0.55958166101321605</v>
      </c>
      <c r="E47" s="3">
        <v>3.22877394113852E-2</v>
      </c>
      <c r="F47" s="9">
        <f t="shared" si="30"/>
        <v>21.60079</v>
      </c>
      <c r="G47" s="9">
        <v>26.93028</v>
      </c>
      <c r="H47" s="9">
        <f t="shared" si="1"/>
        <v>5.3294899999999998</v>
      </c>
      <c r="I47" s="9">
        <f t="shared" si="2"/>
        <v>116.94897404884316</v>
      </c>
      <c r="J47" s="9">
        <f t="shared" si="3"/>
        <v>118.75644610813191</v>
      </c>
      <c r="K47" s="9">
        <f t="shared" si="4"/>
        <v>115.14150198955436</v>
      </c>
      <c r="L47" s="9">
        <f>AVERAGE(I45:I48)</f>
        <v>118.14957228152377</v>
      </c>
      <c r="M47" s="9">
        <f t="shared" ref="M47:N47" si="33">AVERAGE(J45:J48)</f>
        <v>123.16985483678268</v>
      </c>
      <c r="N47" s="9">
        <f t="shared" si="33"/>
        <v>113.12928972626484</v>
      </c>
      <c r="O47" s="11">
        <v>2.5292347643479962</v>
      </c>
      <c r="P47" s="12">
        <f t="shared" si="6"/>
        <v>135408.72788705767</v>
      </c>
      <c r="Q47" s="14">
        <f t="shared" si="7"/>
        <v>472.39337232375783</v>
      </c>
      <c r="R47">
        <v>15508</v>
      </c>
      <c r="S47" s="8">
        <v>-3.9199999999999999E-2</v>
      </c>
      <c r="T47" s="9">
        <v>4.6050000000000004</v>
      </c>
      <c r="U47" s="12">
        <f>U46</f>
        <v>16</v>
      </c>
    </row>
    <row r="48" spans="1:21" x14ac:dyDescent="0.2">
      <c r="A48" s="2">
        <v>2018</v>
      </c>
      <c r="B48" s="3">
        <v>-63.605649026118698</v>
      </c>
      <c r="C48" s="3">
        <v>16.534614315256199</v>
      </c>
      <c r="D48" s="3">
        <v>0.54422887965854105</v>
      </c>
      <c r="E48" s="3">
        <v>0.281758492101435</v>
      </c>
      <c r="F48" s="9">
        <f t="shared" si="30"/>
        <v>21.60079</v>
      </c>
      <c r="G48" s="9">
        <v>27.728429999999999</v>
      </c>
      <c r="H48" s="9">
        <f t="shared" si="1"/>
        <v>6.1276399999999995</v>
      </c>
      <c r="I48" s="9">
        <f t="shared" si="2"/>
        <v>139.03067909935427</v>
      </c>
      <c r="J48" s="9">
        <f t="shared" si="3"/>
        <v>147.0251952848331</v>
      </c>
      <c r="K48" s="9">
        <f t="shared" si="4"/>
        <v>131.03616291387544</v>
      </c>
      <c r="L48" s="9">
        <f>AVERAGE(I46:I48)</f>
        <v>122.66797305807943</v>
      </c>
      <c r="M48" s="9">
        <f t="shared" ref="M48:N48" si="34">AVERAGE(J46:J48)</f>
        <v>127.26305178600522</v>
      </c>
      <c r="N48" s="9">
        <f t="shared" si="34"/>
        <v>118.0728943301536</v>
      </c>
      <c r="O48" s="11">
        <v>2.794</v>
      </c>
      <c r="P48" s="12">
        <f t="shared" si="6"/>
        <v>131870.35398787094</v>
      </c>
      <c r="Q48" s="14">
        <f t="shared" si="7"/>
        <v>479.36271220842423</v>
      </c>
      <c r="R48">
        <f>R47</f>
        <v>15508</v>
      </c>
      <c r="S48" s="8">
        <f>S47</f>
        <v>-3.9199999999999999E-2</v>
      </c>
      <c r="T48" s="9">
        <v>5.0324999999999998</v>
      </c>
      <c r="U48" s="12">
        <f>U46</f>
        <v>16</v>
      </c>
    </row>
    <row r="49" spans="1:16" x14ac:dyDescent="0.2">
      <c r="A49" s="2">
        <v>2019</v>
      </c>
      <c r="B49" s="3">
        <v>-63.203276175973699</v>
      </c>
      <c r="C49" s="3">
        <v>16.3061677371605</v>
      </c>
      <c r="D49" s="3">
        <v>0.51931918675406397</v>
      </c>
      <c r="E49" s="3">
        <v>0.21473456193183199</v>
      </c>
      <c r="F49" s="9">
        <f t="shared" si="30"/>
        <v>21.60079</v>
      </c>
      <c r="G49" s="9">
        <v>28.44969</v>
      </c>
      <c r="O49" s="11">
        <v>2.6499887920010665</v>
      </c>
      <c r="P49" s="12" t="e">
        <f>$S$23*((1/G50)-(1/(G50+1)))</f>
        <v>#DIV/0!</v>
      </c>
    </row>
    <row r="50" spans="1:16" x14ac:dyDescent="0.2">
      <c r="A50" s="2">
        <v>2020</v>
      </c>
      <c r="B50" s="3">
        <v>-62.7869173181642</v>
      </c>
      <c r="C50" s="3">
        <v>16.077855596240799</v>
      </c>
      <c r="D50" s="3">
        <v>0.54206612222724304</v>
      </c>
      <c r="E50" s="3">
        <v>2.9685819696333601E-2</v>
      </c>
    </row>
    <row r="51" spans="1:16" x14ac:dyDescent="0.2">
      <c r="A51" s="2">
        <v>2021</v>
      </c>
      <c r="B51" s="3">
        <v>-61.741268138233799</v>
      </c>
      <c r="C51" s="3">
        <v>15.544124213474801</v>
      </c>
      <c r="D51" s="3">
        <v>0.85783719834560501</v>
      </c>
      <c r="E51" s="3">
        <v>0.30126029601454701</v>
      </c>
    </row>
    <row r="52" spans="1:16" x14ac:dyDescent="0.2">
      <c r="A52" s="2">
        <v>2022</v>
      </c>
      <c r="B52" s="3">
        <v>-61.221012655955597</v>
      </c>
      <c r="C52" s="3">
        <v>15.273710764277601</v>
      </c>
      <c r="D52" s="3">
        <v>0.72231442010452196</v>
      </c>
      <c r="E52" s="3">
        <v>0.23330235493454801</v>
      </c>
    </row>
    <row r="53" spans="1:16" x14ac:dyDescent="0.2">
      <c r="A53" s="2">
        <v>2023</v>
      </c>
      <c r="B53" s="3">
        <v>-60.955708160113602</v>
      </c>
      <c r="C53" s="3">
        <v>15.136380583224099</v>
      </c>
      <c r="D53" s="3">
        <v>0.58557842617974398</v>
      </c>
      <c r="E53" s="3">
        <v>0.15361348260525001</v>
      </c>
    </row>
    <row r="54" spans="1:16" x14ac:dyDescent="0.2">
      <c r="A54" s="2">
        <v>2024</v>
      </c>
      <c r="B54" s="3">
        <v>-60.832796296759497</v>
      </c>
      <c r="C54" s="3">
        <v>15.0681979334597</v>
      </c>
      <c r="D54" s="3">
        <v>0.51238612398968997</v>
      </c>
      <c r="E54" s="3">
        <v>9.1193050385901794E-2</v>
      </c>
    </row>
    <row r="55" spans="1:16" x14ac:dyDescent="0.2">
      <c r="A55" s="2">
        <v>2025</v>
      </c>
      <c r="B55" s="3">
        <v>-60.703262608705501</v>
      </c>
      <c r="C55" s="3">
        <v>15.000465098332601</v>
      </c>
      <c r="D55" s="3">
        <v>0.47658410717756</v>
      </c>
      <c r="E55" s="3">
        <v>2.7457096951092001E-2</v>
      </c>
    </row>
    <row r="56" spans="1:16" x14ac:dyDescent="0.2">
      <c r="A56" s="2">
        <v>2026</v>
      </c>
      <c r="B56" s="3">
        <v>-60.703262608705501</v>
      </c>
      <c r="C56" s="3">
        <v>15.000465098332601</v>
      </c>
      <c r="D56" s="3">
        <v>0.47658410717756</v>
      </c>
      <c r="E56" s="3">
        <v>2.7457096951092001E-2</v>
      </c>
    </row>
    <row r="57" spans="1:16" x14ac:dyDescent="0.2">
      <c r="A57" s="2">
        <v>2027</v>
      </c>
      <c r="B57" s="3">
        <v>-60.703262608705501</v>
      </c>
      <c r="C57" s="3">
        <v>15.000465098332601</v>
      </c>
      <c r="D57" s="3">
        <v>0.47658410717756</v>
      </c>
      <c r="E57" s="3">
        <v>2.7457096951092001E-2</v>
      </c>
    </row>
    <row r="58" spans="1:16" x14ac:dyDescent="0.2">
      <c r="A58" s="2">
        <v>2028</v>
      </c>
      <c r="B58" s="3">
        <v>-60.703262608705501</v>
      </c>
      <c r="C58" s="3">
        <v>15.000465098332601</v>
      </c>
      <c r="D58" s="3">
        <v>0.47658410717756</v>
      </c>
      <c r="E58" s="3">
        <v>2.7457096951092001E-2</v>
      </c>
    </row>
    <row r="59" spans="1:16" x14ac:dyDescent="0.2">
      <c r="A59" s="2">
        <v>2029</v>
      </c>
      <c r="B59" s="3">
        <v>-60.703262608705501</v>
      </c>
      <c r="C59" s="3">
        <v>15.000465098332601</v>
      </c>
      <c r="D59" s="3">
        <v>0.47658410717756</v>
      </c>
      <c r="E59" s="3">
        <v>2.7457096951092001E-2</v>
      </c>
    </row>
    <row r="60" spans="1:16" x14ac:dyDescent="0.2">
      <c r="A60" s="2">
        <v>2030</v>
      </c>
      <c r="B60" s="3">
        <v>-60.703262608705501</v>
      </c>
      <c r="C60" s="3">
        <v>15.000465098332601</v>
      </c>
      <c r="D60" s="3">
        <v>0.47658410717756</v>
      </c>
      <c r="E60" s="3">
        <v>2.7457096951092001E-2</v>
      </c>
    </row>
    <row r="61" spans="1:16" x14ac:dyDescent="0.2">
      <c r="A61" s="2">
        <v>2031</v>
      </c>
      <c r="B61" s="3">
        <v>-60.703262608705501</v>
      </c>
      <c r="C61" s="3">
        <v>15.000465098332601</v>
      </c>
      <c r="D61" s="3">
        <v>0.47658410717756</v>
      </c>
      <c r="E61" s="3">
        <v>2.7457096951092001E-2</v>
      </c>
    </row>
    <row r="62" spans="1:16" x14ac:dyDescent="0.2">
      <c r="A62" s="2">
        <v>2032</v>
      </c>
      <c r="B62" s="3">
        <v>-60.703262608705501</v>
      </c>
      <c r="C62" s="3">
        <v>15.000465098332601</v>
      </c>
      <c r="D62" s="3">
        <v>0.47658410717756</v>
      </c>
      <c r="E62" s="3">
        <v>2.7457096951092001E-2</v>
      </c>
    </row>
    <row r="63" spans="1:16" x14ac:dyDescent="0.2">
      <c r="A63" s="2">
        <v>2033</v>
      </c>
      <c r="B63" s="3">
        <v>-60.703262608705501</v>
      </c>
      <c r="C63" s="3">
        <v>15.000465098332601</v>
      </c>
      <c r="D63" s="3">
        <v>0.47658410717756</v>
      </c>
      <c r="E63" s="3">
        <v>2.7457096951092001E-2</v>
      </c>
    </row>
    <row r="64" spans="1:16" x14ac:dyDescent="0.2">
      <c r="A64" s="2">
        <v>2034</v>
      </c>
      <c r="B64" s="3">
        <v>-60.703262608705501</v>
      </c>
      <c r="C64" s="3">
        <v>15.000465098332601</v>
      </c>
      <c r="D64" s="3">
        <v>0.47658410717756</v>
      </c>
      <c r="E64" s="3">
        <v>2.7457096951092001E-2</v>
      </c>
    </row>
    <row r="65" spans="1:5" x14ac:dyDescent="0.2">
      <c r="A65" s="2">
        <v>2035</v>
      </c>
      <c r="B65" s="3">
        <v>-60.703262608705501</v>
      </c>
      <c r="C65" s="3">
        <v>15.000465098332601</v>
      </c>
      <c r="D65" s="3">
        <v>0.47658410717756</v>
      </c>
      <c r="E65" s="3">
        <v>2.7457096951092001E-2</v>
      </c>
    </row>
    <row r="66" spans="1:5" x14ac:dyDescent="0.2">
      <c r="A66" s="2">
        <v>2036</v>
      </c>
      <c r="B66" s="3">
        <v>-60.703262608705501</v>
      </c>
      <c r="C66" s="3">
        <v>15.000465098332601</v>
      </c>
      <c r="D66" s="3">
        <v>0.47658410717756</v>
      </c>
      <c r="E66" s="3">
        <v>2.7457096951092001E-2</v>
      </c>
    </row>
    <row r="67" spans="1:5" x14ac:dyDescent="0.2">
      <c r="A67" s="2">
        <v>2037</v>
      </c>
      <c r="B67" s="3">
        <v>-60.703262608705501</v>
      </c>
      <c r="C67" s="3">
        <v>15.000465098332601</v>
      </c>
      <c r="D67" s="3">
        <v>0.47658410717756</v>
      </c>
      <c r="E67" s="3">
        <v>2.7457096951092001E-2</v>
      </c>
    </row>
    <row r="68" spans="1:5" x14ac:dyDescent="0.2">
      <c r="A68" s="2">
        <v>2038</v>
      </c>
      <c r="B68" s="3">
        <v>-60.703262608705501</v>
      </c>
      <c r="C68" s="3">
        <v>15.000465098332601</v>
      </c>
      <c r="D68" s="3">
        <v>0.47658410717756</v>
      </c>
      <c r="E68" s="3">
        <v>2.7457096951092001E-2</v>
      </c>
    </row>
    <row r="69" spans="1:5" x14ac:dyDescent="0.2">
      <c r="A69" s="2">
        <v>2039</v>
      </c>
      <c r="B69" s="3">
        <v>-60.703262608705501</v>
      </c>
      <c r="C69" s="3">
        <v>15.000465098332601</v>
      </c>
      <c r="D69" s="3">
        <v>0.47658410717756</v>
      </c>
      <c r="E69" s="3">
        <v>2.7457096951092001E-2</v>
      </c>
    </row>
    <row r="70" spans="1:5" x14ac:dyDescent="0.2">
      <c r="A70" s="2">
        <v>2040</v>
      </c>
      <c r="B70" s="3">
        <v>-60.703262608705501</v>
      </c>
      <c r="C70" s="3">
        <v>15.000465098332601</v>
      </c>
      <c r="D70" s="3">
        <v>0.47658410717756</v>
      </c>
      <c r="E70" s="3">
        <v>2.7457096951092001E-2</v>
      </c>
    </row>
    <row r="71" spans="1:5" x14ac:dyDescent="0.2">
      <c r="A71" s="2">
        <v>2041</v>
      </c>
      <c r="B71" s="3">
        <v>-60.703262608705501</v>
      </c>
      <c r="C71" s="3">
        <v>15.000465098332601</v>
      </c>
      <c r="D71" s="3">
        <v>0.47658410717756</v>
      </c>
      <c r="E71" s="3">
        <v>2.7457096951092001E-2</v>
      </c>
    </row>
    <row r="72" spans="1:5" x14ac:dyDescent="0.2">
      <c r="A72" s="2">
        <v>2042</v>
      </c>
      <c r="B72" s="3">
        <v>-60.703262608705501</v>
      </c>
      <c r="C72" s="3">
        <v>15.000465098332601</v>
      </c>
      <c r="D72" s="3">
        <v>0.47658410717756</v>
      </c>
      <c r="E72" s="3">
        <v>2.7457096951092001E-2</v>
      </c>
    </row>
    <row r="73" spans="1:5" x14ac:dyDescent="0.2">
      <c r="A73" s="2">
        <v>2043</v>
      </c>
      <c r="B73" s="3">
        <v>-60.703262608705501</v>
      </c>
      <c r="C73" s="3">
        <v>15.000465098332601</v>
      </c>
      <c r="D73" s="3">
        <v>0.47658410717756</v>
      </c>
      <c r="E73" s="3">
        <v>2.7457096951092001E-2</v>
      </c>
    </row>
    <row r="74" spans="1:5" x14ac:dyDescent="0.2">
      <c r="A74" s="2">
        <v>2044</v>
      </c>
      <c r="B74" s="3">
        <v>-60.703262608705501</v>
      </c>
      <c r="C74" s="3">
        <v>15.000465098332601</v>
      </c>
      <c r="D74" s="3">
        <v>0.47658410717756</v>
      </c>
      <c r="E74" s="3">
        <v>2.7457096951092001E-2</v>
      </c>
    </row>
    <row r="75" spans="1:5" x14ac:dyDescent="0.2">
      <c r="A75" s="2">
        <v>2045</v>
      </c>
      <c r="B75" s="3">
        <v>-60.703262608705501</v>
      </c>
      <c r="C75" s="3">
        <v>15.000465098332601</v>
      </c>
      <c r="D75" s="3">
        <v>0.47658410717756</v>
      </c>
      <c r="E75" s="3">
        <v>2.7457096951092001E-2</v>
      </c>
    </row>
    <row r="76" spans="1:5" x14ac:dyDescent="0.2">
      <c r="A76" s="2">
        <v>2046</v>
      </c>
      <c r="B76" s="3">
        <v>-60.703262608705501</v>
      </c>
      <c r="C76" s="3">
        <v>15.000465098332601</v>
      </c>
      <c r="D76" s="3">
        <v>0.47658410717756</v>
      </c>
      <c r="E76" s="3">
        <v>2.7457096951092001E-2</v>
      </c>
    </row>
    <row r="77" spans="1:5" x14ac:dyDescent="0.2">
      <c r="A77" s="2">
        <v>2047</v>
      </c>
      <c r="B77" s="3">
        <v>-60.703262608705501</v>
      </c>
      <c r="C77" s="3">
        <v>15.000465098332601</v>
      </c>
      <c r="D77" s="3">
        <v>0.47658410717756</v>
      </c>
      <c r="E77" s="3">
        <v>2.7457096951092001E-2</v>
      </c>
    </row>
    <row r="78" spans="1:5" x14ac:dyDescent="0.2">
      <c r="A78" s="2">
        <v>2048</v>
      </c>
      <c r="B78" s="3">
        <v>-60.703262608705501</v>
      </c>
      <c r="C78" s="3">
        <v>15.000465098332601</v>
      </c>
      <c r="D78" s="3">
        <v>0.47658410717756</v>
      </c>
      <c r="E78" s="3">
        <v>2.7457096951092001E-2</v>
      </c>
    </row>
    <row r="79" spans="1:5" x14ac:dyDescent="0.2">
      <c r="A79" s="2">
        <v>2049</v>
      </c>
      <c r="B79" s="3">
        <v>-60.703262608705501</v>
      </c>
      <c r="C79" s="3">
        <v>15.000465098332601</v>
      </c>
      <c r="D79" s="3">
        <v>0.47658410717756</v>
      </c>
      <c r="E79" s="3">
        <v>2.7457096951092001E-2</v>
      </c>
    </row>
    <row r="80" spans="1:5" x14ac:dyDescent="0.2">
      <c r="A80" s="2">
        <v>2050</v>
      </c>
      <c r="B80" s="3">
        <v>-60.703262608705501</v>
      </c>
      <c r="C80" s="3">
        <v>15.000465098332601</v>
      </c>
      <c r="D80" s="3">
        <v>0.47658410717756</v>
      </c>
      <c r="E80" s="3">
        <v>2.7457096951092001E-2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Greene, David</dc:creator>
  <cp:lastModifiedBy>Rebecca E. Ciez</cp:lastModifiedBy>
  <dcterms:created xsi:type="dcterms:W3CDTF">2020-03-21T12:08:15Z</dcterms:created>
  <dcterms:modified xsi:type="dcterms:W3CDTF">2020-04-01T18:11:29Z</dcterms:modified>
</cp:coreProperties>
</file>